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0" yWindow="0" windowWidth="20520" windowHeight="7800"/>
  </bookViews>
  <sheets>
    <sheet name="Instructions" sheetId="7" r:id="rId1"/>
    <sheet name="Input Sheet" sheetId="5" r:id="rId2"/>
    <sheet name="Projections and Results" sheetId="4" r:id="rId3"/>
    <sheet name="Graphed Results" sheetId="3" r:id="rId4"/>
    <sheet name="RfR commitmnt ltr attchmnt" sheetId="6" r:id="rId5"/>
    <sheet name="Engine" sheetId="1" r:id="rId6"/>
  </sheets>
  <definedNames>
    <definedName name="Factor_input_structuring_results" localSheetId="2">'Projections and Results'!#REF!</definedName>
    <definedName name="Factor_input_structuring_results">Engine!$H$30</definedName>
    <definedName name="Graphs" localSheetId="2">'Projections and Results'!#REF!</definedName>
    <definedName name="Graphs">Engine!$B$152</definedName>
    <definedName name="Minimums_Analysis" localSheetId="2">'Projections and Results'!#REF!</definedName>
    <definedName name="Minimums_Analysis">Engine!$A$119</definedName>
    <definedName name="_xlnm.Print_Area" localSheetId="5">Engine!$B$2:$AB$125</definedName>
    <definedName name="_xlnm.Print_Area" localSheetId="3">'Graphed Results'!$B$2:$Q$81</definedName>
    <definedName name="_xlnm.Print_Area" localSheetId="1">'Input Sheet'!$B$2:$U$48</definedName>
    <definedName name="_xlnm.Print_Area" localSheetId="0">Instructions!$A$1:$F$34</definedName>
    <definedName name="_xlnm.Print_Area" localSheetId="2">'Projections and Results'!$B$2:$AC$37</definedName>
    <definedName name="_xlnm.Print_Area" localSheetId="4">'RfR commitmnt ltr attchmnt'!$B$2:$J$44</definedName>
    <definedName name="_xlnm.Print_Titles" localSheetId="5">Engine!$B:$G</definedName>
    <definedName name="_xlnm.Print_Titles" localSheetId="2">'Projections and Results'!$B:$H</definedName>
    <definedName name="Uninflated_Needs_iinput" localSheetId="2">'Projections and Results'!#REF!</definedName>
    <definedName name="Uninflated_Needs_iinput">Engine!$B$73</definedName>
  </definedNames>
  <calcPr calcId="145621"/>
</workbook>
</file>

<file path=xl/calcChain.xml><?xml version="1.0" encoding="utf-8"?>
<calcChain xmlns="http://schemas.openxmlformats.org/spreadsheetml/2006/main">
  <c r="G38" i="4" l="1"/>
  <c r="L3" i="5"/>
  <c r="E46" i="5" l="1"/>
  <c r="E45" i="5"/>
  <c r="P8" i="1" l="1"/>
  <c r="P6" i="1" l="1"/>
  <c r="P10" i="1"/>
  <c r="K2" i="5" l="1"/>
  <c r="M2" i="5"/>
  <c r="C25" i="4" l="1"/>
  <c r="R30" i="4"/>
  <c r="Q30" i="4"/>
  <c r="P30" i="4"/>
  <c r="O30" i="4"/>
  <c r="N30" i="4"/>
  <c r="M30" i="4"/>
  <c r="L30" i="4"/>
  <c r="J30" i="4"/>
  <c r="I30" i="4"/>
  <c r="K30" i="4"/>
  <c r="C29" i="4" l="1"/>
  <c r="I28" i="4"/>
  <c r="J28" i="4"/>
  <c r="K28" i="4"/>
  <c r="L28" i="4"/>
  <c r="M28" i="4"/>
  <c r="N28" i="4"/>
  <c r="O28" i="4"/>
  <c r="P28" i="4"/>
  <c r="Q28" i="4"/>
  <c r="R28" i="4"/>
  <c r="I26" i="6" l="1"/>
  <c r="I25" i="6"/>
  <c r="I24" i="6"/>
  <c r="G26" i="6"/>
  <c r="G25" i="6"/>
  <c r="E25" i="6"/>
  <c r="C25" i="6"/>
  <c r="G24" i="6"/>
  <c r="C22" i="6"/>
  <c r="I19" i="6"/>
  <c r="C18" i="6"/>
  <c r="E9" i="6"/>
  <c r="J7" i="6"/>
  <c r="B21" i="5"/>
  <c r="C28" i="6" s="1"/>
  <c r="C42" i="5"/>
  <c r="E4" i="5"/>
  <c r="E10" i="6" s="1"/>
  <c r="K28" i="1" l="1"/>
  <c r="J28" i="1"/>
  <c r="I28" i="1"/>
  <c r="K24" i="1"/>
  <c r="J24" i="1"/>
  <c r="I24" i="1"/>
  <c r="AB22" i="4" l="1"/>
  <c r="AA22" i="4"/>
  <c r="Z22" i="4"/>
  <c r="Y22" i="4"/>
  <c r="X22" i="4"/>
  <c r="W22" i="4"/>
  <c r="V22" i="4"/>
  <c r="U22" i="4"/>
  <c r="T22" i="4"/>
  <c r="S22" i="4"/>
  <c r="R33" i="4"/>
  <c r="Q33" i="4"/>
  <c r="P33" i="4"/>
  <c r="O33" i="4"/>
  <c r="N33" i="4"/>
  <c r="M33" i="4"/>
  <c r="L33" i="4"/>
  <c r="K33" i="4"/>
  <c r="J33" i="4"/>
  <c r="I33" i="4"/>
  <c r="AB23" i="4"/>
  <c r="AA23" i="4"/>
  <c r="Z23" i="4"/>
  <c r="Y23" i="4"/>
  <c r="X23" i="4"/>
  <c r="W23" i="4"/>
  <c r="V23" i="4"/>
  <c r="U23" i="4"/>
  <c r="T23" i="4"/>
  <c r="S23" i="4"/>
  <c r="D3" i="3" l="1"/>
  <c r="D2" i="3"/>
  <c r="D3" i="4"/>
  <c r="D2" i="4"/>
  <c r="J45" i="6"/>
  <c r="M48" i="5" l="1"/>
  <c r="C11" i="4"/>
  <c r="O3" i="5"/>
  <c r="P20" i="1"/>
  <c r="AA73" i="1"/>
  <c r="AE214" i="1" s="1"/>
  <c r="Z73" i="1"/>
  <c r="AD214" i="1" s="1"/>
  <c r="Y73" i="1"/>
  <c r="AC214" i="1" s="1"/>
  <c r="X73" i="1"/>
  <c r="W73" i="1"/>
  <c r="AB214" i="1" s="1"/>
  <c r="V73" i="1"/>
  <c r="AA214" i="1" s="1"/>
  <c r="U73" i="1"/>
  <c r="Z214" i="1" s="1"/>
  <c r="T73" i="1"/>
  <c r="Y214" i="1" s="1"/>
  <c r="S73" i="1"/>
  <c r="X214" i="1" s="1"/>
  <c r="R73" i="1"/>
  <c r="Q73" i="1"/>
  <c r="V214" i="1" s="1"/>
  <c r="P73" i="1"/>
  <c r="U214" i="1" s="1"/>
  <c r="O73" i="1"/>
  <c r="T214" i="1" s="1"/>
  <c r="N73" i="1"/>
  <c r="S214" i="1" s="1"/>
  <c r="M73" i="1"/>
  <c r="R214" i="1" s="1"/>
  <c r="L73" i="1"/>
  <c r="Q214" i="1" s="1"/>
  <c r="K73" i="1"/>
  <c r="P214" i="1" s="1"/>
  <c r="J73" i="1"/>
  <c r="O214" i="1" s="1"/>
  <c r="I73" i="1"/>
  <c r="N214" i="1" s="1"/>
  <c r="H73" i="1"/>
  <c r="M233" i="1" s="1"/>
  <c r="P22" i="1"/>
  <c r="P18" i="1"/>
  <c r="P16" i="1"/>
  <c r="P14" i="1"/>
  <c r="K26" i="1"/>
  <c r="J26" i="1"/>
  <c r="I26" i="1"/>
  <c r="I16" i="1"/>
  <c r="I14" i="1"/>
  <c r="H59" i="1" s="1"/>
  <c r="C8" i="4"/>
  <c r="I7" i="4"/>
  <c r="F23" i="4"/>
  <c r="J7" i="4"/>
  <c r="K7" i="4"/>
  <c r="L7" i="4"/>
  <c r="M7" i="4"/>
  <c r="N7" i="4"/>
  <c r="O7" i="4"/>
  <c r="P7" i="4"/>
  <c r="Q7" i="4"/>
  <c r="R7" i="4"/>
  <c r="S7" i="4"/>
  <c r="T7" i="4"/>
  <c r="U7" i="4"/>
  <c r="V7" i="4"/>
  <c r="W7" i="4"/>
  <c r="X7" i="4"/>
  <c r="Y7" i="4"/>
  <c r="Z7" i="4"/>
  <c r="AA7" i="4"/>
  <c r="AB7" i="4"/>
  <c r="AC8" i="4"/>
  <c r="R34" i="4"/>
  <c r="Q34" i="4"/>
  <c r="P34" i="4"/>
  <c r="O34" i="4"/>
  <c r="N34" i="4"/>
  <c r="M34" i="4"/>
  <c r="L34" i="4"/>
  <c r="K34" i="4"/>
  <c r="J34" i="4"/>
  <c r="I34" i="4"/>
  <c r="G34" i="4"/>
  <c r="C34" i="4"/>
  <c r="F33" i="4"/>
  <c r="C32" i="4"/>
  <c r="G28" i="4"/>
  <c r="C28" i="4"/>
  <c r="F27" i="4"/>
  <c r="AB24" i="4"/>
  <c r="AA24" i="4"/>
  <c r="Z24" i="4"/>
  <c r="Y24" i="4"/>
  <c r="X24" i="4"/>
  <c r="W24" i="4"/>
  <c r="V24" i="4"/>
  <c r="U24" i="4"/>
  <c r="T24" i="4"/>
  <c r="S24" i="4"/>
  <c r="G24" i="4"/>
  <c r="C24" i="4"/>
  <c r="C21" i="4"/>
  <c r="C19" i="4"/>
  <c r="F18" i="4"/>
  <c r="F17" i="4"/>
  <c r="C16" i="4"/>
  <c r="C15" i="4"/>
  <c r="C14" i="4"/>
  <c r="C13" i="4"/>
  <c r="C12" i="4"/>
  <c r="C10" i="4"/>
  <c r="C9" i="4"/>
  <c r="L252" i="1"/>
  <c r="L251" i="1"/>
  <c r="L246" i="1"/>
  <c r="L244" i="1"/>
  <c r="L250" i="1" s="1"/>
  <c r="L256" i="1" s="1"/>
  <c r="L245" i="1"/>
  <c r="G119" i="1"/>
  <c r="C92" i="1"/>
  <c r="C101" i="1" s="1"/>
  <c r="C91" i="1"/>
  <c r="C100" i="1" s="1"/>
  <c r="C90" i="1"/>
  <c r="C99" i="1" s="1"/>
  <c r="L215" i="1"/>
  <c r="L214" i="1"/>
  <c r="AE210" i="1"/>
  <c r="AD210" i="1"/>
  <c r="AC210" i="1"/>
  <c r="AB210" i="1"/>
  <c r="AA210" i="1"/>
  <c r="Z210" i="1"/>
  <c r="Y210" i="1"/>
  <c r="X210" i="1"/>
  <c r="V210" i="1"/>
  <c r="U210" i="1"/>
  <c r="T210" i="1"/>
  <c r="S210" i="1"/>
  <c r="R210" i="1"/>
  <c r="Q210" i="1"/>
  <c r="P210" i="1"/>
  <c r="O210" i="1"/>
  <c r="N210" i="1"/>
  <c r="M210" i="1"/>
  <c r="L210" i="1"/>
  <c r="L209" i="1"/>
  <c r="L208" i="1"/>
  <c r="L207" i="1"/>
  <c r="L206" i="1"/>
  <c r="L234" i="1"/>
  <c r="L233" i="1"/>
  <c r="L224" i="1"/>
  <c r="L232" i="1" s="1"/>
  <c r="L243" i="1" s="1"/>
  <c r="L249" i="1" s="1"/>
  <c r="L255" i="1" s="1"/>
  <c r="L228" i="1"/>
  <c r="L227" i="1"/>
  <c r="L226" i="1"/>
  <c r="L225" i="1"/>
  <c r="H58" i="1"/>
  <c r="H57" i="1" s="1"/>
  <c r="W214" i="1" l="1"/>
  <c r="M225" i="1"/>
  <c r="N225" i="1" s="1"/>
  <c r="O225" i="1" s="1"/>
  <c r="B22" i="5"/>
  <c r="C29" i="6" s="1"/>
  <c r="H66" i="1"/>
  <c r="H67" i="1" s="1"/>
  <c r="H74" i="1"/>
  <c r="H61" i="1"/>
  <c r="I8" i="4"/>
  <c r="Q20" i="1"/>
  <c r="AB73" i="1"/>
  <c r="P24" i="1"/>
  <c r="H110" i="1"/>
  <c r="I110" i="1" s="1"/>
  <c r="J110" i="1" s="1"/>
  <c r="K110" i="1" s="1"/>
  <c r="L110" i="1" s="1"/>
  <c r="M110" i="1" s="1"/>
  <c r="N110" i="1" s="1"/>
  <c r="O110" i="1" s="1"/>
  <c r="P110" i="1" s="1"/>
  <c r="Q110" i="1" s="1"/>
  <c r="R110" i="1" s="1"/>
  <c r="H60" i="1"/>
  <c r="P28" i="1"/>
  <c r="Q28" i="1" s="1"/>
  <c r="H89" i="1" s="1"/>
  <c r="I89" i="1" s="1"/>
  <c r="J89" i="1" s="1"/>
  <c r="K89" i="1" s="1"/>
  <c r="L89" i="1" s="1"/>
  <c r="M89" i="1" s="1"/>
  <c r="N89" i="1" s="1"/>
  <c r="O89" i="1" s="1"/>
  <c r="P89" i="1" s="1"/>
  <c r="Q89" i="1" s="1"/>
  <c r="N233" i="1"/>
  <c r="O233" i="1" s="1"/>
  <c r="P233" i="1" s="1"/>
  <c r="Q233" i="1" s="1"/>
  <c r="M214" i="1"/>
  <c r="P30" i="1"/>
  <c r="Q30" i="1" s="1"/>
  <c r="H98" i="1" s="1"/>
  <c r="I98" i="1" s="1"/>
  <c r="J98" i="1" s="1"/>
  <c r="K98" i="1" s="1"/>
  <c r="L98" i="1" s="1"/>
  <c r="M98" i="1" s="1"/>
  <c r="N98" i="1" s="1"/>
  <c r="O98" i="1" s="1"/>
  <c r="P98" i="1" s="1"/>
  <c r="Q98" i="1" s="1"/>
  <c r="R98" i="1" s="1"/>
  <c r="S98" i="1" s="1"/>
  <c r="T98" i="1" s="1"/>
  <c r="U98" i="1" s="1"/>
  <c r="V98" i="1" s="1"/>
  <c r="W98" i="1" s="1"/>
  <c r="X98" i="1" s="1"/>
  <c r="Y98" i="1" s="1"/>
  <c r="Z98" i="1" s="1"/>
  <c r="AA98" i="1" s="1"/>
  <c r="I18" i="1"/>
  <c r="H65" i="1" s="1"/>
  <c r="I22" i="5" s="1"/>
  <c r="I9" i="4"/>
  <c r="M249" i="1"/>
  <c r="M255" i="1" s="1"/>
  <c r="M224" i="1"/>
  <c r="M232" i="1" s="1"/>
  <c r="M243" i="1" s="1"/>
  <c r="M206" i="1"/>
  <c r="M213" i="1" s="1"/>
  <c r="L219" i="1"/>
  <c r="L213" i="1"/>
  <c r="H111" i="1"/>
  <c r="H114" i="1" s="1"/>
  <c r="I58" i="1"/>
  <c r="I111" i="1" s="1"/>
  <c r="I114" i="1" s="1"/>
  <c r="I35" i="4" l="1"/>
  <c r="I10" i="4"/>
  <c r="S110" i="1"/>
  <c r="T110" i="1" s="1"/>
  <c r="J35" i="4"/>
  <c r="E29" i="6"/>
  <c r="M227" i="1"/>
  <c r="H112" i="1"/>
  <c r="H75" i="1"/>
  <c r="H100" i="1" s="1"/>
  <c r="H62" i="1"/>
  <c r="H68" i="1"/>
  <c r="M208" i="1"/>
  <c r="I115" i="1"/>
  <c r="N258" i="1" s="1"/>
  <c r="I65" i="1"/>
  <c r="I23" i="5" s="1"/>
  <c r="E30" i="6" s="1"/>
  <c r="H99" i="1"/>
  <c r="H90" i="1"/>
  <c r="H91" i="1" s="1"/>
  <c r="M219" i="1"/>
  <c r="P225" i="1"/>
  <c r="R233" i="1"/>
  <c r="I112" i="1"/>
  <c r="J58" i="1"/>
  <c r="J111" i="1" s="1"/>
  <c r="J114" i="1" s="1"/>
  <c r="I57" i="1"/>
  <c r="B23" i="5" l="1"/>
  <c r="C30" i="6" s="1"/>
  <c r="I66" i="1"/>
  <c r="I67" i="1" s="1"/>
  <c r="I74" i="1"/>
  <c r="H69" i="1"/>
  <c r="I61" i="1"/>
  <c r="J115" i="1"/>
  <c r="O258" i="1" s="1"/>
  <c r="K35" i="4"/>
  <c r="J8" i="4"/>
  <c r="M207" i="1"/>
  <c r="I11" i="4"/>
  <c r="N208" i="1"/>
  <c r="H76" i="1"/>
  <c r="H78" i="1" s="1"/>
  <c r="H63" i="1"/>
  <c r="M226" i="1"/>
  <c r="M228" i="1"/>
  <c r="M209" i="1"/>
  <c r="N227" i="1"/>
  <c r="J65" i="1"/>
  <c r="I24" i="5" s="1"/>
  <c r="E31" i="6" s="1"/>
  <c r="N249" i="1"/>
  <c r="N255" i="1" s="1"/>
  <c r="H115" i="1"/>
  <c r="M258" i="1" s="1"/>
  <c r="H92" i="1"/>
  <c r="H93" i="1" s="1"/>
  <c r="H101" i="1"/>
  <c r="H102" i="1" s="1"/>
  <c r="Q225" i="1"/>
  <c r="N206" i="1"/>
  <c r="N224" i="1"/>
  <c r="N232" i="1" s="1"/>
  <c r="N243" i="1" s="1"/>
  <c r="S233" i="1"/>
  <c r="J112" i="1"/>
  <c r="U110" i="1"/>
  <c r="K58" i="1"/>
  <c r="K111" i="1" s="1"/>
  <c r="K114" i="1" s="1"/>
  <c r="J57" i="1"/>
  <c r="I26" i="4" l="1"/>
  <c r="I12" i="4"/>
  <c r="K22" i="5"/>
  <c r="G29" i="6" s="1"/>
  <c r="B24" i="5"/>
  <c r="C31" i="6" s="1"/>
  <c r="J66" i="1"/>
  <c r="J74" i="1"/>
  <c r="H72" i="1"/>
  <c r="H70" i="1" s="1"/>
  <c r="I13" i="4"/>
  <c r="I29" i="6"/>
  <c r="J61" i="1"/>
  <c r="M245" i="1"/>
  <c r="I22" i="4"/>
  <c r="K115" i="1"/>
  <c r="P258" i="1" s="1"/>
  <c r="L35" i="4"/>
  <c r="M251" i="1"/>
  <c r="K8" i="4"/>
  <c r="M211" i="1"/>
  <c r="O208" i="1"/>
  <c r="M234" i="1"/>
  <c r="M235" i="1" s="1"/>
  <c r="M215" i="1"/>
  <c r="M216" i="1" s="1"/>
  <c r="I75" i="1"/>
  <c r="I100" i="1" s="1"/>
  <c r="M229" i="1"/>
  <c r="K65" i="1"/>
  <c r="I25" i="5" s="1"/>
  <c r="E32" i="6" s="1"/>
  <c r="O227" i="1"/>
  <c r="O249" i="1"/>
  <c r="O255" i="1" s="1"/>
  <c r="I99" i="1"/>
  <c r="I90" i="1"/>
  <c r="I91" i="1" s="1"/>
  <c r="R225" i="1"/>
  <c r="O224" i="1"/>
  <c r="O232" i="1" s="1"/>
  <c r="O243" i="1" s="1"/>
  <c r="O206" i="1"/>
  <c r="N213" i="1"/>
  <c r="N219" i="1"/>
  <c r="T233" i="1"/>
  <c r="K112" i="1"/>
  <c r="I68" i="1"/>
  <c r="V110" i="1"/>
  <c r="L58" i="1"/>
  <c r="L111" i="1" s="1"/>
  <c r="L114" i="1" s="1"/>
  <c r="K57" i="1"/>
  <c r="E22" i="5" l="1"/>
  <c r="I14" i="4"/>
  <c r="B25" i="5"/>
  <c r="C32" i="6" s="1"/>
  <c r="K66" i="1"/>
  <c r="K74" i="1"/>
  <c r="K61" i="1"/>
  <c r="L115" i="1"/>
  <c r="Q258" i="1" s="1"/>
  <c r="M35" i="4"/>
  <c r="I15" i="4"/>
  <c r="L8" i="4"/>
  <c r="M220" i="1"/>
  <c r="H79" i="1"/>
  <c r="P208" i="1"/>
  <c r="J75" i="1"/>
  <c r="J100" i="1" s="1"/>
  <c r="I76" i="1"/>
  <c r="I78" i="1" s="1"/>
  <c r="M239" i="1"/>
  <c r="P227" i="1"/>
  <c r="L65" i="1"/>
  <c r="I26" i="5" s="1"/>
  <c r="E33" i="6" s="1"/>
  <c r="P249" i="1"/>
  <c r="P255" i="1" s="1"/>
  <c r="M238" i="1"/>
  <c r="J99" i="1"/>
  <c r="J90" i="1"/>
  <c r="J91" i="1" s="1"/>
  <c r="I92" i="1"/>
  <c r="I93" i="1" s="1"/>
  <c r="I101" i="1"/>
  <c r="I102" i="1" s="1"/>
  <c r="O219" i="1"/>
  <c r="O213" i="1"/>
  <c r="P206" i="1"/>
  <c r="P224" i="1"/>
  <c r="P232" i="1" s="1"/>
  <c r="P243" i="1" s="1"/>
  <c r="I69" i="1"/>
  <c r="N209" i="1"/>
  <c r="N228" i="1"/>
  <c r="S225" i="1"/>
  <c r="U233" i="1"/>
  <c r="L112" i="1"/>
  <c r="J67" i="1"/>
  <c r="W110" i="1"/>
  <c r="L57" i="1"/>
  <c r="M58" i="1"/>
  <c r="M111" i="1" s="1"/>
  <c r="M114" i="1" s="1"/>
  <c r="J26" i="4" l="1"/>
  <c r="E23" i="5"/>
  <c r="K23" i="5"/>
  <c r="G30" i="6" s="1"/>
  <c r="B26" i="5"/>
  <c r="C33" i="6" s="1"/>
  <c r="L66" i="1"/>
  <c r="L74" i="1"/>
  <c r="L61" i="1"/>
  <c r="N245" i="1"/>
  <c r="J22" i="4"/>
  <c r="M115" i="1"/>
  <c r="R258" i="1" s="1"/>
  <c r="N35" i="4"/>
  <c r="H96" i="1"/>
  <c r="N251" i="1"/>
  <c r="M8" i="4"/>
  <c r="H94" i="1"/>
  <c r="I60" i="1"/>
  <c r="H85" i="1"/>
  <c r="I16" i="4"/>
  <c r="I36" i="4" s="1"/>
  <c r="H103" i="1"/>
  <c r="M250" i="1"/>
  <c r="M256" i="1"/>
  <c r="M244" i="1"/>
  <c r="Q208" i="1"/>
  <c r="N234" i="1"/>
  <c r="N235" i="1" s="1"/>
  <c r="N215" i="1"/>
  <c r="N216" i="1" s="1"/>
  <c r="J15" i="4"/>
  <c r="J76" i="1"/>
  <c r="J78" i="1" s="1"/>
  <c r="K75" i="1"/>
  <c r="K100" i="1" s="1"/>
  <c r="Q227" i="1"/>
  <c r="M65" i="1"/>
  <c r="I27" i="5" s="1"/>
  <c r="J13" i="4"/>
  <c r="Q249" i="1"/>
  <c r="Q255" i="1" s="1"/>
  <c r="K99" i="1"/>
  <c r="K90" i="1"/>
  <c r="K91" i="1" s="1"/>
  <c r="J92" i="1"/>
  <c r="J93" i="1" s="1"/>
  <c r="J101" i="1"/>
  <c r="J102" i="1" s="1"/>
  <c r="T225" i="1"/>
  <c r="Q224" i="1"/>
  <c r="Q232" i="1" s="1"/>
  <c r="Q243" i="1" s="1"/>
  <c r="Q206" i="1"/>
  <c r="P213" i="1"/>
  <c r="P219" i="1"/>
  <c r="V233" i="1"/>
  <c r="M112" i="1"/>
  <c r="K67" i="1"/>
  <c r="J68" i="1"/>
  <c r="O228" i="1" s="1"/>
  <c r="X110" i="1"/>
  <c r="M57" i="1"/>
  <c r="N58" i="1"/>
  <c r="N111" i="1" s="1"/>
  <c r="N114" i="1" s="1"/>
  <c r="E24" i="5" l="1"/>
  <c r="I19" i="4"/>
  <c r="I62" i="1"/>
  <c r="B27" i="5"/>
  <c r="C34" i="6" s="1"/>
  <c r="M66" i="1"/>
  <c r="M74" i="1"/>
  <c r="E34" i="6"/>
  <c r="I30" i="6"/>
  <c r="M61" i="1"/>
  <c r="O245" i="1"/>
  <c r="K22" i="4"/>
  <c r="O251" i="1"/>
  <c r="K26" i="4"/>
  <c r="N115" i="1"/>
  <c r="S258" i="1" s="1"/>
  <c r="O35" i="4"/>
  <c r="M252" i="1"/>
  <c r="M257" i="1" s="1"/>
  <c r="I27" i="4"/>
  <c r="M246" i="1"/>
  <c r="I23" i="4"/>
  <c r="I24" i="4"/>
  <c r="N8" i="4"/>
  <c r="J10" i="4"/>
  <c r="R208" i="1"/>
  <c r="K15" i="4"/>
  <c r="K76" i="1"/>
  <c r="O234" i="1"/>
  <c r="O235" i="1" s="1"/>
  <c r="O215" i="1"/>
  <c r="O216" i="1" s="1"/>
  <c r="R227" i="1"/>
  <c r="N65" i="1"/>
  <c r="I28" i="5" s="1"/>
  <c r="E35" i="6" s="1"/>
  <c r="R249" i="1"/>
  <c r="R255" i="1" s="1"/>
  <c r="L99" i="1"/>
  <c r="L90" i="1"/>
  <c r="L91" i="1" s="1"/>
  <c r="K92" i="1"/>
  <c r="K93" i="1" s="1"/>
  <c r="K101" i="1"/>
  <c r="K102" i="1" s="1"/>
  <c r="R206" i="1"/>
  <c r="R224" i="1"/>
  <c r="R232" i="1" s="1"/>
  <c r="R243" i="1" s="1"/>
  <c r="J69" i="1"/>
  <c r="O209" i="1"/>
  <c r="Q219" i="1"/>
  <c r="Q213" i="1"/>
  <c r="U225" i="1"/>
  <c r="W233" i="1"/>
  <c r="N112" i="1"/>
  <c r="L67" i="1"/>
  <c r="K68" i="1"/>
  <c r="P228" i="1" s="1"/>
  <c r="L75" i="1"/>
  <c r="L100" i="1" s="1"/>
  <c r="Y110" i="1"/>
  <c r="N57" i="1"/>
  <c r="O58" i="1"/>
  <c r="O111" i="1" s="1"/>
  <c r="O114" i="1" s="1"/>
  <c r="N207" i="1" l="1"/>
  <c r="N211" i="1" s="1"/>
  <c r="N220" i="1" s="1"/>
  <c r="I72" i="1"/>
  <c r="I70" i="1" s="1"/>
  <c r="I79" i="1" s="1"/>
  <c r="J11" i="4"/>
  <c r="I63" i="1"/>
  <c r="N226" i="1"/>
  <c r="N229" i="1" s="1"/>
  <c r="N239" i="1" s="1"/>
  <c r="K24" i="5"/>
  <c r="G31" i="6" s="1"/>
  <c r="B28" i="5"/>
  <c r="C35" i="6" s="1"/>
  <c r="N66" i="1"/>
  <c r="N74" i="1"/>
  <c r="N61" i="1"/>
  <c r="P251" i="1"/>
  <c r="L26" i="4"/>
  <c r="P245" i="1"/>
  <c r="L22" i="4"/>
  <c r="O115" i="1"/>
  <c r="T258" i="1" s="1"/>
  <c r="P35" i="4"/>
  <c r="O8" i="4"/>
  <c r="S208" i="1"/>
  <c r="K13" i="4"/>
  <c r="P234" i="1"/>
  <c r="P235" i="1" s="1"/>
  <c r="K78" i="1"/>
  <c r="P215" i="1"/>
  <c r="P216" i="1" s="1"/>
  <c r="S227" i="1"/>
  <c r="O65" i="1"/>
  <c r="I29" i="5" s="1"/>
  <c r="E36" i="6" s="1"/>
  <c r="S249" i="1"/>
  <c r="S255" i="1" s="1"/>
  <c r="M99" i="1"/>
  <c r="M90" i="1"/>
  <c r="M91" i="1" s="1"/>
  <c r="S224" i="1"/>
  <c r="S232" i="1" s="1"/>
  <c r="S243" i="1" s="1"/>
  <c r="S206" i="1"/>
  <c r="K69" i="1"/>
  <c r="P209" i="1"/>
  <c r="V225" i="1"/>
  <c r="R213" i="1"/>
  <c r="R219" i="1"/>
  <c r="X233" i="1"/>
  <c r="O112" i="1"/>
  <c r="M67" i="1"/>
  <c r="L68" i="1"/>
  <c r="Q228" i="1" s="1"/>
  <c r="M75" i="1"/>
  <c r="M100" i="1" s="1"/>
  <c r="L76" i="1"/>
  <c r="Z110" i="1"/>
  <c r="O57" i="1"/>
  <c r="P58" i="1"/>
  <c r="P111" i="1" s="1"/>
  <c r="P114" i="1" s="1"/>
  <c r="J12" i="4" l="1"/>
  <c r="J14" i="4"/>
  <c r="E25" i="5"/>
  <c r="N238" i="1"/>
  <c r="K25" i="5"/>
  <c r="G32" i="6" s="1"/>
  <c r="I32" i="6" s="1"/>
  <c r="B29" i="5"/>
  <c r="C36" i="6" s="1"/>
  <c r="O66" i="1"/>
  <c r="O74" i="1"/>
  <c r="I31" i="6"/>
  <c r="O61" i="1"/>
  <c r="P115" i="1"/>
  <c r="U258" i="1" s="1"/>
  <c r="Q35" i="4"/>
  <c r="N250" i="1"/>
  <c r="I96" i="1"/>
  <c r="P8" i="4"/>
  <c r="T227" i="1"/>
  <c r="T208" i="1"/>
  <c r="L13" i="4"/>
  <c r="I103" i="1"/>
  <c r="J16" i="4"/>
  <c r="J36" i="4" s="1"/>
  <c r="I85" i="1"/>
  <c r="N244" i="1"/>
  <c r="J60" i="1"/>
  <c r="N256" i="1"/>
  <c r="I94" i="1"/>
  <c r="L15" i="4"/>
  <c r="P65" i="1"/>
  <c r="I30" i="5" s="1"/>
  <c r="E37" i="6" s="1"/>
  <c r="T249" i="1"/>
  <c r="T255" i="1" s="1"/>
  <c r="N99" i="1"/>
  <c r="N90" i="1"/>
  <c r="N91" i="1" s="1"/>
  <c r="L92" i="1"/>
  <c r="L93" i="1" s="1"/>
  <c r="L101" i="1"/>
  <c r="L102" i="1" s="1"/>
  <c r="T206" i="1"/>
  <c r="T224" i="1"/>
  <c r="T232" i="1" s="1"/>
  <c r="T243" i="1" s="1"/>
  <c r="L78" i="1"/>
  <c r="Q215" i="1"/>
  <c r="Q216" i="1" s="1"/>
  <c r="Q234" i="1"/>
  <c r="W225" i="1"/>
  <c r="S219" i="1"/>
  <c r="S213" i="1"/>
  <c r="L69" i="1"/>
  <c r="Q209" i="1"/>
  <c r="Y233" i="1"/>
  <c r="P112" i="1"/>
  <c r="N67" i="1"/>
  <c r="M68" i="1"/>
  <c r="R228" i="1" s="1"/>
  <c r="N75" i="1"/>
  <c r="N100" i="1" s="1"/>
  <c r="M76" i="1"/>
  <c r="AA110" i="1"/>
  <c r="P57" i="1"/>
  <c r="Q58" i="1"/>
  <c r="Q111" i="1" s="1"/>
  <c r="Q114" i="1" s="1"/>
  <c r="E26" i="5" l="1"/>
  <c r="M26" i="4"/>
  <c r="K26" i="5"/>
  <c r="G33" i="6" s="1"/>
  <c r="I33" i="6" s="1"/>
  <c r="J62" i="1"/>
  <c r="J19" i="4"/>
  <c r="B30" i="5"/>
  <c r="C37" i="6" s="1"/>
  <c r="P66" i="1"/>
  <c r="P74" i="1"/>
  <c r="P61" i="1"/>
  <c r="Q245" i="1"/>
  <c r="M22" i="4"/>
  <c r="Q115" i="1"/>
  <c r="V258" i="1" s="1"/>
  <c r="R35" i="4"/>
  <c r="N246" i="1"/>
  <c r="J23" i="4"/>
  <c r="N252" i="1"/>
  <c r="N257" i="1" s="1"/>
  <c r="J27" i="4"/>
  <c r="J24" i="4"/>
  <c r="Q251" i="1"/>
  <c r="Q8" i="4"/>
  <c r="M13" i="4"/>
  <c r="U208" i="1"/>
  <c r="K10" i="4"/>
  <c r="M15" i="4"/>
  <c r="Q65" i="1"/>
  <c r="I31" i="5" s="1"/>
  <c r="U227" i="1"/>
  <c r="U249" i="1"/>
  <c r="U255" i="1" s="1"/>
  <c r="O99" i="1"/>
  <c r="O90" i="1"/>
  <c r="O91" i="1" s="1"/>
  <c r="M92" i="1"/>
  <c r="M93" i="1" s="1"/>
  <c r="M101" i="1"/>
  <c r="M102" i="1" s="1"/>
  <c r="U224" i="1"/>
  <c r="U232" i="1" s="1"/>
  <c r="U243" i="1" s="1"/>
  <c r="U206" i="1"/>
  <c r="M69" i="1"/>
  <c r="R209" i="1"/>
  <c r="X225" i="1"/>
  <c r="R234" i="1"/>
  <c r="Q235" i="1"/>
  <c r="T213" i="1"/>
  <c r="T219" i="1"/>
  <c r="M78" i="1"/>
  <c r="R215" i="1"/>
  <c r="R216" i="1" s="1"/>
  <c r="Z233" i="1"/>
  <c r="Q112" i="1"/>
  <c r="O67" i="1"/>
  <c r="N68" i="1"/>
  <c r="S228" i="1" s="1"/>
  <c r="O75" i="1"/>
  <c r="O100" i="1" s="1"/>
  <c r="N76" i="1"/>
  <c r="Q57" i="1"/>
  <c r="R58" i="1"/>
  <c r="R111" i="1" s="1"/>
  <c r="E38" i="6" l="1"/>
  <c r="E39" i="6" s="1"/>
  <c r="K11" i="4"/>
  <c r="R114" i="1"/>
  <c r="R115" i="1" s="1"/>
  <c r="E27" i="5"/>
  <c r="J63" i="1"/>
  <c r="K27" i="5"/>
  <c r="G34" i="6" s="1"/>
  <c r="I34" i="6" s="1"/>
  <c r="J72" i="1"/>
  <c r="J70" i="1" s="1"/>
  <c r="O226" i="1"/>
  <c r="O229" i="1" s="1"/>
  <c r="O239" i="1" s="1"/>
  <c r="O207" i="1"/>
  <c r="O211" i="1" s="1"/>
  <c r="O220" i="1" s="1"/>
  <c r="B31" i="5"/>
  <c r="C38" i="6" s="1"/>
  <c r="Q66" i="1"/>
  <c r="Q74" i="1"/>
  <c r="Q61" i="1"/>
  <c r="R251" i="1"/>
  <c r="N26" i="4"/>
  <c r="R245" i="1"/>
  <c r="N22" i="4"/>
  <c r="R8" i="4"/>
  <c r="V208" i="1"/>
  <c r="N13" i="4"/>
  <c r="N15" i="4"/>
  <c r="R65" i="1"/>
  <c r="I32" i="5" s="1"/>
  <c r="V227" i="1"/>
  <c r="V249" i="1"/>
  <c r="V255" i="1" s="1"/>
  <c r="P99" i="1"/>
  <c r="P90" i="1"/>
  <c r="P91" i="1" s="1"/>
  <c r="N92" i="1"/>
  <c r="N93" i="1" s="1"/>
  <c r="N101" i="1"/>
  <c r="N102" i="1" s="1"/>
  <c r="N69" i="1"/>
  <c r="S209" i="1"/>
  <c r="U219" i="1"/>
  <c r="U213" i="1"/>
  <c r="V206" i="1"/>
  <c r="V224" i="1"/>
  <c r="V232" i="1" s="1"/>
  <c r="V243" i="1" s="1"/>
  <c r="N78" i="1"/>
  <c r="S215" i="1"/>
  <c r="S216" i="1" s="1"/>
  <c r="S234" i="1"/>
  <c r="R235" i="1"/>
  <c r="Y225" i="1"/>
  <c r="AA233" i="1"/>
  <c r="P67" i="1"/>
  <c r="O68" i="1"/>
  <c r="T228" i="1" s="1"/>
  <c r="P75" i="1"/>
  <c r="P100" i="1" s="1"/>
  <c r="O76" i="1"/>
  <c r="R57" i="1"/>
  <c r="S58" i="1"/>
  <c r="S111" i="1" s="1"/>
  <c r="W258" i="1" l="1"/>
  <c r="R112" i="1"/>
  <c r="E28" i="5"/>
  <c r="S114" i="1"/>
  <c r="T35" i="4" s="1"/>
  <c r="S35" i="4"/>
  <c r="K12" i="4"/>
  <c r="O238" i="1"/>
  <c r="K28" i="5"/>
  <c r="G35" i="6" s="1"/>
  <c r="I35" i="6" s="1"/>
  <c r="B32" i="5"/>
  <c r="R66" i="1"/>
  <c r="R74" i="1"/>
  <c r="R61" i="1"/>
  <c r="S251" i="1"/>
  <c r="O26" i="4"/>
  <c r="S245" i="1"/>
  <c r="O22" i="4"/>
  <c r="S8" i="4"/>
  <c r="O13" i="4"/>
  <c r="W208" i="1"/>
  <c r="K14" i="4"/>
  <c r="J79" i="1"/>
  <c r="O15" i="4"/>
  <c r="S65" i="1"/>
  <c r="I33" i="5" s="1"/>
  <c r="W227" i="1"/>
  <c r="W249" i="1"/>
  <c r="W255" i="1" s="1"/>
  <c r="Q99" i="1"/>
  <c r="Q90" i="1"/>
  <c r="Q91" i="1" s="1"/>
  <c r="O92" i="1"/>
  <c r="O93" i="1" s="1"/>
  <c r="O101" i="1"/>
  <c r="O102" i="1" s="1"/>
  <c r="T234" i="1"/>
  <c r="S235" i="1"/>
  <c r="W224" i="1"/>
  <c r="W232" i="1" s="1"/>
  <c r="W206" i="1"/>
  <c r="O78" i="1"/>
  <c r="T215" i="1"/>
  <c r="T216" i="1" s="1"/>
  <c r="V213" i="1"/>
  <c r="V219" i="1"/>
  <c r="O69" i="1"/>
  <c r="T209" i="1"/>
  <c r="Z225" i="1"/>
  <c r="AB233" i="1"/>
  <c r="Q67" i="1"/>
  <c r="P68" i="1"/>
  <c r="Q75" i="1"/>
  <c r="Q100" i="1" s="1"/>
  <c r="P76" i="1"/>
  <c r="T58" i="1"/>
  <c r="T111" i="1" s="1"/>
  <c r="S57" i="1"/>
  <c r="T114" i="1" l="1"/>
  <c r="U35" i="4" s="1"/>
  <c r="S115" i="1"/>
  <c r="S112" i="1"/>
  <c r="E29" i="5"/>
  <c r="K29" i="5"/>
  <c r="G36" i="6" s="1"/>
  <c r="I36" i="6" s="1"/>
  <c r="B33" i="5"/>
  <c r="S66" i="1"/>
  <c r="S74" i="1"/>
  <c r="S61" i="1"/>
  <c r="T251" i="1"/>
  <c r="P26" i="4"/>
  <c r="T245" i="1"/>
  <c r="P22" i="4"/>
  <c r="J96" i="1"/>
  <c r="T8" i="4"/>
  <c r="X208" i="1"/>
  <c r="P13" i="4"/>
  <c r="K16" i="4"/>
  <c r="K36" i="4" s="1"/>
  <c r="O244" i="1"/>
  <c r="O250" i="1"/>
  <c r="J103" i="1"/>
  <c r="O256" i="1"/>
  <c r="J94" i="1"/>
  <c r="K60" i="1"/>
  <c r="J85" i="1"/>
  <c r="P15" i="4"/>
  <c r="R99" i="1"/>
  <c r="T65" i="1"/>
  <c r="X227" i="1"/>
  <c r="X249" i="1"/>
  <c r="X255" i="1" s="1"/>
  <c r="P92" i="1"/>
  <c r="P93" i="1" s="1"/>
  <c r="P101" i="1"/>
  <c r="P102" i="1" s="1"/>
  <c r="P78" i="1"/>
  <c r="U215" i="1"/>
  <c r="U216" i="1" s="1"/>
  <c r="AA225" i="1"/>
  <c r="U234" i="1"/>
  <c r="T235" i="1"/>
  <c r="X206" i="1"/>
  <c r="X224" i="1"/>
  <c r="X232" i="1" s="1"/>
  <c r="P69" i="1"/>
  <c r="U209" i="1"/>
  <c r="W219" i="1"/>
  <c r="W213" i="1"/>
  <c r="U228" i="1"/>
  <c r="T112" i="1"/>
  <c r="R67" i="1"/>
  <c r="Q68" i="1"/>
  <c r="R75" i="1"/>
  <c r="R100" i="1" s="1"/>
  <c r="R101" i="1" s="1"/>
  <c r="R102" i="1" s="1"/>
  <c r="Q76" i="1"/>
  <c r="T57" i="1"/>
  <c r="U58" i="1"/>
  <c r="U111" i="1" s="1"/>
  <c r="X258" i="1" l="1"/>
  <c r="T115" i="1"/>
  <c r="U114" i="1"/>
  <c r="U115" i="1" s="1"/>
  <c r="E30" i="5"/>
  <c r="K19" i="4"/>
  <c r="K30" i="5"/>
  <c r="G37" i="6" s="1"/>
  <c r="I37" i="6" s="1"/>
  <c r="B34" i="5"/>
  <c r="T66" i="1"/>
  <c r="T74" i="1"/>
  <c r="U65" i="1"/>
  <c r="I35" i="5" s="1"/>
  <c r="I34" i="5"/>
  <c r="T61" i="1"/>
  <c r="U245" i="1"/>
  <c r="Q22" i="4"/>
  <c r="W251" i="1"/>
  <c r="S26" i="4"/>
  <c r="U251" i="1"/>
  <c r="Q26" i="4"/>
  <c r="O246" i="1"/>
  <c r="K23" i="4"/>
  <c r="O252" i="1"/>
  <c r="O257" i="1" s="1"/>
  <c r="K27" i="4"/>
  <c r="K24" i="4"/>
  <c r="U8" i="4"/>
  <c r="Q13" i="4"/>
  <c r="Y208" i="1"/>
  <c r="K62" i="1"/>
  <c r="L10" i="4"/>
  <c r="Q15" i="4"/>
  <c r="S99" i="1"/>
  <c r="Y227" i="1"/>
  <c r="Y249" i="1"/>
  <c r="Y255" i="1" s="1"/>
  <c r="Q92" i="1"/>
  <c r="Q93" i="1" s="1"/>
  <c r="Q101" i="1"/>
  <c r="Q102" i="1" s="1"/>
  <c r="Y224" i="1"/>
  <c r="Y232" i="1" s="1"/>
  <c r="Y206" i="1"/>
  <c r="Q69" i="1"/>
  <c r="V209" i="1"/>
  <c r="V228" i="1"/>
  <c r="X213" i="1"/>
  <c r="X219" i="1"/>
  <c r="V234" i="1"/>
  <c r="U235" i="1"/>
  <c r="AB225" i="1"/>
  <c r="Q78" i="1"/>
  <c r="V215" i="1"/>
  <c r="V216" i="1" s="1"/>
  <c r="AC233" i="1"/>
  <c r="S67" i="1"/>
  <c r="R68" i="1"/>
  <c r="S75" i="1"/>
  <c r="S100" i="1" s="1"/>
  <c r="S101" i="1" s="1"/>
  <c r="S102" i="1" s="1"/>
  <c r="R76" i="1"/>
  <c r="U57" i="1"/>
  <c r="V58" i="1"/>
  <c r="V111" i="1" s="1"/>
  <c r="Z258" i="1" l="1"/>
  <c r="Y258" i="1"/>
  <c r="V35" i="4"/>
  <c r="E31" i="5"/>
  <c r="V114" i="1"/>
  <c r="U112" i="1"/>
  <c r="K31" i="5"/>
  <c r="B35" i="5"/>
  <c r="U66" i="1"/>
  <c r="U74" i="1"/>
  <c r="V65" i="1"/>
  <c r="I36" i="5" s="1"/>
  <c r="Z227" i="1"/>
  <c r="Z208" i="1"/>
  <c r="U61" i="1"/>
  <c r="X251" i="1"/>
  <c r="T26" i="4"/>
  <c r="V251" i="1"/>
  <c r="R26" i="4"/>
  <c r="V245" i="1"/>
  <c r="R22" i="4"/>
  <c r="V8" i="4"/>
  <c r="L11" i="4"/>
  <c r="R13" i="4"/>
  <c r="P207" i="1"/>
  <c r="P211" i="1" s="1"/>
  <c r="P220" i="1" s="1"/>
  <c r="K63" i="1"/>
  <c r="K72" i="1"/>
  <c r="P226" i="1"/>
  <c r="P229" i="1" s="1"/>
  <c r="R15" i="4"/>
  <c r="T99" i="1"/>
  <c r="Z249" i="1"/>
  <c r="Z255" i="1" s="1"/>
  <c r="Z206" i="1"/>
  <c r="Z224" i="1"/>
  <c r="Z232" i="1" s="1"/>
  <c r="R78" i="1"/>
  <c r="W215" i="1"/>
  <c r="W216" i="1" s="1"/>
  <c r="W234" i="1"/>
  <c r="V235" i="1"/>
  <c r="Y219" i="1"/>
  <c r="Y213" i="1"/>
  <c r="R69" i="1"/>
  <c r="W209" i="1"/>
  <c r="W228" i="1"/>
  <c r="AD233" i="1"/>
  <c r="T67" i="1"/>
  <c r="S68" i="1"/>
  <c r="T75" i="1"/>
  <c r="T100" i="1" s="1"/>
  <c r="T101" i="1" s="1"/>
  <c r="T102" i="1" s="1"/>
  <c r="S76" i="1"/>
  <c r="V57" i="1"/>
  <c r="W58" i="1"/>
  <c r="W111" i="1" s="1"/>
  <c r="G38" i="6" l="1"/>
  <c r="G39" i="6" s="1"/>
  <c r="W114" i="1"/>
  <c r="X35" i="4" s="1"/>
  <c r="E32" i="5"/>
  <c r="W35" i="4"/>
  <c r="V112" i="1"/>
  <c r="V115" i="1"/>
  <c r="K32" i="5"/>
  <c r="L12" i="4"/>
  <c r="W65" i="1"/>
  <c r="I37" i="5" s="1"/>
  <c r="AA227" i="1"/>
  <c r="AA208" i="1"/>
  <c r="B36" i="5"/>
  <c r="V66" i="1"/>
  <c r="V74" i="1"/>
  <c r="V61" i="1"/>
  <c r="Y251" i="1"/>
  <c r="U26" i="4"/>
  <c r="W115" i="1"/>
  <c r="W8" i="4"/>
  <c r="S13" i="4"/>
  <c r="K70" i="1"/>
  <c r="P238" i="1"/>
  <c r="P239" i="1"/>
  <c r="U99" i="1"/>
  <c r="R83" i="1"/>
  <c r="W210" i="1" s="1"/>
  <c r="S15" i="4"/>
  <c r="AA249" i="1"/>
  <c r="AA255" i="1" s="1"/>
  <c r="AA224" i="1"/>
  <c r="AA232" i="1" s="1"/>
  <c r="AA206" i="1"/>
  <c r="S69" i="1"/>
  <c r="X209" i="1"/>
  <c r="X228" i="1"/>
  <c r="X234" i="1"/>
  <c r="W235" i="1"/>
  <c r="AC225" i="1"/>
  <c r="S78" i="1"/>
  <c r="X215" i="1"/>
  <c r="X216" i="1" s="1"/>
  <c r="Z213" i="1"/>
  <c r="Z219" i="1"/>
  <c r="AE233" i="1"/>
  <c r="U67" i="1"/>
  <c r="T68" i="1"/>
  <c r="U75" i="1"/>
  <c r="U100" i="1" s="1"/>
  <c r="U101" i="1" s="1"/>
  <c r="U102" i="1" s="1"/>
  <c r="T76" i="1"/>
  <c r="X58" i="1"/>
  <c r="X111" i="1" s="1"/>
  <c r="W57" i="1"/>
  <c r="AB258" i="1" l="1"/>
  <c r="AA258" i="1"/>
  <c r="W112" i="1"/>
  <c r="X65" i="1"/>
  <c r="I38" i="5" s="1"/>
  <c r="AB208" i="1"/>
  <c r="I38" i="6"/>
  <c r="E33" i="5"/>
  <c r="X114" i="1"/>
  <c r="X115" i="1" s="1"/>
  <c r="K33" i="5"/>
  <c r="AB227" i="1"/>
  <c r="B37" i="5"/>
  <c r="W66" i="1"/>
  <c r="W74" i="1"/>
  <c r="W61" i="1"/>
  <c r="Z251" i="1"/>
  <c r="V26" i="4"/>
  <c r="X8" i="4"/>
  <c r="T13" i="4"/>
  <c r="L14" i="4"/>
  <c r="K79" i="1"/>
  <c r="T15" i="4"/>
  <c r="V99" i="1"/>
  <c r="AB249" i="1"/>
  <c r="AB255" i="1" s="1"/>
  <c r="T78" i="1"/>
  <c r="Y215" i="1"/>
  <c r="Y216" i="1" s="1"/>
  <c r="AD225" i="1"/>
  <c r="Y234" i="1"/>
  <c r="X235" i="1"/>
  <c r="AA219" i="1"/>
  <c r="AA213" i="1"/>
  <c r="AB206" i="1"/>
  <c r="AB224" i="1"/>
  <c r="AB232" i="1" s="1"/>
  <c r="T69" i="1"/>
  <c r="Y209" i="1"/>
  <c r="Y228" i="1"/>
  <c r="V67" i="1"/>
  <c r="U68" i="1"/>
  <c r="Y65" i="1"/>
  <c r="I39" i="5" s="1"/>
  <c r="V75" i="1"/>
  <c r="V100" i="1" s="1"/>
  <c r="V101" i="1" s="1"/>
  <c r="V102" i="1" s="1"/>
  <c r="U76" i="1"/>
  <c r="X57" i="1"/>
  <c r="Y58" i="1"/>
  <c r="Y111" i="1" s="1"/>
  <c r="AC258" i="1" l="1"/>
  <c r="X112" i="1"/>
  <c r="Y114" i="1"/>
  <c r="Y115" i="1" s="1"/>
  <c r="E34" i="5"/>
  <c r="Y35" i="4"/>
  <c r="K34" i="5"/>
  <c r="B38" i="5"/>
  <c r="X66" i="1"/>
  <c r="X74" i="1"/>
  <c r="X61" i="1"/>
  <c r="AA251" i="1"/>
  <c r="W26" i="4"/>
  <c r="K96" i="1"/>
  <c r="Y8" i="4"/>
  <c r="AC208" i="1"/>
  <c r="U13" i="4"/>
  <c r="P256" i="1"/>
  <c r="K85" i="1"/>
  <c r="L60" i="1"/>
  <c r="K103" i="1"/>
  <c r="L16" i="4"/>
  <c r="L36" i="4" s="1"/>
  <c r="P250" i="1"/>
  <c r="K94" i="1"/>
  <c r="P244" i="1"/>
  <c r="U15" i="4"/>
  <c r="W99" i="1"/>
  <c r="AC227" i="1"/>
  <c r="U78" i="1"/>
  <c r="Z215" i="1"/>
  <c r="Z216" i="1" s="1"/>
  <c r="AB213" i="1"/>
  <c r="AB219" i="1"/>
  <c r="Z234" i="1"/>
  <c r="Y235" i="1"/>
  <c r="AE225" i="1"/>
  <c r="U69" i="1"/>
  <c r="Z209" i="1"/>
  <c r="Z228" i="1"/>
  <c r="W67" i="1"/>
  <c r="V68" i="1"/>
  <c r="Z65" i="1"/>
  <c r="I40" i="5" s="1"/>
  <c r="W75" i="1"/>
  <c r="W100" i="1" s="1"/>
  <c r="W101" i="1" s="1"/>
  <c r="W102" i="1" s="1"/>
  <c r="V76" i="1"/>
  <c r="Z58" i="1"/>
  <c r="Z111" i="1" s="1"/>
  <c r="Y57" i="1"/>
  <c r="AD258" i="1" l="1"/>
  <c r="Y112" i="1"/>
  <c r="Z114" i="1"/>
  <c r="Z115" i="1" s="1"/>
  <c r="E35" i="5"/>
  <c r="Z35" i="4"/>
  <c r="L19" i="4"/>
  <c r="K35" i="5"/>
  <c r="B39" i="5"/>
  <c r="Y66" i="1"/>
  <c r="Y74" i="1"/>
  <c r="Y61" i="1"/>
  <c r="AB251" i="1"/>
  <c r="X26" i="4"/>
  <c r="P252" i="1"/>
  <c r="P257" i="1" s="1"/>
  <c r="L27" i="4"/>
  <c r="P246" i="1"/>
  <c r="L23" i="4"/>
  <c r="L24" i="4"/>
  <c r="Z8" i="4"/>
  <c r="AD208" i="1"/>
  <c r="V13" i="4"/>
  <c r="M10" i="4"/>
  <c r="L62" i="1"/>
  <c r="V15" i="4"/>
  <c r="X99" i="1"/>
  <c r="AC249" i="1"/>
  <c r="AC255" i="1" s="1"/>
  <c r="AA228" i="1"/>
  <c r="AA234" i="1"/>
  <c r="Z235" i="1"/>
  <c r="AC206" i="1"/>
  <c r="AC224" i="1"/>
  <c r="AC232" i="1" s="1"/>
  <c r="V69" i="1"/>
  <c r="AA209" i="1"/>
  <c r="AD227" i="1"/>
  <c r="V78" i="1"/>
  <c r="AA215" i="1"/>
  <c r="AA216" i="1" s="1"/>
  <c r="X67" i="1"/>
  <c r="W68" i="1"/>
  <c r="AA65" i="1"/>
  <c r="I41" i="5" s="1"/>
  <c r="I42" i="5" s="1"/>
  <c r="X75" i="1"/>
  <c r="X100" i="1" s="1"/>
  <c r="X101" i="1" s="1"/>
  <c r="X102" i="1" s="1"/>
  <c r="W76" i="1"/>
  <c r="Z57" i="1"/>
  <c r="AA58" i="1"/>
  <c r="AE258" i="1" l="1"/>
  <c r="Z112" i="1"/>
  <c r="AA35" i="4"/>
  <c r="Y26" i="4"/>
  <c r="E36" i="5"/>
  <c r="K36" i="5"/>
  <c r="B40" i="5"/>
  <c r="Z66" i="1"/>
  <c r="Z74" i="1"/>
  <c r="Z61" i="1"/>
  <c r="AA8" i="4"/>
  <c r="M11" i="4"/>
  <c r="W13" i="4"/>
  <c r="AE208" i="1"/>
  <c r="L63" i="1"/>
  <c r="L72" i="1"/>
  <c r="Q207" i="1"/>
  <c r="Q211" i="1" s="1"/>
  <c r="Q220" i="1" s="1"/>
  <c r="Q226" i="1"/>
  <c r="Q229" i="1" s="1"/>
  <c r="W15" i="4"/>
  <c r="Y99" i="1"/>
  <c r="AD249" i="1"/>
  <c r="AD255" i="1" s="1"/>
  <c r="W69" i="1"/>
  <c r="AB209" i="1"/>
  <c r="AC213" i="1"/>
  <c r="AC219" i="1"/>
  <c r="AB234" i="1"/>
  <c r="AA235" i="1"/>
  <c r="AB228" i="1"/>
  <c r="AD224" i="1"/>
  <c r="AD232" i="1" s="1"/>
  <c r="AD206" i="1"/>
  <c r="W78" i="1"/>
  <c r="AB215" i="1"/>
  <c r="AB216" i="1" s="1"/>
  <c r="AE227" i="1"/>
  <c r="Y67" i="1"/>
  <c r="X68" i="1"/>
  <c r="AB65" i="1"/>
  <c r="Y75" i="1"/>
  <c r="Y100" i="1" s="1"/>
  <c r="Y101" i="1" s="1"/>
  <c r="Y102" i="1" s="1"/>
  <c r="X76" i="1"/>
  <c r="AA57" i="1"/>
  <c r="AA111" i="1"/>
  <c r="E37" i="5" l="1"/>
  <c r="M12" i="4"/>
  <c r="K37" i="5"/>
  <c r="B41" i="5"/>
  <c r="AA66" i="1"/>
  <c r="AA74" i="1"/>
  <c r="AA61" i="1"/>
  <c r="AC251" i="1"/>
  <c r="Z26" i="4"/>
  <c r="AB8" i="4"/>
  <c r="X13" i="4"/>
  <c r="L70" i="1"/>
  <c r="Q238" i="1"/>
  <c r="Q239" i="1"/>
  <c r="X15" i="4"/>
  <c r="Z99" i="1"/>
  <c r="AE249" i="1"/>
  <c r="AE255" i="1" s="1"/>
  <c r="AA97" i="1"/>
  <c r="X69" i="1"/>
  <c r="AE206" i="1"/>
  <c r="AE224" i="1"/>
  <c r="AE232" i="1" s="1"/>
  <c r="X78" i="1"/>
  <c r="AD219" i="1"/>
  <c r="AD213" i="1"/>
  <c r="AB235" i="1"/>
  <c r="Z67" i="1"/>
  <c r="Y68" i="1"/>
  <c r="Z75" i="1"/>
  <c r="Z100" i="1" s="1"/>
  <c r="Z101" i="1" s="1"/>
  <c r="Z102" i="1" s="1"/>
  <c r="Y76" i="1"/>
  <c r="AA114" i="1"/>
  <c r="AB111" i="1"/>
  <c r="E38" i="5" l="1"/>
  <c r="K38" i="5"/>
  <c r="AD251" i="1"/>
  <c r="AA26" i="4"/>
  <c r="AA115" i="1"/>
  <c r="AB35" i="4"/>
  <c r="Y13" i="4"/>
  <c r="M14" i="4"/>
  <c r="L79" i="1"/>
  <c r="Y15" i="4"/>
  <c r="AA99" i="1"/>
  <c r="Y69" i="1"/>
  <c r="AC209" i="1"/>
  <c r="AC228" i="1"/>
  <c r="AE213" i="1"/>
  <c r="AE219" i="1"/>
  <c r="AC234" i="1"/>
  <c r="Y78" i="1"/>
  <c r="AC215" i="1"/>
  <c r="AC216" i="1" s="1"/>
  <c r="AA112" i="1"/>
  <c r="AA67" i="1"/>
  <c r="AA68" i="1" s="1"/>
  <c r="AE209" i="1" s="1"/>
  <c r="Z68" i="1"/>
  <c r="AA75" i="1"/>
  <c r="Z76" i="1"/>
  <c r="E39" i="5" l="1"/>
  <c r="K39" i="5"/>
  <c r="L96" i="1"/>
  <c r="Z13" i="4"/>
  <c r="L85" i="1"/>
  <c r="L94" i="1"/>
  <c r="Q256" i="1"/>
  <c r="Q244" i="1"/>
  <c r="M16" i="4"/>
  <c r="M36" i="4" s="1"/>
  <c r="L103" i="1"/>
  <c r="M60" i="1"/>
  <c r="Q250" i="1"/>
  <c r="Z15" i="4"/>
  <c r="AA69" i="1"/>
  <c r="AA76" i="1"/>
  <c r="AE215" i="1" s="1"/>
  <c r="AE216" i="1" s="1"/>
  <c r="AA100" i="1"/>
  <c r="AA101" i="1" s="1"/>
  <c r="AA102" i="1" s="1"/>
  <c r="AD228" i="1"/>
  <c r="AE228" i="1" s="1"/>
  <c r="AD234" i="1"/>
  <c r="AC235" i="1"/>
  <c r="Z78" i="1"/>
  <c r="AD215" i="1"/>
  <c r="AD216" i="1" s="1"/>
  <c r="Z69" i="1"/>
  <c r="AD209" i="1"/>
  <c r="AB68" i="1"/>
  <c r="E40" i="5" l="1"/>
  <c r="AB26" i="4"/>
  <c r="K40" i="5"/>
  <c r="K41" i="5"/>
  <c r="M19" i="4"/>
  <c r="Q252" i="1"/>
  <c r="Q257" i="1" s="1"/>
  <c r="M27" i="4"/>
  <c r="Q246" i="1"/>
  <c r="M23" i="4"/>
  <c r="M24" i="4"/>
  <c r="AE251" i="1"/>
  <c r="AB102" i="1"/>
  <c r="AA13" i="4"/>
  <c r="AB13" i="4"/>
  <c r="M62" i="1"/>
  <c r="N10" i="4"/>
  <c r="AA15" i="4"/>
  <c r="AB69" i="1"/>
  <c r="AA78" i="1"/>
  <c r="AB76" i="1"/>
  <c r="AE234" i="1"/>
  <c r="AE235" i="1" s="1"/>
  <c r="AD235" i="1"/>
  <c r="K42" i="5" l="1"/>
  <c r="E41" i="5"/>
  <c r="AC13" i="4"/>
  <c r="N11" i="4"/>
  <c r="M63" i="1"/>
  <c r="M72" i="1"/>
  <c r="R226" i="1"/>
  <c r="R229" i="1" s="1"/>
  <c r="R207" i="1"/>
  <c r="R211" i="1" s="1"/>
  <c r="R220" i="1" s="1"/>
  <c r="AB78" i="1"/>
  <c r="AB15" i="4"/>
  <c r="E42" i="5" l="1"/>
  <c r="N12" i="4"/>
  <c r="M70" i="1"/>
  <c r="R239" i="1"/>
  <c r="R238" i="1"/>
  <c r="AC15" i="4"/>
  <c r="N14" i="4" l="1"/>
  <c r="M79" i="1"/>
  <c r="M96" i="1" l="1"/>
  <c r="R244" i="1"/>
  <c r="R256" i="1"/>
  <c r="R250" i="1"/>
  <c r="M94" i="1"/>
  <c r="M103" i="1"/>
  <c r="N60" i="1"/>
  <c r="M85" i="1"/>
  <c r="N16" i="4"/>
  <c r="N36" i="4" s="1"/>
  <c r="N19" i="4" l="1"/>
  <c r="N24" i="4"/>
  <c r="R246" i="1"/>
  <c r="N23" i="4"/>
  <c r="R252" i="1"/>
  <c r="R257" i="1" s="1"/>
  <c r="N27" i="4"/>
  <c r="N62" i="1"/>
  <c r="O10" i="4"/>
  <c r="O11" i="4" l="1"/>
  <c r="S226" i="1"/>
  <c r="N72" i="1"/>
  <c r="S207" i="1"/>
  <c r="S211" i="1" s="1"/>
  <c r="S220" i="1" s="1"/>
  <c r="N63" i="1"/>
  <c r="O12" i="4" l="1"/>
  <c r="S229" i="1"/>
  <c r="N70" i="1"/>
  <c r="S239" i="1" l="1"/>
  <c r="S238" i="1"/>
  <c r="O14" i="4"/>
  <c r="N79" i="1"/>
  <c r="N96" i="1" l="1"/>
  <c r="N94" i="1"/>
  <c r="O60" i="1"/>
  <c r="O16" i="4"/>
  <c r="O36" i="4" s="1"/>
  <c r="N85" i="1"/>
  <c r="N103" i="1"/>
  <c r="S250" i="1"/>
  <c r="S256" i="1"/>
  <c r="S244" i="1"/>
  <c r="O19" i="4" l="1"/>
  <c r="O24" i="4"/>
  <c r="S252" i="1"/>
  <c r="S257" i="1" s="1"/>
  <c r="O27" i="4"/>
  <c r="S246" i="1"/>
  <c r="O23" i="4"/>
  <c r="O62" i="1"/>
  <c r="P10" i="4"/>
  <c r="P11" i="4" l="1"/>
  <c r="O72" i="1"/>
  <c r="T207" i="1"/>
  <c r="T211" i="1" s="1"/>
  <c r="T220" i="1" s="1"/>
  <c r="T226" i="1"/>
  <c r="O63" i="1"/>
  <c r="P12" i="4" l="1"/>
  <c r="O70" i="1"/>
  <c r="T229" i="1"/>
  <c r="T238" i="1" l="1"/>
  <c r="T239" i="1"/>
  <c r="P14" i="4"/>
  <c r="O79" i="1"/>
  <c r="O96" i="1" l="1"/>
  <c r="T250" i="1"/>
  <c r="O85" i="1"/>
  <c r="O94" i="1"/>
  <c r="T256" i="1"/>
  <c r="P60" i="1"/>
  <c r="P16" i="4"/>
  <c r="P36" i="4" s="1"/>
  <c r="O103" i="1"/>
  <c r="T244" i="1"/>
  <c r="P19" i="4" l="1"/>
  <c r="P24" i="4"/>
  <c r="T252" i="1"/>
  <c r="T257" i="1" s="1"/>
  <c r="P27" i="4"/>
  <c r="T246" i="1"/>
  <c r="P23" i="4"/>
  <c r="P62" i="1"/>
  <c r="Q10" i="4"/>
  <c r="P63" i="1" l="1"/>
  <c r="Q11" i="4"/>
  <c r="U207" i="1"/>
  <c r="U211" i="1" s="1"/>
  <c r="U220" i="1" s="1"/>
  <c r="P72" i="1"/>
  <c r="P70" i="1" s="1"/>
  <c r="U226" i="1"/>
  <c r="Q12" i="4" l="1"/>
  <c r="P79" i="1"/>
  <c r="Q14" i="4"/>
  <c r="U229" i="1"/>
  <c r="P96" i="1" l="1"/>
  <c r="P103" i="1"/>
  <c r="Q60" i="1"/>
  <c r="U256" i="1"/>
  <c r="U250" i="1"/>
  <c r="P85" i="1"/>
  <c r="P94" i="1"/>
  <c r="U244" i="1"/>
  <c r="Q16" i="4"/>
  <c r="Q36" i="4" s="1"/>
  <c r="U239" i="1"/>
  <c r="U238" i="1"/>
  <c r="Q23" i="4" l="1"/>
  <c r="Q19" i="4"/>
  <c r="U252" i="1"/>
  <c r="U257" i="1" s="1"/>
  <c r="Q27" i="4"/>
  <c r="U246" i="1"/>
  <c r="R10" i="4"/>
  <c r="Q62" i="1"/>
  <c r="Q24" i="4"/>
  <c r="R11" i="4" l="1"/>
  <c r="Q63" i="1"/>
  <c r="Q72" i="1"/>
  <c r="Q70" i="1" s="1"/>
  <c r="V207" i="1"/>
  <c r="V211" i="1" s="1"/>
  <c r="V220" i="1" s="1"/>
  <c r="V226" i="1"/>
  <c r="R12" i="4" l="1"/>
  <c r="R14" i="4"/>
  <c r="Q79" i="1"/>
  <c r="V229" i="1"/>
  <c r="Q96" i="1" l="1"/>
  <c r="F96" i="1" s="1"/>
  <c r="Q85" i="1"/>
  <c r="V244" i="1"/>
  <c r="R16" i="4"/>
  <c r="Q94" i="1"/>
  <c r="V256" i="1"/>
  <c r="V250" i="1"/>
  <c r="Q103" i="1"/>
  <c r="R60" i="1"/>
  <c r="G80" i="1"/>
  <c r="V239" i="1"/>
  <c r="V238" i="1"/>
  <c r="V236" i="1"/>
  <c r="R23" i="4" l="1"/>
  <c r="G17" i="4"/>
  <c r="R36" i="4"/>
  <c r="R19" i="4"/>
  <c r="V252" i="1"/>
  <c r="V257" i="1" s="1"/>
  <c r="R27" i="4"/>
  <c r="S10" i="4"/>
  <c r="R62" i="1"/>
  <c r="V246" i="1"/>
  <c r="G95" i="1"/>
  <c r="R24" i="4"/>
  <c r="G23" i="4" l="1"/>
  <c r="S17" i="5" s="1"/>
  <c r="S18" i="5" s="1"/>
  <c r="D93" i="1"/>
  <c r="G93" i="1" s="1"/>
  <c r="R63" i="1"/>
  <c r="S11" i="4"/>
  <c r="W207" i="1"/>
  <c r="W211" i="1" s="1"/>
  <c r="W220" i="1" s="1"/>
  <c r="R72" i="1"/>
  <c r="R70" i="1" s="1"/>
  <c r="W226" i="1"/>
  <c r="F24" i="4"/>
  <c r="D96" i="1"/>
  <c r="S12" i="4" l="1"/>
  <c r="D24" i="4"/>
  <c r="S5" i="5" s="1"/>
  <c r="S14" i="4"/>
  <c r="R79" i="1"/>
  <c r="W229" i="1"/>
  <c r="R105" i="1" l="1"/>
  <c r="S60" i="1"/>
  <c r="S16" i="4"/>
  <c r="W250" i="1"/>
  <c r="R85" i="1"/>
  <c r="R103" i="1"/>
  <c r="W256" i="1"/>
  <c r="W239" i="1"/>
  <c r="W238" i="1"/>
  <c r="R116" i="1" l="1"/>
  <c r="S33" i="4" s="1"/>
  <c r="S19" i="4"/>
  <c r="R118" i="1"/>
  <c r="S34" i="4" s="1"/>
  <c r="S28" i="4"/>
  <c r="W252" i="1"/>
  <c r="W257" i="1" s="1"/>
  <c r="S27" i="4"/>
  <c r="S36" i="4" s="1"/>
  <c r="T10" i="4"/>
  <c r="S62" i="1"/>
  <c r="T11" i="4" l="1"/>
  <c r="R106" i="1"/>
  <c r="S72" i="1"/>
  <c r="S70" i="1" s="1"/>
  <c r="X207" i="1"/>
  <c r="X211" i="1" s="1"/>
  <c r="X220" i="1" s="1"/>
  <c r="X226" i="1"/>
  <c r="S63" i="1"/>
  <c r="T12" i="4" l="1"/>
  <c r="S30" i="4"/>
  <c r="S79" i="1"/>
  <c r="T14" i="4"/>
  <c r="X229" i="1"/>
  <c r="S105" i="1" l="1"/>
  <c r="S85" i="1"/>
  <c r="T16" i="4"/>
  <c r="X250" i="1"/>
  <c r="T60" i="1"/>
  <c r="S103" i="1"/>
  <c r="X256" i="1"/>
  <c r="X239" i="1"/>
  <c r="X238" i="1"/>
  <c r="S116" i="1" l="1"/>
  <c r="S118" i="1" s="1"/>
  <c r="S106" i="1" s="1"/>
  <c r="T19" i="4"/>
  <c r="T28" i="4"/>
  <c r="X252" i="1"/>
  <c r="X257" i="1" s="1"/>
  <c r="T27" i="4"/>
  <c r="T36" i="4" s="1"/>
  <c r="U10" i="4"/>
  <c r="T62" i="1"/>
  <c r="T33" i="4" l="1"/>
  <c r="T34" i="4"/>
  <c r="U11" i="4"/>
  <c r="T30" i="4"/>
  <c r="T72" i="1"/>
  <c r="T70" i="1" s="1"/>
  <c r="Y207" i="1"/>
  <c r="Y211" i="1" s="1"/>
  <c r="Y220" i="1" s="1"/>
  <c r="Y226" i="1"/>
  <c r="T63" i="1"/>
  <c r="U12" i="4" l="1"/>
  <c r="T79" i="1"/>
  <c r="U14" i="4"/>
  <c r="Y229" i="1"/>
  <c r="T105" i="1" l="1"/>
  <c r="U16" i="4"/>
  <c r="Y256" i="1"/>
  <c r="Y250" i="1"/>
  <c r="T103" i="1"/>
  <c r="U60" i="1"/>
  <c r="T85" i="1"/>
  <c r="Y239" i="1"/>
  <c r="Y238" i="1"/>
  <c r="T116" i="1" l="1"/>
  <c r="U33" i="4" s="1"/>
  <c r="U19" i="4"/>
  <c r="T118" i="1"/>
  <c r="U28" i="4"/>
  <c r="Y252" i="1"/>
  <c r="Y257" i="1" s="1"/>
  <c r="U27" i="4"/>
  <c r="U36" i="4" s="1"/>
  <c r="V10" i="4"/>
  <c r="U62" i="1"/>
  <c r="U34" i="4" l="1"/>
  <c r="T106" i="1"/>
  <c r="V11" i="4"/>
  <c r="U72" i="1"/>
  <c r="U70" i="1" s="1"/>
  <c r="Z207" i="1"/>
  <c r="Z211" i="1" s="1"/>
  <c r="Z220" i="1" s="1"/>
  <c r="Z226" i="1"/>
  <c r="U63" i="1"/>
  <c r="V12" i="4" l="1"/>
  <c r="U30" i="4"/>
  <c r="V14" i="4"/>
  <c r="U79" i="1"/>
  <c r="Z229" i="1"/>
  <c r="U105" i="1" l="1"/>
  <c r="V60" i="1"/>
  <c r="Z256" i="1"/>
  <c r="U85" i="1"/>
  <c r="Z250" i="1"/>
  <c r="V16" i="4"/>
  <c r="U103" i="1"/>
  <c r="Z239" i="1"/>
  <c r="Z238" i="1"/>
  <c r="U116" i="1" l="1"/>
  <c r="U118" i="1" s="1"/>
  <c r="V19" i="4"/>
  <c r="V28" i="4"/>
  <c r="Z252" i="1"/>
  <c r="Z257" i="1" s="1"/>
  <c r="V27" i="4"/>
  <c r="V36" i="4" s="1"/>
  <c r="W10" i="4"/>
  <c r="V62" i="1"/>
  <c r="V33" i="4" l="1"/>
  <c r="V34" i="4"/>
  <c r="U106" i="1"/>
  <c r="V30" i="4" s="1"/>
  <c r="W11" i="4"/>
  <c r="V63" i="1"/>
  <c r="AA207" i="1"/>
  <c r="AA211" i="1" s="1"/>
  <c r="AA220" i="1" s="1"/>
  <c r="V72" i="1"/>
  <c r="V70" i="1" s="1"/>
  <c r="AA226" i="1"/>
  <c r="W12" i="4" l="1"/>
  <c r="W14" i="4"/>
  <c r="V79" i="1"/>
  <c r="AA229" i="1"/>
  <c r="V105" i="1" l="1"/>
  <c r="AA256" i="1"/>
  <c r="W60" i="1"/>
  <c r="V85" i="1"/>
  <c r="AA250" i="1"/>
  <c r="W16" i="4"/>
  <c r="V103" i="1"/>
  <c r="AA238" i="1"/>
  <c r="AA239" i="1"/>
  <c r="V116" i="1" l="1"/>
  <c r="W33" i="4" s="1"/>
  <c r="W19" i="4"/>
  <c r="W28" i="4"/>
  <c r="AA252" i="1"/>
  <c r="AA257" i="1" s="1"/>
  <c r="W27" i="4"/>
  <c r="W36" i="4" s="1"/>
  <c r="X10" i="4"/>
  <c r="W62" i="1"/>
  <c r="V118" i="1" l="1"/>
  <c r="V106" i="1" s="1"/>
  <c r="W30" i="4" s="1"/>
  <c r="X11" i="4"/>
  <c r="AB207" i="1"/>
  <c r="AB211" i="1" s="1"/>
  <c r="AB220" i="1" s="1"/>
  <c r="W72" i="1"/>
  <c r="W70" i="1" s="1"/>
  <c r="AB226" i="1"/>
  <c r="AB229" i="1" s="1"/>
  <c r="W63" i="1"/>
  <c r="W34" i="4" l="1"/>
  <c r="X12" i="4"/>
  <c r="X14" i="4"/>
  <c r="W79" i="1"/>
  <c r="AB238" i="1"/>
  <c r="AB239" i="1"/>
  <c r="W105" i="1" l="1"/>
  <c r="AB256" i="1"/>
  <c r="W103" i="1"/>
  <c r="W116" i="1" s="1"/>
  <c r="AB250" i="1"/>
  <c r="X60" i="1"/>
  <c r="W85" i="1"/>
  <c r="X16" i="4"/>
  <c r="X33" i="4" l="1"/>
  <c r="X19" i="4"/>
  <c r="W118" i="1"/>
  <c r="W106" i="1" s="1"/>
  <c r="X28" i="4"/>
  <c r="AB252" i="1"/>
  <c r="AB257" i="1" s="1"/>
  <c r="X27" i="4"/>
  <c r="X36" i="4" s="1"/>
  <c r="Y10" i="4"/>
  <c r="X62" i="1"/>
  <c r="X30" i="4" l="1"/>
  <c r="Y11" i="4"/>
  <c r="X34" i="4"/>
  <c r="X72" i="1"/>
  <c r="X70" i="1" s="1"/>
  <c r="X63" i="1"/>
  <c r="Y12" i="4" l="1"/>
  <c r="Y14" i="4"/>
  <c r="X79" i="1"/>
  <c r="X105" i="1" l="1"/>
  <c r="X85" i="1"/>
  <c r="X103" i="1"/>
  <c r="X116" i="1" s="1"/>
  <c r="Y60" i="1"/>
  <c r="Y16" i="4"/>
  <c r="X118" i="1" l="1"/>
  <c r="Y34" i="4" s="1"/>
  <c r="Y19" i="4"/>
  <c r="Y33" i="4"/>
  <c r="Y27" i="4"/>
  <c r="Y36" i="4" s="1"/>
  <c r="Y28" i="4"/>
  <c r="Y62" i="1"/>
  <c r="Z10" i="4"/>
  <c r="X106" i="1" l="1"/>
  <c r="Y30" i="4" s="1"/>
  <c r="Z11" i="4"/>
  <c r="AC226" i="1"/>
  <c r="AC229" i="1" s="1"/>
  <c r="AC207" i="1"/>
  <c r="AC211" i="1" s="1"/>
  <c r="AC220" i="1" s="1"/>
  <c r="Y72" i="1"/>
  <c r="Y70" i="1" s="1"/>
  <c r="Y63" i="1"/>
  <c r="Z12" i="4" l="1"/>
  <c r="AC238" i="1"/>
  <c r="AC239" i="1"/>
  <c r="Y79" i="1"/>
  <c r="Z14" i="4"/>
  <c r="Y105" i="1" l="1"/>
  <c r="AC256" i="1"/>
  <c r="Y85" i="1"/>
  <c r="Z60" i="1"/>
  <c r="Y103" i="1"/>
  <c r="Y116" i="1" s="1"/>
  <c r="Z16" i="4"/>
  <c r="AC250" i="1"/>
  <c r="Y118" i="1" l="1"/>
  <c r="Y106" i="1" s="1"/>
  <c r="Z33" i="4"/>
  <c r="Z19" i="4"/>
  <c r="Z28" i="4"/>
  <c r="AC252" i="1"/>
  <c r="AC257" i="1" s="1"/>
  <c r="Z27" i="4"/>
  <c r="Z36" i="4" s="1"/>
  <c r="Z62" i="1"/>
  <c r="AA10" i="4"/>
  <c r="Z34" i="4" l="1"/>
  <c r="AA11" i="4"/>
  <c r="Z30" i="4"/>
  <c r="Z72" i="1"/>
  <c r="Z70" i="1" s="1"/>
  <c r="AD207" i="1"/>
  <c r="AD211" i="1" s="1"/>
  <c r="AD220" i="1" s="1"/>
  <c r="Z63" i="1"/>
  <c r="AD226" i="1"/>
  <c r="AD229" i="1" s="1"/>
  <c r="AD238" i="1" s="1"/>
  <c r="AA12" i="4" l="1"/>
  <c r="AD239" i="1"/>
  <c r="AA14" i="4"/>
  <c r="Z79" i="1"/>
  <c r="Z105" i="1" l="1"/>
  <c r="Z103" i="1"/>
  <c r="Z116" i="1" s="1"/>
  <c r="Z118" i="1" s="1"/>
  <c r="AD256" i="1"/>
  <c r="Z85" i="1"/>
  <c r="AA60" i="1"/>
  <c r="AD250" i="1"/>
  <c r="AA16" i="4"/>
  <c r="AA34" i="4" l="1"/>
  <c r="AA19" i="4"/>
  <c r="AA33" i="4"/>
  <c r="Z106" i="1"/>
  <c r="AA28" i="4"/>
  <c r="AD252" i="1"/>
  <c r="AD257" i="1" s="1"/>
  <c r="AA27" i="4"/>
  <c r="AA36" i="4" s="1"/>
  <c r="AA62" i="1"/>
  <c r="AB10" i="4"/>
  <c r="AA30" i="4" l="1"/>
  <c r="AB11" i="4"/>
  <c r="AB62" i="1"/>
  <c r="AE207" i="1"/>
  <c r="AE211" i="1" s="1"/>
  <c r="AE220" i="1" s="1"/>
  <c r="AA63" i="1"/>
  <c r="AE226" i="1"/>
  <c r="AE229" i="1" s="1"/>
  <c r="AA72" i="1"/>
  <c r="AB12" i="4" l="1"/>
  <c r="AC11" i="4"/>
  <c r="AE238" i="1"/>
  <c r="AE239" i="1"/>
  <c r="AA70" i="1"/>
  <c r="AB72" i="1"/>
  <c r="AB14" i="4" l="1"/>
  <c r="AA79" i="1"/>
  <c r="AA105" i="1" l="1"/>
  <c r="AE256" i="1"/>
  <c r="AA85" i="1"/>
  <c r="AE250" i="1"/>
  <c r="AB16" i="4"/>
  <c r="AA103" i="1"/>
  <c r="G81" i="1"/>
  <c r="AA116" i="1" l="1"/>
  <c r="G117" i="1" s="1"/>
  <c r="G104" i="1"/>
  <c r="G18" i="4"/>
  <c r="F105" i="1"/>
  <c r="AB27" i="4"/>
  <c r="AB36" i="4" s="1"/>
  <c r="AB28" i="4"/>
  <c r="AE252" i="1"/>
  <c r="AE257" i="1" s="1"/>
  <c r="AB19" i="4"/>
  <c r="AB85" i="1"/>
  <c r="AB33" i="4" l="1"/>
  <c r="AA118" i="1"/>
  <c r="F118" i="1" s="1"/>
  <c r="D118" i="1" s="1"/>
  <c r="D102" i="1"/>
  <c r="G102" i="1" s="1"/>
  <c r="D114" i="1"/>
  <c r="G114" i="1" s="1"/>
  <c r="D105" i="1"/>
  <c r="AC19" i="4"/>
  <c r="G33" i="4"/>
  <c r="G27" i="4"/>
  <c r="F28" i="4"/>
  <c r="AB34" i="4" l="1"/>
  <c r="F34" i="4"/>
  <c r="AA106" i="1"/>
  <c r="D107" i="1"/>
  <c r="AB30" i="4"/>
  <c r="D34" i="4"/>
  <c r="T33" i="5" s="1"/>
  <c r="H30" i="1"/>
  <c r="D28" i="4"/>
  <c r="R20" i="5" s="1"/>
  <c r="D5" i="4" l="1"/>
  <c r="P3" i="5" s="1"/>
  <c r="D30" i="4"/>
  <c r="T20" i="5" s="1"/>
</calcChain>
</file>

<file path=xl/comments1.xml><?xml version="1.0" encoding="utf-8"?>
<comments xmlns="http://schemas.openxmlformats.org/spreadsheetml/2006/main">
  <authors>
    <author>John Bell</author>
  </authors>
  <commentList>
    <comment ref="I12" authorId="0">
      <text>
        <r>
          <rPr>
            <b/>
            <sz val="9"/>
            <color indexed="81"/>
            <rFont val="Tahoma"/>
            <family val="2"/>
          </rPr>
          <t>John Bell:</t>
        </r>
        <r>
          <rPr>
            <sz val="9"/>
            <color indexed="81"/>
            <rFont val="Tahoma"/>
            <family val="2"/>
          </rPr>
          <t xml:space="preserve">
This spreadsheet performs only the 10- and 20-year CNA analyses.</t>
        </r>
      </text>
    </comment>
    <comment ref="I14" authorId="0">
      <text>
        <r>
          <rPr>
            <b/>
            <sz val="9"/>
            <color indexed="81"/>
            <rFont val="Tahoma"/>
            <family val="2"/>
          </rPr>
          <t>John Bell:</t>
        </r>
        <r>
          <rPr>
            <sz val="9"/>
            <color indexed="81"/>
            <rFont val="Tahoma"/>
            <family val="2"/>
          </rPr>
          <t xml:space="preserve">
Linked to Input tab</t>
        </r>
      </text>
    </comment>
    <comment ref="I16" authorId="0">
      <text>
        <r>
          <rPr>
            <b/>
            <sz val="9"/>
            <color indexed="81"/>
            <rFont val="Tahoma"/>
            <family val="2"/>
          </rPr>
          <t>John Bell:</t>
        </r>
        <r>
          <rPr>
            <sz val="9"/>
            <color indexed="81"/>
            <rFont val="Tahoma"/>
            <family val="2"/>
          </rPr>
          <t xml:space="preserve">
Linked to input tab.</t>
        </r>
      </text>
    </comment>
    <comment ref="I24" authorId="0">
      <text>
        <r>
          <rPr>
            <b/>
            <sz val="9"/>
            <color indexed="81"/>
            <rFont val="Tahoma"/>
            <family val="2"/>
          </rPr>
          <t>John Bell:</t>
        </r>
        <r>
          <rPr>
            <sz val="9"/>
            <color indexed="81"/>
            <rFont val="Tahoma"/>
            <family val="2"/>
          </rPr>
          <t xml:space="preserve">
Linked to Input tab</t>
        </r>
      </text>
    </comment>
    <comment ref="J24" authorId="0">
      <text>
        <r>
          <rPr>
            <b/>
            <sz val="9"/>
            <color indexed="81"/>
            <rFont val="Tahoma"/>
            <family val="2"/>
          </rPr>
          <t>John Bell:</t>
        </r>
        <r>
          <rPr>
            <sz val="9"/>
            <color indexed="81"/>
            <rFont val="Tahoma"/>
            <family val="2"/>
          </rPr>
          <t xml:space="preserve">
Linked to Input tab</t>
        </r>
      </text>
    </comment>
    <comment ref="H73" authorId="0">
      <text>
        <r>
          <rPr>
            <b/>
            <sz val="9"/>
            <color indexed="81"/>
            <rFont val="Tahoma"/>
            <family val="2"/>
          </rPr>
          <t>John Bell:</t>
        </r>
        <r>
          <rPr>
            <sz val="9"/>
            <color indexed="81"/>
            <rFont val="Tahoma"/>
            <family val="2"/>
          </rPr>
          <t xml:space="preserve">
Linked to Input tab.</t>
        </r>
      </text>
    </comment>
    <comment ref="I73" authorId="0">
      <text>
        <r>
          <rPr>
            <b/>
            <sz val="9"/>
            <color indexed="81"/>
            <rFont val="Tahoma"/>
            <family val="2"/>
          </rPr>
          <t>John Bell:</t>
        </r>
        <r>
          <rPr>
            <sz val="9"/>
            <color indexed="81"/>
            <rFont val="Tahoma"/>
            <family val="2"/>
          </rPr>
          <t xml:space="preserve">
Linked to Input tab.</t>
        </r>
      </text>
    </comment>
    <comment ref="J73" authorId="0">
      <text>
        <r>
          <rPr>
            <b/>
            <sz val="9"/>
            <color indexed="81"/>
            <rFont val="Tahoma"/>
            <family val="2"/>
          </rPr>
          <t>John Bell:</t>
        </r>
        <r>
          <rPr>
            <sz val="9"/>
            <color indexed="81"/>
            <rFont val="Tahoma"/>
            <family val="2"/>
          </rPr>
          <t xml:space="preserve">
Linked to Input tab.</t>
        </r>
      </text>
    </comment>
    <comment ref="K73" authorId="0">
      <text>
        <r>
          <rPr>
            <b/>
            <sz val="9"/>
            <color indexed="81"/>
            <rFont val="Tahoma"/>
            <family val="2"/>
          </rPr>
          <t>John Bell:</t>
        </r>
        <r>
          <rPr>
            <sz val="9"/>
            <color indexed="81"/>
            <rFont val="Tahoma"/>
            <family val="2"/>
          </rPr>
          <t xml:space="preserve">
Linked to Input tab.</t>
        </r>
      </text>
    </comment>
    <comment ref="L73" authorId="0">
      <text>
        <r>
          <rPr>
            <b/>
            <sz val="9"/>
            <color indexed="81"/>
            <rFont val="Tahoma"/>
            <family val="2"/>
          </rPr>
          <t>John Bell:</t>
        </r>
        <r>
          <rPr>
            <sz val="9"/>
            <color indexed="81"/>
            <rFont val="Tahoma"/>
            <family val="2"/>
          </rPr>
          <t xml:space="preserve">
Linked to Input tab.</t>
        </r>
      </text>
    </comment>
    <comment ref="M73" authorId="0">
      <text>
        <r>
          <rPr>
            <b/>
            <sz val="9"/>
            <color indexed="81"/>
            <rFont val="Tahoma"/>
            <family val="2"/>
          </rPr>
          <t>John Bell:</t>
        </r>
        <r>
          <rPr>
            <sz val="9"/>
            <color indexed="81"/>
            <rFont val="Tahoma"/>
            <family val="2"/>
          </rPr>
          <t xml:space="preserve">
Linked to Input tab.</t>
        </r>
      </text>
    </comment>
    <comment ref="N73" authorId="0">
      <text>
        <r>
          <rPr>
            <b/>
            <sz val="9"/>
            <color indexed="81"/>
            <rFont val="Tahoma"/>
            <family val="2"/>
          </rPr>
          <t>John Bell:</t>
        </r>
        <r>
          <rPr>
            <sz val="9"/>
            <color indexed="81"/>
            <rFont val="Tahoma"/>
            <family val="2"/>
          </rPr>
          <t xml:space="preserve">
Linked to Input tab.</t>
        </r>
      </text>
    </comment>
    <comment ref="O73" authorId="0">
      <text>
        <r>
          <rPr>
            <b/>
            <sz val="9"/>
            <color indexed="81"/>
            <rFont val="Tahoma"/>
            <family val="2"/>
          </rPr>
          <t>John Bell:</t>
        </r>
        <r>
          <rPr>
            <sz val="9"/>
            <color indexed="81"/>
            <rFont val="Tahoma"/>
            <family val="2"/>
          </rPr>
          <t xml:space="preserve">
Linked to Input tab.</t>
        </r>
      </text>
    </comment>
    <comment ref="P73" authorId="0">
      <text>
        <r>
          <rPr>
            <b/>
            <sz val="9"/>
            <color indexed="81"/>
            <rFont val="Tahoma"/>
            <family val="2"/>
          </rPr>
          <t>John Bell:</t>
        </r>
        <r>
          <rPr>
            <sz val="9"/>
            <color indexed="81"/>
            <rFont val="Tahoma"/>
            <family val="2"/>
          </rPr>
          <t xml:space="preserve">
Linked to Input tab.</t>
        </r>
      </text>
    </comment>
    <comment ref="Q73" authorId="0">
      <text>
        <r>
          <rPr>
            <b/>
            <sz val="9"/>
            <color indexed="81"/>
            <rFont val="Tahoma"/>
            <family val="2"/>
          </rPr>
          <t>John Bell:</t>
        </r>
        <r>
          <rPr>
            <sz val="9"/>
            <color indexed="81"/>
            <rFont val="Tahoma"/>
            <family val="2"/>
          </rPr>
          <t xml:space="preserve">
Linked to Input tab.</t>
        </r>
      </text>
    </comment>
    <comment ref="R73" authorId="0">
      <text>
        <r>
          <rPr>
            <b/>
            <sz val="9"/>
            <color indexed="81"/>
            <rFont val="Tahoma"/>
            <family val="2"/>
          </rPr>
          <t>John Bell:</t>
        </r>
        <r>
          <rPr>
            <sz val="9"/>
            <color indexed="81"/>
            <rFont val="Tahoma"/>
            <family val="2"/>
          </rPr>
          <t xml:space="preserve">
Linked to Input tab.</t>
        </r>
      </text>
    </comment>
    <comment ref="S73" authorId="0">
      <text>
        <r>
          <rPr>
            <b/>
            <sz val="9"/>
            <color indexed="81"/>
            <rFont val="Tahoma"/>
            <family val="2"/>
          </rPr>
          <t>John Bell:</t>
        </r>
        <r>
          <rPr>
            <sz val="9"/>
            <color indexed="81"/>
            <rFont val="Tahoma"/>
            <family val="2"/>
          </rPr>
          <t xml:space="preserve">
Linked to Input tab.</t>
        </r>
      </text>
    </comment>
    <comment ref="T73" authorId="0">
      <text>
        <r>
          <rPr>
            <b/>
            <sz val="9"/>
            <color indexed="81"/>
            <rFont val="Tahoma"/>
            <family val="2"/>
          </rPr>
          <t>John Bell:</t>
        </r>
        <r>
          <rPr>
            <sz val="9"/>
            <color indexed="81"/>
            <rFont val="Tahoma"/>
            <family val="2"/>
          </rPr>
          <t xml:space="preserve">
Linked to Input tab.</t>
        </r>
      </text>
    </comment>
    <comment ref="U73" authorId="0">
      <text>
        <r>
          <rPr>
            <b/>
            <sz val="9"/>
            <color indexed="81"/>
            <rFont val="Tahoma"/>
            <family val="2"/>
          </rPr>
          <t>John Bell:</t>
        </r>
        <r>
          <rPr>
            <sz val="9"/>
            <color indexed="81"/>
            <rFont val="Tahoma"/>
            <family val="2"/>
          </rPr>
          <t xml:space="preserve">
Linked to Input tab.</t>
        </r>
      </text>
    </comment>
    <comment ref="V73" authorId="0">
      <text>
        <r>
          <rPr>
            <b/>
            <sz val="9"/>
            <color indexed="81"/>
            <rFont val="Tahoma"/>
            <family val="2"/>
          </rPr>
          <t>John Bell:</t>
        </r>
        <r>
          <rPr>
            <sz val="9"/>
            <color indexed="81"/>
            <rFont val="Tahoma"/>
            <family val="2"/>
          </rPr>
          <t xml:space="preserve">
Linked to Input tab.</t>
        </r>
      </text>
    </comment>
    <comment ref="W73" authorId="0">
      <text>
        <r>
          <rPr>
            <b/>
            <sz val="9"/>
            <color indexed="81"/>
            <rFont val="Tahoma"/>
            <family val="2"/>
          </rPr>
          <t>John Bell:</t>
        </r>
        <r>
          <rPr>
            <sz val="9"/>
            <color indexed="81"/>
            <rFont val="Tahoma"/>
            <family val="2"/>
          </rPr>
          <t xml:space="preserve">
Linked to Input tab.</t>
        </r>
      </text>
    </comment>
    <comment ref="X73" authorId="0">
      <text>
        <r>
          <rPr>
            <b/>
            <sz val="9"/>
            <color indexed="81"/>
            <rFont val="Tahoma"/>
            <family val="2"/>
          </rPr>
          <t>John Bell:</t>
        </r>
        <r>
          <rPr>
            <sz val="9"/>
            <color indexed="81"/>
            <rFont val="Tahoma"/>
            <family val="2"/>
          </rPr>
          <t xml:space="preserve">
Linked to Input tab.</t>
        </r>
      </text>
    </comment>
    <comment ref="Y73" authorId="0">
      <text>
        <r>
          <rPr>
            <b/>
            <sz val="9"/>
            <color indexed="81"/>
            <rFont val="Tahoma"/>
            <family val="2"/>
          </rPr>
          <t>John Bell:</t>
        </r>
        <r>
          <rPr>
            <sz val="9"/>
            <color indexed="81"/>
            <rFont val="Tahoma"/>
            <family val="2"/>
          </rPr>
          <t xml:space="preserve">
Linked to Input tab.</t>
        </r>
      </text>
    </comment>
    <comment ref="Z73" authorId="0">
      <text>
        <r>
          <rPr>
            <b/>
            <sz val="9"/>
            <color indexed="81"/>
            <rFont val="Tahoma"/>
            <family val="2"/>
          </rPr>
          <t>John Bell:</t>
        </r>
        <r>
          <rPr>
            <sz val="9"/>
            <color indexed="81"/>
            <rFont val="Tahoma"/>
            <family val="2"/>
          </rPr>
          <t xml:space="preserve">
Linked to Input tab.</t>
        </r>
      </text>
    </comment>
    <comment ref="AA73" authorId="0">
      <text>
        <r>
          <rPr>
            <b/>
            <sz val="9"/>
            <color indexed="81"/>
            <rFont val="Tahoma"/>
            <family val="2"/>
          </rPr>
          <t>John Bell:</t>
        </r>
        <r>
          <rPr>
            <sz val="9"/>
            <color indexed="81"/>
            <rFont val="Tahoma"/>
            <family val="2"/>
          </rPr>
          <t xml:space="preserve">
Linked to Input tab.</t>
        </r>
      </text>
    </comment>
  </commentList>
</comments>
</file>

<file path=xl/sharedStrings.xml><?xml version="1.0" encoding="utf-8"?>
<sst xmlns="http://schemas.openxmlformats.org/spreadsheetml/2006/main" count="346" uniqueCount="252">
  <si>
    <t>Participants</t>
  </si>
  <si>
    <t>Property</t>
  </si>
  <si>
    <t>Sites</t>
  </si>
  <si>
    <t>Buildings</t>
  </si>
  <si>
    <t>Units and Common Spaces</t>
  </si>
  <si>
    <t>Alternatives</t>
  </si>
  <si>
    <t>Narrative</t>
  </si>
  <si>
    <t>Financial Factors</t>
  </si>
  <si>
    <t>Repair Replace Decision</t>
  </si>
  <si>
    <t>LoV Admin</t>
  </si>
  <si>
    <t>Estimate Period</t>
  </si>
  <si>
    <t>Initial Deposit</t>
  </si>
  <si>
    <t>YR-1 Annual deposit Per Unit</t>
  </si>
  <si>
    <t>First Year RFR</t>
  </si>
  <si>
    <t>Min. RfR Balance Per Unit</t>
  </si>
  <si>
    <t>Required Minimum RFR</t>
  </si>
  <si>
    <t>Annual Deposit</t>
  </si>
  <si>
    <t>RfR Balance</t>
  </si>
  <si>
    <t>Add Rate</t>
  </si>
  <si>
    <t>Reserve Comments</t>
  </si>
  <si>
    <t>and 'Capital Needs', as well as the starting Interest Rate for 'RfR Balance' by entering a</t>
  </si>
  <si>
    <t>rate(e.g. 2 for 2%) in the Start Rate column.</t>
  </si>
  <si>
    <t>If a rate change is planned, the new rate can be added into the Add. Rate column and</t>
  </si>
  <si>
    <t>for the remaining 7 years of a 12yr CAN, the following can be interfered: 2/3/6</t>
  </si>
  <si>
    <t>Guidance</t>
  </si>
  <si>
    <t>TBD</t>
  </si>
  <si>
    <t>Additional inputs</t>
  </si>
  <si>
    <t>Mortgage Coupon</t>
  </si>
  <si>
    <t>Year ending</t>
  </si>
  <si>
    <t>Year of Deposit or Withdraw</t>
  </si>
  <si>
    <t>Totals</t>
  </si>
  <si>
    <t>Mortgage Amount</t>
  </si>
  <si>
    <t>Inflated Needs (Withdrawal)</t>
  </si>
  <si>
    <t>Inflation Rate on Deposit</t>
  </si>
  <si>
    <t>Inflation Rate on Capital Needs</t>
  </si>
  <si>
    <t>RFRR Deposit / Unit / Year</t>
  </si>
  <si>
    <t>Inflated Needs / Unit / Year</t>
  </si>
  <si>
    <t>Times Increase rate on Deposit</t>
  </si>
  <si>
    <t>Times Assumed Earnings rate of</t>
  </si>
  <si>
    <t>Uninflated Needs</t>
  </si>
  <si>
    <t>Original Mortgage Amount</t>
  </si>
  <si>
    <t>Mortgage Balance End of Period</t>
  </si>
  <si>
    <t>Amount Paid</t>
  </si>
  <si>
    <t>Cumulative Mortgage Payments</t>
  </si>
  <si>
    <t>Cumulative Paid (formula check)</t>
  </si>
  <si>
    <t>Capital Needs</t>
  </si>
  <si>
    <t>Calculated cumulative inflation</t>
  </si>
  <si>
    <t>Units in project</t>
  </si>
  <si>
    <t>Note: mortgage per unit</t>
  </si>
  <si>
    <t>Min. RFR Balance % of Needs</t>
  </si>
  <si>
    <t>Interest Income on RfR balance</t>
  </si>
  <si>
    <t>RfR balance before RfR deposit</t>
  </si>
  <si>
    <t>RfR Deposit (as inflated)</t>
  </si>
  <si>
    <t>RfR balance Available for Needs</t>
  </si>
  <si>
    <t>Ending RfR Balance</t>
  </si>
  <si>
    <t>Net Annual Change in RfR balance</t>
  </si>
  <si>
    <t>App 5.G.C.3.a. --&gt;</t>
  </si>
  <si>
    <t>App 5.G.C.3.b. --&gt;</t>
  </si>
  <si>
    <t>App 5.G.C.3.c. --&gt;</t>
  </si>
  <si>
    <t>&lt;-- App 5.G.C.3.d. (1)</t>
  </si>
  <si>
    <t>&lt;-- App 5.G.C.3.d. (2?)</t>
  </si>
  <si>
    <t>Not applicable</t>
  </si>
  <si>
    <t>Simple Interest earnings rate</t>
  </si>
  <si>
    <t>First Annual Deposit</t>
  </si>
  <si>
    <t>First Annual Withdrawal</t>
  </si>
  <si>
    <t xml:space="preserve"> Initial Deposit</t>
  </si>
  <si>
    <t>Note: last payment:</t>
  </si>
  <si>
    <t>10-year period total needs - ten year average</t>
  </si>
  <si>
    <t>RY of Change after Yr ("rarely more than 3")</t>
  </si>
  <si>
    <t xml:space="preserve">Initial/Start rate </t>
  </si>
  <si>
    <t>(See Appendix 5, p. 153 for details)</t>
  </si>
  <si>
    <t>Base Annual RfR Deposit</t>
  </si>
  <si>
    <t>Inflationary Increase in Annual Deposit</t>
  </si>
  <si>
    <t>Accumulated Sources</t>
  </si>
  <si>
    <t>Inflation in Needs Amount</t>
  </si>
  <si>
    <t>Accumulated Uses</t>
  </si>
  <si>
    <t>Total Flowing into the R4R</t>
  </si>
  <si>
    <t>Total Flowing out of the R4R</t>
  </si>
  <si>
    <t>Net Annual Change in R4R</t>
  </si>
  <si>
    <t>Accumulated Gap</t>
  </si>
  <si>
    <t>Location of Gap line</t>
  </si>
  <si>
    <t>Needs Inflation rate</t>
  </si>
  <si>
    <t>Ten-year uninflated needs total</t>
  </si>
  <si>
    <t>Twenty-year uninflated needs total</t>
  </si>
  <si>
    <t>HUD minimum balance uninflated data</t>
  </si>
  <si>
    <t xml:space="preserve">Uninflated annual average minimums:               </t>
  </si>
  <si>
    <t>Data for graphs:</t>
  </si>
  <si>
    <t>Not applicable to this spreadsheet</t>
  </si>
  <si>
    <t>This spreadsheet performs only the 10- and 20-year CNA analyses.</t>
  </si>
  <si>
    <t>The interest calculations do not, for example, at this point, reflect average balance interest earnings.</t>
  </si>
  <si>
    <t xml:space="preserve">Notes regarding this spreadsheet: </t>
  </si>
  <si>
    <t>Input only in the blue cells.</t>
  </si>
  <si>
    <t>Certain other calculations performed herein may differ slightly from those performed in the CNA e-tool.</t>
  </si>
  <si>
    <t>Note: Highest Annual Withdrawal to equalize Sources and Needs graphs scales</t>
  </si>
  <si>
    <t>RfR Beginning Balance</t>
  </si>
  <si>
    <r>
      <rPr>
        <i/>
        <sz val="10"/>
        <color theme="0" tint="-0.499984740745262"/>
        <rFont val="Calibri"/>
        <family val="2"/>
        <scheme val="minor"/>
      </rPr>
      <t xml:space="preserve">Subtotal: Increase in RfR balance </t>
    </r>
    <r>
      <rPr>
        <sz val="9"/>
        <color theme="0" tint="-0.499984740745262"/>
        <rFont val="Calibri"/>
        <family val="2"/>
        <scheme val="minor"/>
      </rPr>
      <t>(Interest + inflated RfR deposit)</t>
    </r>
  </si>
  <si>
    <t>Note: Gap between highest cumulative R4R Sources and Needs to equalize graphs scales</t>
  </si>
  <si>
    <t xml:space="preserve">App 5.G.C.3.d.(4) </t>
  </si>
  <si>
    <t>Lowest RfR balance years 1-10</t>
  </si>
  <si>
    <t>Lowest RfR balance years 11-20</t>
  </si>
  <si>
    <t>Lowest margin, years 1-10</t>
  </si>
  <si>
    <t xml:space="preserve">Type of change: 1=one time; 2=simple annual; 3=compounding      --v        </t>
  </si>
  <si>
    <t>Structuring Results:</t>
  </si>
  <si>
    <t>Click to go to Needs input</t>
  </si>
  <si>
    <t>Click to go to graphs</t>
  </si>
  <si>
    <t>Click to Min. Analysis</t>
  </si>
  <si>
    <t>Violations</t>
  </si>
  <si>
    <t>Lowest margin, years 11-20</t>
  </si>
  <si>
    <t>See input, summary and violation status</t>
  </si>
  <si>
    <t>&lt;&lt;&lt;</t>
  </si>
  <si>
    <t>Relative Year</t>
  </si>
  <si>
    <t>Basic Project and Loan data</t>
  </si>
  <si>
    <t>b. Term in years</t>
  </si>
  <si>
    <t>c. Amortization start date</t>
  </si>
  <si>
    <t>Resulting Inflated Needs withdrawals appear below:</t>
  </si>
  <si>
    <t>This schedule is to be attached to the Firm Commitment letter</t>
  </si>
  <si>
    <t>Project Name</t>
  </si>
  <si>
    <t>Project City</t>
  </si>
  <si>
    <t>Project State</t>
  </si>
  <si>
    <t>FHA #</t>
  </si>
  <si>
    <t>SOA</t>
  </si>
  <si>
    <t>Lender</t>
  </si>
  <si>
    <t>Commitment letter date</t>
  </si>
  <si>
    <t>Total</t>
  </si>
  <si>
    <t>The following amounts and assumptions are incorporated by reference into the terms of the Commitment Letter for the referenced project</t>
  </si>
  <si>
    <t>Number of units</t>
  </si>
  <si>
    <t>Initial deposit, including any transferred reserves</t>
  </si>
  <si>
    <t>FHA # from Input Sheet</t>
  </si>
  <si>
    <t>Project Name from Input Sheet</t>
  </si>
  <si>
    <t>1. Enter number of units.</t>
  </si>
  <si>
    <t>2. Enter the mortgage amount.</t>
  </si>
  <si>
    <t>3. Enter information about the mortgage:</t>
  </si>
  <si>
    <t>4. Input 20 years of uninflated  capital needs below.</t>
  </si>
  <si>
    <t>5. Enter estimated cost inflation rate(s) to be applied to capital needs:</t>
  </si>
  <si>
    <t>a. Current inflation rate</t>
  </si>
  <si>
    <t>c. Historic average inflation rate</t>
  </si>
  <si>
    <t>6. Enter IDRR, include any transferred amount. Revise as needed to balance.</t>
  </si>
  <si>
    <t>7. Enter interest income data on the RfR:</t>
  </si>
  <si>
    <t>Initial Deposit to Reserve for Replacements (IDRR)</t>
  </si>
  <si>
    <t>(lump sum at closing)</t>
  </si>
  <si>
    <t>Rates of Interest Earned on RfR Balances</t>
  </si>
  <si>
    <t>a. Current earnings rate</t>
  </si>
  <si>
    <t>c. Historic average earnings rate</t>
  </si>
  <si>
    <t>Annual Deposit to Reserve for Replacements (ADRR)</t>
  </si>
  <si>
    <t>8. Enter initial ADRR per unit. Revise as needed to balance.</t>
  </si>
  <si>
    <t>9. Enter % annual rate of change in ADRR:</t>
  </si>
  <si>
    <t>a. Initial rate of change</t>
  </si>
  <si>
    <t>c. Later years rate of change</t>
  </si>
  <si>
    <t>TOTALS</t>
  </si>
  <si>
    <t>Minimum Balance Met-Yrs 1-10</t>
  </si>
  <si>
    <t>Minimum Balance Met-Yrs. 11-20?</t>
  </si>
  <si>
    <t>Loan Amortization Test for Outyear Deficits-Yrs 11-20</t>
  </si>
  <si>
    <t xml:space="preserve">Initial ADRR per unit </t>
  </si>
  <si>
    <t>b. Historic rate begins at year:</t>
  </si>
  <si>
    <t>b. Later years rate begins at year:</t>
  </si>
  <si>
    <t>Times the # of units equals the base ADRR below:</t>
  </si>
  <si>
    <t>Resulting adjusted ADRRs based on rate(s) of change appear below:</t>
  </si>
  <si>
    <t>Initial ADRR per unit x the # of units is the base ADRR below:</t>
  </si>
  <si>
    <t>Adjusted ADRR based on rate(s) of change:</t>
  </si>
  <si>
    <t>Adjusted ADRR per month</t>
  </si>
  <si>
    <t>Approved annual % rate(s) of change in ADRR:</t>
  </si>
  <si>
    <t xml:space="preserve">needs and in any event ADRR will be adjusted based on a new capital needs assessment (CNA) </t>
  </si>
  <si>
    <t>which must be completed not later than 10 years after the date of Endorsement/Final Endorsement.</t>
  </si>
  <si>
    <t>10 Yr Minimum Balance-inflated</t>
  </si>
  <si>
    <t>20-year period total needs - 20 year average</t>
  </si>
  <si>
    <t>20 Yr Minimum Balance-inflated</t>
  </si>
  <si>
    <t>Margin exceeding Minimum Balance</t>
  </si>
  <si>
    <t>N/A</t>
  </si>
  <si>
    <t>a. Mortgage Interest Rate*</t>
  </si>
  <si>
    <t>* The mortgage rate of interest, not the mortgage constant.</t>
  </si>
  <si>
    <t>INSTRUCTIONS</t>
  </si>
  <si>
    <t>Item #1</t>
  </si>
  <si>
    <t>Item #2</t>
  </si>
  <si>
    <t>Item #3</t>
  </si>
  <si>
    <t>Item #4</t>
  </si>
  <si>
    <t>Item #5</t>
  </si>
  <si>
    <t>Item #6</t>
  </si>
  <si>
    <t>Item #7</t>
  </si>
  <si>
    <t>Item #8</t>
  </si>
  <si>
    <t>Item #9</t>
  </si>
  <si>
    <t>State</t>
  </si>
  <si>
    <t>Lender Name</t>
  </si>
  <si>
    <t>City</t>
  </si>
  <si>
    <t xml:space="preserve"> Apx. offsets needed</t>
  </si>
  <si>
    <t>Initial dep.</t>
  </si>
  <si>
    <t>Ann dep.</t>
  </si>
  <si>
    <t xml:space="preserve">         Margin&gt;min.</t>
  </si>
  <si>
    <t>Cumulative Principal Amortization</t>
  </si>
  <si>
    <t>Inflated 20-year Estimate Period minimum balance</t>
  </si>
  <si>
    <t>Inflated 10-year Estimate Period minimum balance</t>
  </si>
  <si>
    <t>Note that most calculations are performed in a hidden worksheet called "Engine" in this workbook, so some cell formulas make reference to that worksheet.</t>
  </si>
  <si>
    <t>Margin Exceeding 50% of Amortization Test</t>
  </si>
  <si>
    <t>Use the 1, 2, and 3 in the upper left margin, or the + and - signs, to  show or hide grouped rows to allow useful views of this spreadsheet.</t>
  </si>
  <si>
    <r>
      <t xml:space="preserve">Use the </t>
    </r>
    <r>
      <rPr>
        <b/>
        <sz val="9"/>
        <color theme="1"/>
        <rFont val="Calibri"/>
        <family val="2"/>
        <scheme val="minor"/>
      </rPr>
      <t>1</t>
    </r>
    <r>
      <rPr>
        <sz val="9"/>
        <color theme="1"/>
        <rFont val="Calibri"/>
        <family val="2"/>
        <scheme val="minor"/>
      </rPr>
      <t xml:space="preserve"> and</t>
    </r>
    <r>
      <rPr>
        <b/>
        <sz val="9"/>
        <color theme="1"/>
        <rFont val="Calibri"/>
        <family val="2"/>
        <scheme val="minor"/>
      </rPr>
      <t xml:space="preserve"> 2</t>
    </r>
    <r>
      <rPr>
        <sz val="9"/>
        <color theme="1"/>
        <rFont val="Calibri"/>
        <family val="2"/>
        <scheme val="minor"/>
      </rPr>
      <t xml:space="preserve"> in the upper left margin, or the </t>
    </r>
    <r>
      <rPr>
        <b/>
        <sz val="9"/>
        <color theme="1"/>
        <rFont val="Calibri"/>
        <family val="2"/>
        <scheme val="minor"/>
      </rPr>
      <t>+</t>
    </r>
    <r>
      <rPr>
        <sz val="9"/>
        <color theme="1"/>
        <rFont val="Calibri"/>
        <family val="2"/>
        <scheme val="minor"/>
      </rPr>
      <t xml:space="preserve"> and </t>
    </r>
    <r>
      <rPr>
        <b/>
        <sz val="9"/>
        <color theme="1"/>
        <rFont val="Calibri"/>
        <family val="2"/>
        <scheme val="minor"/>
      </rPr>
      <t>-</t>
    </r>
    <r>
      <rPr>
        <sz val="9"/>
        <color theme="1"/>
        <rFont val="Calibri"/>
        <family val="2"/>
        <scheme val="minor"/>
      </rPr>
      <t xml:space="preserve"> signs, to  show or hide grouped rows to allow useful views of this spreadsheet.</t>
    </r>
  </si>
  <si>
    <t>Unit Type Definition</t>
  </si>
  <si>
    <t>Amortization information</t>
  </si>
  <si>
    <t>Utility Type usage</t>
  </si>
  <si>
    <t>Amortization begins</t>
  </si>
  <si>
    <t>Inspection Samples</t>
  </si>
  <si>
    <t>Amortization term</t>
  </si>
  <si>
    <t>Components</t>
  </si>
  <si>
    <t>Repair Replace Recommendation</t>
  </si>
  <si>
    <t>Annual compounding inflation rate</t>
  </si>
  <si>
    <t>The above matrix can be used to define a starting Inflation Rate for the 'Annual Depots'</t>
  </si>
  <si>
    <t>the Relative Year that the new rate will take affect into the RY of Change column.</t>
  </si>
  <si>
    <t>e.g. If the Annual Deposit inflates at a rate of 2% for the first 5 years followed by 3%</t>
  </si>
  <si>
    <t>Minimum HUD standard (Total needs uninflated/Estimate Period x needs inflation rate)</t>
  </si>
  <si>
    <t>This spreadsheet is a template for use by MAP Lenders in preparing a financial plan for funding reserve for replacement needs in accordance with HUD's instructions for such financial plans as described in the 2016 MAP Guide Appendix 5G, Section VII, Subsection C.    All lender data entries are made as indicated on the "Input Sheet" and on the project information lines of the  "RfR commitment ltr attchmnt." No other entries or changes to the spreadsheet should be made.  Instructions  for each entry blank or numbered step are as follows:</t>
  </si>
  <si>
    <t>Enter the total uninflated cost of all repairs/replacements for each relative year in the estimate period.</t>
  </si>
  <si>
    <t>Enter proposed mortgage amount.</t>
  </si>
  <si>
    <t>Enter the number of units in the project.</t>
  </si>
  <si>
    <t>Enter the FHA number assigned to the application.</t>
  </si>
  <si>
    <t>Enter the name as shown on the HUD 92013.</t>
  </si>
  <si>
    <t>Enter the  amount of the initial deposit to the RfR (IDRR) if any.</t>
  </si>
  <si>
    <t>Enter the current rate of interest for short term deposits (3-6 months), the relative year in which this rate likely will change and then the historic average of short term rates.</t>
  </si>
  <si>
    <t>Enter the amount of the initial or year 1 Annual Deposit per unit to the RfR (ADRR)</t>
  </si>
  <si>
    <t>Project Name and FHA # are automatically entered from the "Input Sheet"</t>
  </si>
  <si>
    <t>FHA # in conventional format:</t>
  </si>
  <si>
    <t xml:space="preserve"> Approx. offsets needed</t>
  </si>
  <si>
    <t>Minimum Balance Analysis - Years 1 - 10 met?</t>
  </si>
  <si>
    <t>Minimum Balance Analysis - Years 11 - 20 met?</t>
  </si>
  <si>
    <t>Inputs on the "RfR Commitment  Ltr Attchmnt" worksheet are to be typed into the cells with white background. Others are protected.</t>
  </si>
  <si>
    <t>Date of Firm Commitment (to be input by HUD staff at the time of commitment)</t>
  </si>
  <si>
    <t>User inputs on the "Input Sheet" worksheet are to be typed into the cells with white background. Other cells are protected.</t>
  </si>
  <si>
    <t>Enter the following information about the project. Use data that is consistent with the application:</t>
  </si>
  <si>
    <t>Approximate Initial deposit exceeding minimum**:</t>
  </si>
  <si>
    <t>**Amount needed to offset smallest margin exceeding minimum in any year from 1-10.</t>
  </si>
  <si>
    <t>Approximate Annual deposit exceeding minimum**:</t>
  </si>
  <si>
    <t>50% of cumulative amortization (beg. Yr 11)</t>
  </si>
  <si>
    <t>Minimum Balances Analysis Years 1-10</t>
  </si>
  <si>
    <t>Min. Balance/Mitigation Analysis Years 11-20</t>
  </si>
  <si>
    <t>Mitigated?</t>
  </si>
  <si>
    <t>HUD RfR Financial Factors Tool</t>
  </si>
  <si>
    <t xml:space="preserve">When sheet is unprotected, Click on this row 55 margin + or - sign to show or hide rows 1-54 which include the input cells and structuring results and then click the hyperlink below to </t>
  </si>
  <si>
    <t>If Min. Balance is not met, does principal amortization calculated below mitigate it?</t>
  </si>
  <si>
    <t>Mitigant available = 50% of cumulative mortgage principal paid</t>
  </si>
  <si>
    <r>
      <t>Mininum balance</t>
    </r>
    <r>
      <rPr>
        <i/>
        <sz val="6"/>
        <color theme="0" tint="-0.499984740745262"/>
        <rFont val="Calibri"/>
        <family val="2"/>
        <scheme val="minor"/>
      </rPr>
      <t xml:space="preserve"> (yr 1 shown)</t>
    </r>
  </si>
  <si>
    <t>Mininum balance (yr 1 shown)</t>
  </si>
  <si>
    <t xml:space="preserve">This spreadsheet differs from the CNA e-tool in that it calculates only 10-year and 20-year schedules for 10-year and 20-year Estimate Periods. The CNA e-tool will allow the user to input other Estimate Periods, when, for example, a project mortgage may have less than twenty years to maturity.  Relative Years end on the anniversary of the date you enter as the estimated date when amortization of the mortgage begins.  </t>
  </si>
  <si>
    <t>Note:</t>
  </si>
  <si>
    <t>Initial 10-yr min. bal. / unit</t>
  </si>
  <si>
    <t>Initial 20-yr min. bal. / unit</t>
  </si>
  <si>
    <t>Enter the current rate of inflation, then the relative year in which this rate likely will change and then the historic average of annual inflation rates.</t>
  </si>
  <si>
    <t>Enter the annual rate of change for the ADRR, the relative year when this rate will change and the rate of change for years thereafter.</t>
  </si>
  <si>
    <t>Enter the mortgage interest rate, the term, and the estimated date of endorsement or final endorsement.</t>
  </si>
  <si>
    <t>The ADRR may be amended in future years  based on HUD review of actual repair and replacement</t>
  </si>
  <si>
    <t>RfR shortfall vs. minimum requiring offset (inverse of green line below)</t>
  </si>
  <si>
    <t>Are Shortfalls &lt;50% of Principal Paydown</t>
  </si>
  <si>
    <t>If a shortfall, shortfall as a % of Cumulative Principal Amortization</t>
  </si>
  <si>
    <t>Version 1.01</t>
  </si>
  <si>
    <t>Is 50% of Loan Amortization sufficient to offset any year 11-20 RfR</t>
  </si>
  <si>
    <t>required minimum shortfalls? (That is, are all bars below &lt; 50%?)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</si>
</sst>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quot;$&quot;#,##0.0000000"/>
    <numFmt numFmtId="167" formatCode="&quot;$&quot;#,##0.0_);[Red]\(&quot;$&quot;#,##0.0\)"/>
    <numFmt numFmtId="168" formatCode="0.0%"/>
    <numFmt numFmtId="169" formatCode="0.000%"/>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0"/>
      <color theme="1"/>
      <name val="Calibri"/>
      <family val="2"/>
      <scheme val="minor"/>
    </font>
    <font>
      <b/>
      <sz val="11"/>
      <color rgb="FF0070C0"/>
      <name val="Calibri"/>
      <family val="2"/>
      <scheme val="minor"/>
    </font>
    <font>
      <sz val="9"/>
      <color theme="1"/>
      <name val="Calibri"/>
      <family val="2"/>
      <scheme val="minor"/>
    </font>
    <font>
      <i/>
      <sz val="9"/>
      <color theme="0" tint="-0.499984740745262"/>
      <name val="Calibri"/>
      <family val="2"/>
      <scheme val="minor"/>
    </font>
    <font>
      <i/>
      <sz val="9"/>
      <color theme="1" tint="0.499984740745262"/>
      <name val="Calibri"/>
      <family val="2"/>
      <scheme val="minor"/>
    </font>
    <font>
      <i/>
      <sz val="10"/>
      <color theme="1" tint="0.499984740745262"/>
      <name val="Calibri"/>
      <family val="2"/>
      <scheme val="minor"/>
    </font>
    <font>
      <u/>
      <sz val="11"/>
      <color theme="1"/>
      <name val="Calibri"/>
      <family val="2"/>
      <scheme val="minor"/>
    </font>
    <font>
      <u val="doubleAccounting"/>
      <sz val="11"/>
      <color theme="1"/>
      <name val="Calibri"/>
      <family val="2"/>
      <scheme val="minor"/>
    </font>
    <font>
      <u val="singleAccounting"/>
      <sz val="11"/>
      <color theme="1"/>
      <name val="Calibri"/>
      <family val="2"/>
      <scheme val="minor"/>
    </font>
    <font>
      <i/>
      <sz val="11"/>
      <color theme="1"/>
      <name val="Calibri"/>
      <family val="2"/>
      <scheme val="minor"/>
    </font>
    <font>
      <i/>
      <u val="singleAccounting"/>
      <sz val="11"/>
      <color theme="1"/>
      <name val="Calibri"/>
      <family val="2"/>
      <scheme val="minor"/>
    </font>
    <font>
      <sz val="9"/>
      <color rgb="FFFF0000"/>
      <name val="Calibri"/>
      <family val="2"/>
      <scheme val="minor"/>
    </font>
    <font>
      <sz val="9"/>
      <color rgb="FF00B050"/>
      <name val="Calibri"/>
      <family val="2"/>
      <scheme val="minor"/>
    </font>
    <font>
      <sz val="11"/>
      <color rgb="FF00B050"/>
      <name val="Calibri"/>
      <family val="2"/>
      <scheme val="minor"/>
    </font>
    <font>
      <i/>
      <sz val="10"/>
      <name val="Calibri"/>
      <family val="2"/>
      <scheme val="minor"/>
    </font>
    <font>
      <sz val="9"/>
      <name val="Calibri"/>
      <family val="2"/>
      <scheme val="minor"/>
    </font>
    <font>
      <i/>
      <sz val="10"/>
      <color theme="0" tint="-0.499984740745262"/>
      <name val="Calibri"/>
      <family val="2"/>
      <scheme val="minor"/>
    </font>
    <font>
      <sz val="8"/>
      <color theme="1"/>
      <name val="Calibri"/>
      <family val="2"/>
      <scheme val="minor"/>
    </font>
    <font>
      <sz val="8"/>
      <color theme="0" tint="-0.499984740745262"/>
      <name val="Calibri"/>
      <family val="2"/>
      <scheme val="minor"/>
    </font>
    <font>
      <i/>
      <u val="doubleAccounting"/>
      <sz val="10"/>
      <color theme="1" tint="0.499984740745262"/>
      <name val="Calibri"/>
      <family val="2"/>
      <scheme val="minor"/>
    </font>
    <font>
      <i/>
      <u val="singleAccounting"/>
      <sz val="10"/>
      <color theme="1" tint="0.499984740745262"/>
      <name val="Calibri"/>
      <family val="2"/>
      <scheme val="minor"/>
    </font>
    <font>
      <i/>
      <u/>
      <sz val="10"/>
      <color theme="1" tint="0.499984740745262"/>
      <name val="Calibri"/>
      <family val="2"/>
      <scheme val="minor"/>
    </font>
    <font>
      <u/>
      <sz val="11"/>
      <color theme="10"/>
      <name val="Calibri"/>
      <family val="2"/>
      <scheme val="minor"/>
    </font>
    <font>
      <sz val="9"/>
      <color indexed="81"/>
      <name val="Tahoma"/>
      <family val="2"/>
    </font>
    <font>
      <b/>
      <sz val="9"/>
      <color indexed="81"/>
      <name val="Tahoma"/>
      <family val="2"/>
    </font>
    <font>
      <b/>
      <sz val="9"/>
      <color theme="1"/>
      <name val="Calibri"/>
      <family val="2"/>
      <scheme val="minor"/>
    </font>
    <font>
      <b/>
      <sz val="12"/>
      <color theme="0"/>
      <name val="Calibri"/>
      <family val="2"/>
      <scheme val="minor"/>
    </font>
    <font>
      <i/>
      <sz val="10"/>
      <color theme="1"/>
      <name val="Calibri"/>
      <family val="2"/>
      <scheme val="minor"/>
    </font>
    <font>
      <sz val="9"/>
      <color theme="0" tint="-0.499984740745262"/>
      <name val="Calibri"/>
      <family val="2"/>
      <scheme val="minor"/>
    </font>
    <font>
      <i/>
      <sz val="8"/>
      <color theme="0" tint="-0.499984740745262"/>
      <name val="Calibri"/>
      <family val="2"/>
      <scheme val="minor"/>
    </font>
    <font>
      <u/>
      <sz val="9"/>
      <color theme="10"/>
      <name val="Calibri"/>
      <family val="2"/>
      <scheme val="minor"/>
    </font>
    <font>
      <sz val="12"/>
      <color theme="1"/>
      <name val="Calibri"/>
      <family val="2"/>
      <scheme val="minor"/>
    </font>
    <font>
      <sz val="10"/>
      <color rgb="FFFF0000"/>
      <name val="Calibri"/>
      <family val="2"/>
      <scheme val="minor"/>
    </font>
    <font>
      <sz val="11"/>
      <name val="Calibri"/>
      <family val="2"/>
      <scheme val="minor"/>
    </font>
    <font>
      <u/>
      <sz val="9"/>
      <color theme="1"/>
      <name val="Calibri"/>
      <family val="2"/>
      <scheme val="minor"/>
    </font>
    <font>
      <i/>
      <sz val="8"/>
      <color theme="1"/>
      <name val="Calibri"/>
      <family val="2"/>
      <scheme val="minor"/>
    </font>
    <font>
      <sz val="14"/>
      <color theme="1"/>
      <name val="Calibri"/>
      <family val="2"/>
      <scheme val="minor"/>
    </font>
    <font>
      <b/>
      <sz val="14"/>
      <color theme="1"/>
      <name val="Calibri"/>
      <family val="2"/>
      <scheme val="minor"/>
    </font>
    <font>
      <sz val="12"/>
      <color rgb="FF000000"/>
      <name val="Calibri"/>
      <family val="2"/>
      <scheme val="minor"/>
    </font>
    <font>
      <u/>
      <sz val="8"/>
      <color theme="1"/>
      <name val="Calibri"/>
      <family val="2"/>
      <scheme val="minor"/>
    </font>
    <font>
      <b/>
      <sz val="10"/>
      <color theme="1"/>
      <name val="Calibri"/>
      <family val="2"/>
      <scheme val="minor"/>
    </font>
    <font>
      <i/>
      <sz val="6"/>
      <color theme="0" tint="-0.499984740745262"/>
      <name val="Calibri"/>
      <family val="2"/>
      <scheme val="minor"/>
    </font>
    <font>
      <i/>
      <sz val="9"/>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99CC"/>
        <bgColor indexed="64"/>
      </patternFill>
    </fill>
    <fill>
      <patternFill patternType="solid">
        <fgColor rgb="FF66FFFF"/>
        <bgColor indexed="64"/>
      </patternFill>
    </fill>
    <fill>
      <patternFill patternType="solid">
        <fgColor rgb="FF66CCFF"/>
        <bgColor indexed="64"/>
      </patternFill>
    </fill>
    <fill>
      <patternFill patternType="solid">
        <fgColor theme="0" tint="-0.499984740745262"/>
        <bgColor indexed="64"/>
      </patternFill>
    </fill>
  </fills>
  <borders count="52">
    <border>
      <left/>
      <right/>
      <top/>
      <bottom/>
      <diagonal/>
    </border>
    <border>
      <left style="medium">
        <color theme="0"/>
      </left>
      <right style="medium">
        <color theme="0" tint="-0.24994659260841701"/>
      </right>
      <top style="medium">
        <color theme="0"/>
      </top>
      <bottom style="medium">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theme="0" tint="-0.34998626667073579"/>
      </left>
      <right/>
      <top style="thick">
        <color theme="0" tint="-0.34998626667073579"/>
      </top>
      <bottom style="dashed">
        <color theme="0"/>
      </bottom>
      <diagonal/>
    </border>
    <border>
      <left style="thick">
        <color theme="0" tint="-0.24994659260841701"/>
      </left>
      <right/>
      <top style="thick">
        <color theme="0" tint="-0.24994659260841701"/>
      </top>
      <bottom/>
      <diagonal/>
    </border>
    <border>
      <left/>
      <right style="dashed">
        <color theme="0"/>
      </right>
      <top style="thick">
        <color theme="0" tint="-0.24994659260841701"/>
      </top>
      <bottom/>
      <diagonal/>
    </border>
    <border>
      <left style="thick">
        <color theme="0" tint="-0.24994659260841701"/>
      </left>
      <right/>
      <top/>
      <bottom/>
      <diagonal/>
    </border>
    <border>
      <left/>
      <right style="dashed">
        <color theme="0"/>
      </right>
      <top/>
      <bottom/>
      <diagonal/>
    </border>
    <border>
      <left style="thick">
        <color theme="0" tint="-0.24994659260841701"/>
      </left>
      <right/>
      <top/>
      <bottom style="dashed">
        <color theme="0"/>
      </bottom>
      <diagonal/>
    </border>
    <border>
      <left/>
      <right style="dashed">
        <color theme="0"/>
      </right>
      <top/>
      <bottom style="dashed">
        <color theme="0"/>
      </bottom>
      <diagonal/>
    </border>
    <border>
      <left style="thin">
        <color theme="1" tint="0.499984740745262"/>
      </left>
      <right/>
      <top style="thin">
        <color theme="1" tint="0.499984740745262"/>
      </top>
      <bottom/>
      <diagonal/>
    </border>
    <border>
      <left/>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theme="0" tint="-0.24994659260841701"/>
      </left>
      <right style="medium">
        <color theme="1"/>
      </right>
      <top style="medium">
        <color theme="0" tint="-0.24994659260841701"/>
      </top>
      <bottom/>
      <diagonal/>
    </border>
    <border>
      <left style="medium">
        <color theme="0" tint="-0.24994659260841701"/>
      </left>
      <right style="medium">
        <color theme="1"/>
      </right>
      <top/>
      <bottom/>
      <diagonal/>
    </border>
    <border>
      <left style="medium">
        <color theme="0" tint="-0.24994659260841701"/>
      </left>
      <right style="medium">
        <color theme="1"/>
      </right>
      <top/>
      <bottom style="medium">
        <color theme="0" tint="-0.24994659260841701"/>
      </bottom>
      <diagonal/>
    </border>
    <border>
      <left/>
      <right/>
      <top style="thin">
        <color indexed="64"/>
      </top>
      <bottom style="double">
        <color indexed="64"/>
      </bottom>
      <diagonal/>
    </border>
    <border>
      <left/>
      <right style="medium">
        <color theme="1"/>
      </right>
      <top style="medium">
        <color theme="0" tint="-0.24994659260841701"/>
      </top>
      <bottom/>
      <diagonal/>
    </border>
    <border>
      <left style="medium">
        <color theme="0" tint="-0.24994659260841701"/>
      </left>
      <right/>
      <top style="medium">
        <color theme="0" tint="-0.24994659260841701"/>
      </top>
      <bottom/>
      <diagonal/>
    </border>
    <border>
      <left style="thick">
        <color theme="0" tint="-0.34998626667073579"/>
      </left>
      <right style="thick">
        <color theme="0" tint="-0.34998626667073579"/>
      </right>
      <top style="thick">
        <color theme="0" tint="-0.34998626667073579"/>
      </top>
      <bottom style="thin">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indexed="64"/>
      </top>
      <bottom style="double">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auto="1"/>
      </left>
      <right style="thin">
        <color auto="1"/>
      </right>
      <top style="medium">
        <color indexed="64"/>
      </top>
      <bottom style="thin">
        <color auto="1"/>
      </bottom>
      <diagonal/>
    </border>
    <border>
      <left/>
      <right style="thick">
        <color theme="0" tint="-0.34998626667073579"/>
      </right>
      <top style="thick">
        <color theme="0" tint="-0.34998626667073579"/>
      </top>
      <bottom style="thin">
        <color theme="0" tint="-0.34998626667073579"/>
      </bottom>
      <diagonal/>
    </border>
    <border>
      <left style="thick">
        <color theme="0" tint="-0.34998626667073579"/>
      </left>
      <right style="thin">
        <color indexed="64"/>
      </right>
      <top style="thick">
        <color theme="0" tint="-0.34998626667073579"/>
      </top>
      <bottom style="thin">
        <color theme="0" tint="-0.34998626667073579"/>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27" fillId="0" borderId="0" applyNumberFormat="0" applyFill="0" applyBorder="0" applyAlignment="0" applyProtection="0"/>
  </cellStyleXfs>
  <cellXfs count="352">
    <xf numFmtId="0" fontId="0" fillId="0" borderId="0" xfId="0"/>
    <xf numFmtId="0" fontId="0" fillId="2" borderId="0" xfId="0" applyFill="1"/>
    <xf numFmtId="0" fontId="0" fillId="2" borderId="0" xfId="0" applyFill="1" applyBorder="1"/>
    <xf numFmtId="0" fontId="0" fillId="3" borderId="1" xfId="0" applyFill="1" applyBorder="1"/>
    <xf numFmtId="0" fontId="0" fillId="3" borderId="0" xfId="0" applyFill="1" applyBorder="1"/>
    <xf numFmtId="0" fontId="0" fillId="4" borderId="0" xfId="0" applyFill="1" applyBorder="1"/>
    <xf numFmtId="0" fontId="0" fillId="5"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0" xfId="0" applyFill="1" applyBorder="1" applyAlignment="1">
      <alignment horizontal="right"/>
    </xf>
    <xf numFmtId="0" fontId="0" fillId="3" borderId="7" xfId="0" applyFill="1" applyBorder="1"/>
    <xf numFmtId="0" fontId="0" fillId="3" borderId="8" xfId="0" applyFill="1" applyBorder="1"/>
    <xf numFmtId="0" fontId="0" fillId="3" borderId="9" xfId="0" applyFill="1" applyBorder="1"/>
    <xf numFmtId="0" fontId="0" fillId="3" borderId="0" xfId="0" applyFill="1" applyBorder="1" applyAlignment="1">
      <alignment horizontal="center"/>
    </xf>
    <xf numFmtId="0" fontId="2" fillId="3" borderId="0" xfId="0" applyFont="1" applyFill="1" applyBorder="1"/>
    <xf numFmtId="0" fontId="2" fillId="3" borderId="0" xfId="0" applyFont="1" applyFill="1" applyBorder="1" applyAlignment="1">
      <alignment horizontal="right"/>
    </xf>
    <xf numFmtId="0" fontId="0" fillId="3" borderId="17" xfId="0" applyFill="1" applyBorder="1"/>
    <xf numFmtId="0" fontId="2" fillId="3" borderId="18" xfId="0" applyFont="1" applyFill="1" applyBorder="1"/>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23" xfId="0" applyFill="1" applyBorder="1"/>
    <xf numFmtId="0" fontId="4" fillId="3" borderId="0" xfId="0" applyFont="1" applyFill="1" applyBorder="1"/>
    <xf numFmtId="0" fontId="0" fillId="5" borderId="10" xfId="0" applyFill="1" applyBorder="1" applyAlignment="1">
      <alignment horizontal="center"/>
    </xf>
    <xf numFmtId="0" fontId="2" fillId="3" borderId="1" xfId="0" applyFont="1" applyFill="1" applyBorder="1"/>
    <xf numFmtId="0" fontId="5" fillId="3" borderId="0" xfId="0" applyFont="1" applyFill="1" applyBorder="1"/>
    <xf numFmtId="0" fontId="7" fillId="3" borderId="0" xfId="0" applyFont="1" applyFill="1" applyBorder="1"/>
    <xf numFmtId="0" fontId="17" fillId="3" borderId="0" xfId="0" applyFont="1" applyFill="1" applyBorder="1" applyAlignment="1">
      <alignment horizontal="right"/>
    </xf>
    <xf numFmtId="0" fontId="17" fillId="3" borderId="0" xfId="0" applyFont="1" applyFill="1" applyBorder="1" applyAlignment="1">
      <alignment horizontal="center"/>
    </xf>
    <xf numFmtId="0" fontId="17" fillId="2" borderId="0" xfId="0" applyFont="1" applyFill="1" applyBorder="1" applyAlignment="1">
      <alignment horizontal="right"/>
    </xf>
    <xf numFmtId="0" fontId="17" fillId="3" borderId="6" xfId="0" applyFont="1" applyFill="1" applyBorder="1" applyAlignment="1">
      <alignment horizontal="right"/>
    </xf>
    <xf numFmtId="0" fontId="18" fillId="3" borderId="6" xfId="0" applyFont="1" applyFill="1" applyBorder="1" applyAlignment="1">
      <alignment horizontal="center"/>
    </xf>
    <xf numFmtId="0" fontId="11" fillId="3" borderId="6" xfId="0" applyFont="1" applyFill="1" applyBorder="1" applyAlignment="1">
      <alignment horizontal="center"/>
    </xf>
    <xf numFmtId="0" fontId="0" fillId="4" borderId="33" xfId="0" applyFill="1" applyBorder="1" applyAlignment="1">
      <alignment horizontal="center"/>
    </xf>
    <xf numFmtId="0" fontId="0" fillId="4" borderId="34" xfId="0" applyFill="1" applyBorder="1" applyAlignment="1">
      <alignment horizontal="center"/>
    </xf>
    <xf numFmtId="14" fontId="0" fillId="4" borderId="35" xfId="0" applyNumberFormat="1" applyFill="1" applyBorder="1" applyAlignment="1">
      <alignment horizontal="center"/>
    </xf>
    <xf numFmtId="165" fontId="0" fillId="4" borderId="0" xfId="0" applyNumberFormat="1" applyFill="1" applyBorder="1"/>
    <xf numFmtId="165" fontId="0" fillId="4" borderId="6" xfId="2" applyNumberFormat="1" applyFont="1" applyFill="1" applyBorder="1" applyAlignment="1">
      <alignment horizontal="center"/>
    </xf>
    <xf numFmtId="0" fontId="20" fillId="2" borderId="0" xfId="0" applyFont="1" applyFill="1" applyBorder="1" applyAlignment="1">
      <alignment horizontal="right"/>
    </xf>
    <xf numFmtId="0" fontId="0" fillId="3" borderId="0" xfId="0" applyFill="1" applyBorder="1" applyAlignment="1">
      <alignment horizontal="left"/>
    </xf>
    <xf numFmtId="0" fontId="18" fillId="3" borderId="0" xfId="0" applyFont="1" applyFill="1" applyBorder="1" applyAlignment="1">
      <alignment horizontal="center"/>
    </xf>
    <xf numFmtId="0" fontId="0" fillId="4" borderId="38" xfId="0" applyFill="1" applyBorder="1" applyAlignment="1">
      <alignment horizontal="right"/>
    </xf>
    <xf numFmtId="0" fontId="0" fillId="4" borderId="37" xfId="0" applyFill="1" applyBorder="1" applyAlignment="1">
      <alignment horizontal="right"/>
    </xf>
    <xf numFmtId="0" fontId="22" fillId="4" borderId="10" xfId="0" applyFont="1" applyFill="1" applyBorder="1"/>
    <xf numFmtId="0" fontId="0" fillId="6" borderId="0" xfId="0" applyFill="1"/>
    <xf numFmtId="164" fontId="0" fillId="7" borderId="10" xfId="0" applyNumberFormat="1" applyFill="1" applyBorder="1"/>
    <xf numFmtId="14" fontId="0" fillId="7" borderId="10" xfId="0" applyNumberFormat="1" applyFill="1" applyBorder="1"/>
    <xf numFmtId="0" fontId="0" fillId="2" borderId="25" xfId="0" applyFill="1" applyBorder="1"/>
    <xf numFmtId="0" fontId="0" fillId="2" borderId="26" xfId="0" applyFill="1" applyBorder="1"/>
    <xf numFmtId="0" fontId="0" fillId="2" borderId="27" xfId="0" applyFill="1" applyBorder="1"/>
    <xf numFmtId="0" fontId="0" fillId="2" borderId="28" xfId="0" applyFill="1" applyBorder="1"/>
    <xf numFmtId="0" fontId="0" fillId="2" borderId="29" xfId="0" applyFill="1" applyBorder="1"/>
    <xf numFmtId="8" fontId="0" fillId="2" borderId="0" xfId="0" applyNumberFormat="1" applyFill="1" applyBorder="1"/>
    <xf numFmtId="164" fontId="10" fillId="2" borderId="0" xfId="0" applyNumberFormat="1" applyFont="1" applyFill="1" applyBorder="1"/>
    <xf numFmtId="166" fontId="0" fillId="2" borderId="0" xfId="0" applyNumberFormat="1" applyFill="1" applyBorder="1"/>
    <xf numFmtId="8" fontId="12" fillId="2" borderId="0" xfId="0" applyNumberFormat="1" applyFont="1" applyFill="1" applyBorder="1"/>
    <xf numFmtId="0" fontId="14" fillId="2" borderId="0" xfId="0" applyFont="1" applyFill="1" applyBorder="1"/>
    <xf numFmtId="0" fontId="10" fillId="2" borderId="0" xfId="0" applyFont="1" applyFill="1" applyBorder="1"/>
    <xf numFmtId="0" fontId="10" fillId="2" borderId="0" xfId="0" applyFont="1" applyFill="1" applyBorder="1" applyAlignment="1">
      <alignment horizontal="left" indent="2"/>
    </xf>
    <xf numFmtId="0" fontId="21" fillId="2" borderId="0" xfId="0" applyFont="1" applyFill="1" applyBorder="1" applyAlignment="1">
      <alignment horizontal="center"/>
    </xf>
    <xf numFmtId="0" fontId="19" fillId="2" borderId="0" xfId="0" applyFont="1" applyFill="1" applyBorder="1" applyAlignment="1">
      <alignment horizontal="center"/>
    </xf>
    <xf numFmtId="1" fontId="10" fillId="2" borderId="0" xfId="0" applyNumberFormat="1" applyFont="1" applyFill="1" applyBorder="1"/>
    <xf numFmtId="0" fontId="10" fillId="2" borderId="0" xfId="0" applyFont="1" applyFill="1" applyBorder="1" applyAlignment="1">
      <alignment horizontal="center"/>
    </xf>
    <xf numFmtId="0" fontId="0" fillId="2" borderId="30" xfId="0" applyFill="1" applyBorder="1"/>
    <xf numFmtId="0" fontId="0" fillId="2" borderId="31" xfId="0" applyFill="1" applyBorder="1"/>
    <xf numFmtId="0" fontId="0" fillId="2" borderId="32" xfId="0" applyFill="1" applyBorder="1"/>
    <xf numFmtId="0" fontId="7" fillId="3" borderId="0" xfId="0" applyFont="1" applyFill="1" applyBorder="1" applyAlignment="1">
      <alignment horizontal="right"/>
    </xf>
    <xf numFmtId="8" fontId="21" fillId="2" borderId="0" xfId="0" applyNumberFormat="1" applyFont="1" applyFill="1" applyBorder="1"/>
    <xf numFmtId="167" fontId="0" fillId="4" borderId="36" xfId="0" applyNumberFormat="1" applyFill="1" applyBorder="1"/>
    <xf numFmtId="6" fontId="0" fillId="4" borderId="36" xfId="0" applyNumberFormat="1" applyFill="1" applyBorder="1"/>
    <xf numFmtId="165" fontId="0" fillId="4" borderId="36" xfId="0" applyNumberFormat="1" applyFill="1" applyBorder="1"/>
    <xf numFmtId="0" fontId="0" fillId="4" borderId="25" xfId="0" applyFill="1" applyBorder="1"/>
    <xf numFmtId="0" fontId="0" fillId="4" borderId="26" xfId="0" applyFill="1" applyBorder="1"/>
    <xf numFmtId="0" fontId="0" fillId="4" borderId="27" xfId="0" applyFill="1" applyBorder="1"/>
    <xf numFmtId="0" fontId="0" fillId="4" borderId="28" xfId="0" applyFill="1" applyBorder="1"/>
    <xf numFmtId="0" fontId="11" fillId="4" borderId="0" xfId="0" applyFont="1" applyFill="1" applyBorder="1" applyAlignment="1">
      <alignment horizontal="center"/>
    </xf>
    <xf numFmtId="0" fontId="0" fillId="4" borderId="29" xfId="0" applyFill="1" applyBorder="1"/>
    <xf numFmtId="167" fontId="0" fillId="4" borderId="0" xfId="0" applyNumberFormat="1" applyFill="1" applyBorder="1"/>
    <xf numFmtId="6" fontId="0" fillId="4" borderId="0" xfId="0" applyNumberFormat="1" applyFill="1" applyBorder="1"/>
    <xf numFmtId="165" fontId="23" fillId="4" borderId="0" xfId="0" applyNumberFormat="1" applyFont="1" applyFill="1" applyBorder="1"/>
    <xf numFmtId="0" fontId="0" fillId="4" borderId="30" xfId="0" applyFill="1" applyBorder="1"/>
    <xf numFmtId="0" fontId="0" fillId="4" borderId="31" xfId="0" applyFill="1" applyBorder="1"/>
    <xf numFmtId="0" fontId="0" fillId="4" borderId="32" xfId="0" applyFill="1" applyBorder="1"/>
    <xf numFmtId="14" fontId="32" fillId="2" borderId="0" xfId="0" applyNumberFormat="1" applyFont="1" applyFill="1" applyBorder="1" applyAlignment="1">
      <alignment horizontal="center"/>
    </xf>
    <xf numFmtId="0" fontId="34" fillId="2" borderId="0" xfId="0" applyFont="1" applyFill="1" applyBorder="1" applyAlignment="1">
      <alignment horizontal="right"/>
    </xf>
    <xf numFmtId="6" fontId="34" fillId="2" borderId="0" xfId="0" applyNumberFormat="1" applyFont="1" applyFill="1" applyBorder="1"/>
    <xf numFmtId="0" fontId="10" fillId="2" borderId="0" xfId="0" applyFont="1" applyFill="1" applyBorder="1" applyAlignment="1">
      <alignment horizontal="left" indent="4"/>
    </xf>
    <xf numFmtId="6" fontId="21" fillId="2" borderId="0" xfId="0" applyNumberFormat="1" applyFont="1" applyFill="1" applyBorder="1" applyAlignment="1">
      <alignment horizontal="center"/>
    </xf>
    <xf numFmtId="0" fontId="3" fillId="2" borderId="0" xfId="0" applyFont="1" applyFill="1" applyBorder="1"/>
    <xf numFmtId="6" fontId="8" fillId="2" borderId="0" xfId="0" applyNumberFormat="1" applyFont="1" applyFill="1" applyBorder="1"/>
    <xf numFmtId="0" fontId="8" fillId="2" borderId="0" xfId="0" applyFont="1" applyFill="1" applyBorder="1"/>
    <xf numFmtId="0" fontId="0" fillId="0" borderId="24" xfId="0" applyBorder="1"/>
    <xf numFmtId="0" fontId="27" fillId="3" borderId="0" xfId="4" applyFont="1" applyFill="1" applyBorder="1" applyAlignment="1">
      <alignment horizontal="center"/>
    </xf>
    <xf numFmtId="0" fontId="36" fillId="3" borderId="0" xfId="0" applyFont="1" applyFill="1" applyBorder="1" applyAlignment="1">
      <alignment horizontal="right"/>
    </xf>
    <xf numFmtId="0" fontId="27" fillId="3" borderId="0" xfId="4" applyFill="1" applyBorder="1" applyAlignment="1">
      <alignment horizontal="center"/>
    </xf>
    <xf numFmtId="0" fontId="7" fillId="3" borderId="24" xfId="0" applyFont="1" applyFill="1" applyBorder="1" applyAlignment="1">
      <alignment horizontal="center"/>
    </xf>
    <xf numFmtId="164" fontId="0" fillId="4" borderId="0" xfId="0" applyNumberFormat="1" applyFill="1" applyBorder="1"/>
    <xf numFmtId="8" fontId="0" fillId="4" borderId="0" xfId="0" applyNumberFormat="1" applyFill="1" applyBorder="1"/>
    <xf numFmtId="0" fontId="0" fillId="2" borderId="0" xfId="0" applyFill="1" applyBorder="1" applyAlignment="1">
      <alignment horizontal="center"/>
    </xf>
    <xf numFmtId="0" fontId="0" fillId="2" borderId="0" xfId="0" applyFill="1" applyBorder="1" applyAlignment="1">
      <alignment horizontal="right"/>
    </xf>
    <xf numFmtId="164" fontId="0" fillId="8" borderId="10" xfId="0" applyNumberFormat="1" applyFill="1" applyBorder="1"/>
    <xf numFmtId="10" fontId="0" fillId="8" borderId="10" xfId="2" applyNumberFormat="1" applyFont="1" applyFill="1" applyBorder="1" applyAlignment="1">
      <alignment horizontal="center"/>
    </xf>
    <xf numFmtId="0" fontId="0" fillId="8" borderId="10" xfId="0" applyFill="1" applyBorder="1" applyAlignment="1">
      <alignment horizontal="center"/>
    </xf>
    <xf numFmtId="164" fontId="0" fillId="4" borderId="10" xfId="0" applyNumberFormat="1" applyFill="1" applyBorder="1"/>
    <xf numFmtId="165" fontId="0" fillId="8" borderId="10" xfId="0" applyNumberFormat="1" applyFill="1" applyBorder="1"/>
    <xf numFmtId="10" fontId="0" fillId="8" borderId="10" xfId="2" applyNumberFormat="1" applyFont="1" applyFill="1" applyBorder="1"/>
    <xf numFmtId="14" fontId="0" fillId="8" borderId="10" xfId="0" applyNumberFormat="1" applyFill="1" applyBorder="1"/>
    <xf numFmtId="0" fontId="0" fillId="8" borderId="10" xfId="2" applyNumberFormat="1" applyFont="1" applyFill="1" applyBorder="1"/>
    <xf numFmtId="6" fontId="6" fillId="8" borderId="39" xfId="3" applyNumberFormat="1" applyFont="1" applyFill="1" applyBorder="1" applyAlignment="1">
      <alignment horizontal="center"/>
    </xf>
    <xf numFmtId="6" fontId="0" fillId="2" borderId="0" xfId="0" applyNumberFormat="1" applyFill="1" applyBorder="1"/>
    <xf numFmtId="6" fontId="12" fillId="2" borderId="0" xfId="0" applyNumberFormat="1" applyFont="1" applyFill="1" applyBorder="1"/>
    <xf numFmtId="6" fontId="38" fillId="3" borderId="43" xfId="3" applyNumberFormat="1" applyFont="1" applyFill="1" applyBorder="1" applyAlignment="1">
      <alignment horizontal="center"/>
    </xf>
    <xf numFmtId="0" fontId="0" fillId="3" borderId="0" xfId="0" applyFill="1"/>
    <xf numFmtId="0" fontId="2" fillId="3" borderId="0" xfId="0" applyFont="1" applyFill="1" applyBorder="1" applyAlignment="1">
      <alignment horizontal="left"/>
    </xf>
    <xf numFmtId="0" fontId="7" fillId="3" borderId="0" xfId="0" applyFont="1" applyFill="1" applyBorder="1" applyAlignment="1">
      <alignment vertical="top" wrapText="1"/>
    </xf>
    <xf numFmtId="0" fontId="7" fillId="3" borderId="0" xfId="0" applyFont="1" applyFill="1" applyBorder="1" applyAlignment="1">
      <alignment vertical="top"/>
    </xf>
    <xf numFmtId="0" fontId="5" fillId="3" borderId="0" xfId="0" applyFont="1" applyFill="1" applyBorder="1" applyAlignment="1">
      <alignment horizontal="left" indent="1"/>
    </xf>
    <xf numFmtId="165" fontId="0" fillId="3" borderId="0" xfId="0" applyNumberFormat="1" applyFill="1" applyBorder="1" applyAlignment="1">
      <alignment horizontal="center"/>
    </xf>
    <xf numFmtId="10" fontId="5" fillId="3" borderId="0" xfId="2" applyNumberFormat="1" applyFont="1" applyFill="1" applyBorder="1" applyAlignment="1">
      <alignment horizontal="center"/>
    </xf>
    <xf numFmtId="0" fontId="2" fillId="3" borderId="3" xfId="0" applyFont="1" applyFill="1" applyBorder="1" applyAlignment="1">
      <alignment horizontal="left"/>
    </xf>
    <xf numFmtId="6" fontId="38" fillId="3" borderId="0" xfId="3" applyNumberFormat="1" applyFont="1" applyFill="1" applyBorder="1" applyAlignment="1">
      <alignment horizontal="center"/>
    </xf>
    <xf numFmtId="0" fontId="22" fillId="3" borderId="0" xfId="0" applyFont="1" applyFill="1" applyBorder="1" applyAlignment="1">
      <alignment horizontal="left" indent="1"/>
    </xf>
    <xf numFmtId="165" fontId="38" fillId="3" borderId="43" xfId="3" applyNumberFormat="1" applyFont="1" applyFill="1" applyBorder="1" applyAlignment="1">
      <alignment horizontal="center"/>
    </xf>
    <xf numFmtId="0" fontId="0" fillId="0" borderId="24" xfId="0" applyBorder="1" applyAlignment="1">
      <alignment horizontal="center"/>
    </xf>
    <xf numFmtId="0" fontId="0" fillId="0" borderId="0" xfId="0" applyBorder="1"/>
    <xf numFmtId="0" fontId="35" fillId="2" borderId="0" xfId="4" applyFont="1" applyFill="1" applyBorder="1" applyAlignment="1">
      <alignment horizontal="center"/>
    </xf>
    <xf numFmtId="0" fontId="0" fillId="2" borderId="29" xfId="0" applyFill="1" applyBorder="1" applyAlignment="1">
      <alignment horizontal="center"/>
    </xf>
    <xf numFmtId="0" fontId="10" fillId="2" borderId="0" xfId="0" applyFont="1" applyFill="1" applyBorder="1" applyAlignment="1">
      <alignment wrapText="1"/>
    </xf>
    <xf numFmtId="6" fontId="10" fillId="2" borderId="0" xfId="1" applyNumberFormat="1" applyFont="1" applyFill="1" applyBorder="1"/>
    <xf numFmtId="6" fontId="0" fillId="2" borderId="29" xfId="0" applyNumberFormat="1" applyFill="1" applyBorder="1"/>
    <xf numFmtId="0" fontId="0" fillId="2" borderId="0" xfId="0" applyFont="1" applyFill="1" applyBorder="1" applyAlignment="1">
      <alignment wrapText="1"/>
    </xf>
    <xf numFmtId="6" fontId="0" fillId="2" borderId="0" xfId="2" applyNumberFormat="1" applyFont="1" applyFill="1" applyBorder="1"/>
    <xf numFmtId="0" fontId="0" fillId="2" borderId="0" xfId="0" applyFont="1" applyFill="1" applyBorder="1" applyAlignment="1"/>
    <xf numFmtId="6" fontId="13" fillId="2" borderId="0" xfId="1" applyNumberFormat="1" applyFont="1" applyFill="1" applyBorder="1"/>
    <xf numFmtId="6" fontId="13" fillId="2" borderId="29" xfId="1" applyNumberFormat="1" applyFont="1" applyFill="1" applyBorder="1"/>
    <xf numFmtId="6" fontId="0" fillId="2" borderId="0" xfId="1" applyNumberFormat="1" applyFont="1" applyFill="1" applyBorder="1"/>
    <xf numFmtId="6" fontId="0" fillId="2" borderId="29" xfId="1" applyNumberFormat="1" applyFont="1" applyFill="1" applyBorder="1"/>
    <xf numFmtId="6" fontId="13" fillId="2" borderId="0" xfId="0" applyNumberFormat="1" applyFont="1" applyFill="1" applyBorder="1"/>
    <xf numFmtId="6" fontId="13" fillId="2" borderId="29" xfId="0" applyNumberFormat="1" applyFont="1" applyFill="1" applyBorder="1"/>
    <xf numFmtId="6" fontId="11" fillId="2" borderId="0" xfId="0" applyNumberFormat="1" applyFont="1" applyFill="1" applyBorder="1"/>
    <xf numFmtId="6" fontId="11" fillId="2" borderId="29" xfId="0" applyNumberFormat="1" applyFont="1" applyFill="1" applyBorder="1"/>
    <xf numFmtId="6" fontId="12" fillId="2" borderId="29" xfId="0" applyNumberFormat="1" applyFont="1" applyFill="1" applyBorder="1"/>
    <xf numFmtId="0" fontId="21" fillId="2" borderId="0" xfId="0" applyFont="1" applyFill="1" applyBorder="1" applyAlignment="1">
      <alignment horizontal="right" indent="1"/>
    </xf>
    <xf numFmtId="6" fontId="15" fillId="2" borderId="0" xfId="0" applyNumberFormat="1" applyFont="1" applyFill="1" applyBorder="1"/>
    <xf numFmtId="6" fontId="15" fillId="2" borderId="29" xfId="0" applyNumberFormat="1" applyFont="1" applyFill="1" applyBorder="1"/>
    <xf numFmtId="164" fontId="10" fillId="2" borderId="29" xfId="0" applyNumberFormat="1" applyFont="1" applyFill="1" applyBorder="1"/>
    <xf numFmtId="0" fontId="19" fillId="2" borderId="0" xfId="0" applyFont="1" applyFill="1" applyBorder="1" applyAlignment="1">
      <alignment horizontal="left" wrapText="1" indent="3"/>
    </xf>
    <xf numFmtId="0" fontId="19" fillId="2" borderId="29" xfId="0" applyFont="1" applyFill="1" applyBorder="1" applyAlignment="1">
      <alignment horizontal="center"/>
    </xf>
    <xf numFmtId="164" fontId="24" fillId="2" borderId="0" xfId="2" applyNumberFormat="1" applyFont="1" applyFill="1" applyBorder="1"/>
    <xf numFmtId="164" fontId="24" fillId="2" borderId="29" xfId="2" applyNumberFormat="1" applyFont="1" applyFill="1" applyBorder="1"/>
    <xf numFmtId="0" fontId="19" fillId="2" borderId="0" xfId="0" applyFont="1" applyFill="1" applyBorder="1" applyAlignment="1">
      <alignment horizontal="left" indent="1"/>
    </xf>
    <xf numFmtId="0" fontId="21" fillId="2" borderId="29" xfId="0" applyFont="1" applyFill="1" applyBorder="1" applyAlignment="1">
      <alignment horizontal="center"/>
    </xf>
    <xf numFmtId="0" fontId="10" fillId="2" borderId="29" xfId="0" applyFont="1" applyFill="1" applyBorder="1"/>
    <xf numFmtId="0" fontId="11" fillId="2" borderId="29" xfId="0" applyFont="1" applyFill="1" applyBorder="1" applyAlignment="1">
      <alignment horizontal="center"/>
    </xf>
    <xf numFmtId="0" fontId="7" fillId="3" borderId="0" xfId="0" applyFont="1" applyFill="1" applyBorder="1" applyAlignment="1">
      <alignment wrapText="1"/>
    </xf>
    <xf numFmtId="0" fontId="39" fillId="3" borderId="0" xfId="0" applyFont="1" applyFill="1" applyBorder="1" applyAlignment="1">
      <alignment horizontal="center" wrapText="1"/>
    </xf>
    <xf numFmtId="165" fontId="0" fillId="3" borderId="36" xfId="0" applyNumberFormat="1" applyFill="1" applyBorder="1" applyAlignment="1">
      <alignment horizontal="center"/>
    </xf>
    <xf numFmtId="164" fontId="0" fillId="3" borderId="0" xfId="0" applyNumberFormat="1" applyFill="1" applyBorder="1" applyAlignment="1">
      <alignment horizontal="center"/>
    </xf>
    <xf numFmtId="0" fontId="0" fillId="9" borderId="0" xfId="0" applyFill="1"/>
    <xf numFmtId="0" fontId="2" fillId="3" borderId="0" xfId="0" applyFont="1" applyFill="1" applyBorder="1" applyAlignment="1">
      <alignment horizontal="center"/>
    </xf>
    <xf numFmtId="0" fontId="0" fillId="3" borderId="26" xfId="0" applyFill="1" applyBorder="1"/>
    <xf numFmtId="0" fontId="0" fillId="3" borderId="31" xfId="0" applyFill="1" applyBorder="1"/>
    <xf numFmtId="0" fontId="32" fillId="9" borderId="0" xfId="0" applyFont="1" applyFill="1" applyAlignment="1">
      <alignment horizontal="right"/>
    </xf>
    <xf numFmtId="0" fontId="0" fillId="3" borderId="44" xfId="0" applyFill="1" applyBorder="1"/>
    <xf numFmtId="0" fontId="32" fillId="3" borderId="45" xfId="0" applyFont="1" applyFill="1" applyBorder="1" applyAlignment="1">
      <alignment horizontal="right"/>
    </xf>
    <xf numFmtId="0" fontId="0" fillId="3" borderId="0" xfId="0" applyFill="1" applyBorder="1" applyAlignment="1">
      <alignment wrapText="1"/>
    </xf>
    <xf numFmtId="0" fontId="7" fillId="3" borderId="0" xfId="0" applyFont="1" applyFill="1" applyBorder="1" applyAlignment="1">
      <alignment horizontal="left" vertical="top"/>
    </xf>
    <xf numFmtId="0" fontId="0" fillId="3" borderId="46" xfId="0" applyFill="1" applyBorder="1"/>
    <xf numFmtId="0" fontId="2" fillId="3" borderId="26" xfId="0" applyFont="1" applyFill="1" applyBorder="1" applyAlignment="1">
      <alignment horizontal="center"/>
    </xf>
    <xf numFmtId="0" fontId="2" fillId="3" borderId="26" xfId="0" applyFont="1" applyFill="1" applyBorder="1"/>
    <xf numFmtId="0" fontId="5" fillId="3" borderId="26" xfId="0" applyFont="1" applyFill="1" applyBorder="1" applyAlignment="1">
      <alignment horizontal="left" indent="1"/>
    </xf>
    <xf numFmtId="0" fontId="0" fillId="3" borderId="47" xfId="0" applyFill="1" applyBorder="1"/>
    <xf numFmtId="0" fontId="0" fillId="3" borderId="8" xfId="0" applyFill="1" applyBorder="1" applyAlignment="1">
      <alignment horizontal="right"/>
    </xf>
    <xf numFmtId="0" fontId="0" fillId="3" borderId="3" xfId="0" applyFill="1" applyBorder="1" applyAlignment="1">
      <alignment horizontal="right"/>
    </xf>
    <xf numFmtId="0" fontId="32" fillId="3" borderId="4" xfId="0" applyFont="1" applyFill="1" applyBorder="1" applyAlignment="1">
      <alignment horizontal="right"/>
    </xf>
    <xf numFmtId="0" fontId="0" fillId="6" borderId="28" xfId="0" applyFill="1" applyBorder="1"/>
    <xf numFmtId="0" fontId="0" fillId="6" borderId="0" xfId="0" applyFill="1" applyBorder="1"/>
    <xf numFmtId="0" fontId="0" fillId="6" borderId="29" xfId="0" applyFill="1" applyBorder="1"/>
    <xf numFmtId="0" fontId="0" fillId="6" borderId="30" xfId="0" applyFill="1" applyBorder="1"/>
    <xf numFmtId="0" fontId="0" fillId="6" borderId="31" xfId="0" applyFill="1" applyBorder="1"/>
    <xf numFmtId="0" fontId="0" fillId="6" borderId="32" xfId="0" applyFill="1" applyBorder="1"/>
    <xf numFmtId="0" fontId="40" fillId="3" borderId="0" xfId="0" applyFont="1" applyFill="1" applyBorder="1" applyAlignment="1">
      <alignment horizontal="left" vertical="top" wrapText="1"/>
    </xf>
    <xf numFmtId="0" fontId="0" fillId="6" borderId="25" xfId="0" applyFill="1" applyBorder="1"/>
    <xf numFmtId="0" fontId="0" fillId="6" borderId="26" xfId="0" applyFill="1" applyBorder="1"/>
    <xf numFmtId="0" fontId="31" fillId="6" borderId="26" xfId="0" applyFont="1" applyFill="1" applyBorder="1" applyAlignment="1">
      <alignment horizontal="center"/>
    </xf>
    <xf numFmtId="0" fontId="32" fillId="2" borderId="0" xfId="0" applyFont="1" applyFill="1" applyBorder="1"/>
    <xf numFmtId="164" fontId="10" fillId="2" borderId="0" xfId="1" applyNumberFormat="1" applyFont="1" applyFill="1" applyBorder="1"/>
    <xf numFmtId="8" fontId="0" fillId="2" borderId="0" xfId="2" applyNumberFormat="1" applyFont="1" applyFill="1" applyBorder="1"/>
    <xf numFmtId="0" fontId="10" fillId="2" borderId="0" xfId="0" applyFont="1" applyFill="1" applyBorder="1" applyAlignment="1">
      <alignment horizontal="left" indent="1"/>
    </xf>
    <xf numFmtId="10" fontId="9" fillId="2" borderId="0" xfId="2" applyNumberFormat="1" applyFont="1" applyFill="1" applyBorder="1"/>
    <xf numFmtId="0" fontId="0" fillId="2" borderId="0" xfId="0" applyFont="1" applyFill="1" applyBorder="1" applyAlignment="1">
      <alignment horizontal="left" indent="1"/>
    </xf>
    <xf numFmtId="8" fontId="13" fillId="2" borderId="0" xfId="1" applyNumberFormat="1" applyFont="1" applyFill="1" applyBorder="1"/>
    <xf numFmtId="164" fontId="0" fillId="2" borderId="0" xfId="1" applyNumberFormat="1" applyFont="1" applyFill="1" applyBorder="1"/>
    <xf numFmtId="10" fontId="10" fillId="2" borderId="0" xfId="2" applyNumberFormat="1" applyFont="1" applyFill="1" applyBorder="1"/>
    <xf numFmtId="164" fontId="10" fillId="2" borderId="0" xfId="2" applyNumberFormat="1" applyFont="1" applyFill="1" applyBorder="1"/>
    <xf numFmtId="164" fontId="13" fillId="2" borderId="0" xfId="0" applyNumberFormat="1" applyFont="1" applyFill="1" applyBorder="1"/>
    <xf numFmtId="8" fontId="13" fillId="2" borderId="0" xfId="0" applyNumberFormat="1" applyFont="1" applyFill="1" applyBorder="1"/>
    <xf numFmtId="164" fontId="11" fillId="2" borderId="0" xfId="0" applyNumberFormat="1" applyFont="1" applyFill="1" applyBorder="1"/>
    <xf numFmtId="0" fontId="21" fillId="2" borderId="0" xfId="0" applyFont="1" applyFill="1" applyBorder="1" applyAlignment="1">
      <alignment wrapText="1"/>
    </xf>
    <xf numFmtId="164" fontId="25" fillId="2" borderId="0" xfId="2" applyNumberFormat="1" applyFont="1" applyFill="1" applyBorder="1"/>
    <xf numFmtId="0" fontId="21" fillId="2" borderId="0" xfId="0" applyFont="1" applyFill="1" applyBorder="1"/>
    <xf numFmtId="8" fontId="15" fillId="2" borderId="0" xfId="0" applyNumberFormat="1" applyFont="1" applyFill="1" applyBorder="1"/>
    <xf numFmtId="0" fontId="19" fillId="2" borderId="0" xfId="0" applyFont="1" applyFill="1" applyBorder="1" applyAlignment="1">
      <alignment horizontal="left" wrapText="1" indent="1"/>
    </xf>
    <xf numFmtId="164" fontId="26" fillId="2" borderId="0" xfId="2" applyNumberFormat="1" applyFont="1" applyFill="1" applyBorder="1"/>
    <xf numFmtId="10" fontId="0" fillId="2" borderId="0" xfId="2" applyNumberFormat="1" applyFont="1" applyFill="1" applyBorder="1"/>
    <xf numFmtId="0" fontId="10" fillId="2" borderId="0" xfId="0" applyFont="1" applyFill="1" applyBorder="1" applyAlignment="1">
      <alignment horizontal="left" indent="3"/>
    </xf>
    <xf numFmtId="0" fontId="37" fillId="2" borderId="25" xfId="0" applyFont="1" applyFill="1" applyBorder="1" applyAlignment="1">
      <alignment horizontal="center" vertical="center" wrapText="1"/>
    </xf>
    <xf numFmtId="0" fontId="0" fillId="2" borderId="27" xfId="0" applyFill="1" applyBorder="1" applyAlignment="1">
      <alignment horizontal="center"/>
    </xf>
    <xf numFmtId="14" fontId="0" fillId="2" borderId="29" xfId="0" applyNumberFormat="1" applyFill="1" applyBorder="1" applyAlignment="1">
      <alignment horizontal="center"/>
    </xf>
    <xf numFmtId="164" fontId="0" fillId="2" borderId="29" xfId="0" applyNumberFormat="1" applyFill="1" applyBorder="1" applyAlignment="1">
      <alignment horizontal="center"/>
    </xf>
    <xf numFmtId="8" fontId="13" fillId="2" borderId="29" xfId="0" applyNumberFormat="1" applyFont="1" applyFill="1" applyBorder="1" applyAlignment="1">
      <alignment horizontal="center"/>
    </xf>
    <xf numFmtId="8" fontId="15" fillId="2" borderId="29" xfId="0" applyNumberFormat="1" applyFont="1" applyFill="1" applyBorder="1" applyAlignment="1">
      <alignment horizontal="center"/>
    </xf>
    <xf numFmtId="0" fontId="10" fillId="2" borderId="29" xfId="0" applyFont="1" applyFill="1" applyBorder="1" applyAlignment="1">
      <alignment horizontal="center"/>
    </xf>
    <xf numFmtId="164" fontId="10" fillId="2" borderId="29" xfId="0" applyNumberFormat="1" applyFont="1" applyFill="1" applyBorder="1" applyAlignment="1">
      <alignment horizontal="center"/>
    </xf>
    <xf numFmtId="0" fontId="0" fillId="2" borderId="32" xfId="0" applyFill="1" applyBorder="1" applyAlignment="1">
      <alignment horizontal="center"/>
    </xf>
    <xf numFmtId="6" fontId="6" fillId="8" borderId="50" xfId="3" applyNumberFormat="1" applyFont="1" applyFill="1" applyBorder="1" applyAlignment="1">
      <alignment horizontal="center"/>
    </xf>
    <xf numFmtId="14" fontId="32" fillId="2" borderId="29" xfId="0" applyNumberFormat="1" applyFont="1" applyFill="1" applyBorder="1" applyAlignment="1">
      <alignment horizontal="center"/>
    </xf>
    <xf numFmtId="8" fontId="0" fillId="2" borderId="29" xfId="0" applyNumberFormat="1" applyFill="1" applyBorder="1"/>
    <xf numFmtId="8" fontId="13" fillId="2" borderId="29" xfId="1" applyNumberFormat="1" applyFont="1" applyFill="1" applyBorder="1"/>
    <xf numFmtId="164" fontId="0" fillId="2" borderId="29" xfId="1" applyNumberFormat="1" applyFont="1" applyFill="1" applyBorder="1"/>
    <xf numFmtId="10" fontId="10" fillId="2" borderId="29" xfId="2" applyNumberFormat="1" applyFont="1" applyFill="1" applyBorder="1"/>
    <xf numFmtId="164" fontId="10" fillId="2" borderId="29" xfId="2" applyNumberFormat="1" applyFont="1" applyFill="1" applyBorder="1"/>
    <xf numFmtId="164" fontId="13" fillId="2" borderId="29" xfId="0" applyNumberFormat="1" applyFont="1" applyFill="1" applyBorder="1"/>
    <xf numFmtId="164" fontId="11" fillId="2" borderId="29" xfId="0" applyNumberFormat="1" applyFont="1" applyFill="1" applyBorder="1"/>
    <xf numFmtId="6" fontId="6" fillId="8" borderId="51" xfId="3" applyNumberFormat="1" applyFont="1" applyFill="1" applyBorder="1" applyAlignment="1">
      <alignment horizontal="center"/>
    </xf>
    <xf numFmtId="164" fontId="25" fillId="2" borderId="29" xfId="2" applyNumberFormat="1" applyFont="1" applyFill="1" applyBorder="1"/>
    <xf numFmtId="8" fontId="13" fillId="2" borderId="29" xfId="0" applyNumberFormat="1" applyFont="1" applyFill="1" applyBorder="1"/>
    <xf numFmtId="8" fontId="12" fillId="2" borderId="29" xfId="0" applyNumberFormat="1" applyFont="1" applyFill="1" applyBorder="1"/>
    <xf numFmtId="8" fontId="15" fillId="2" borderId="29" xfId="0" applyNumberFormat="1" applyFont="1" applyFill="1" applyBorder="1"/>
    <xf numFmtId="164" fontId="26" fillId="2" borderId="29" xfId="2" applyNumberFormat="1" applyFont="1" applyFill="1" applyBorder="1"/>
    <xf numFmtId="10" fontId="0" fillId="2" borderId="29" xfId="2" applyNumberFormat="1" applyFont="1" applyFill="1" applyBorder="1"/>
    <xf numFmtId="1" fontId="10" fillId="2" borderId="29" xfId="0" applyNumberFormat="1" applyFont="1" applyFill="1" applyBorder="1"/>
    <xf numFmtId="0" fontId="19" fillId="2" borderId="0" xfId="0" applyFont="1" applyFill="1" applyBorder="1" applyAlignment="1">
      <alignment horizontal="left" indent="3"/>
    </xf>
    <xf numFmtId="0" fontId="10" fillId="2" borderId="0" xfId="0" applyFont="1" applyFill="1" applyBorder="1" applyAlignment="1"/>
    <xf numFmtId="0" fontId="2" fillId="3" borderId="0" xfId="0" applyFont="1" applyFill="1" applyBorder="1" applyAlignment="1">
      <alignment wrapText="1"/>
    </xf>
    <xf numFmtId="0" fontId="22" fillId="3" borderId="0" xfId="0" applyFont="1" applyFill="1" applyBorder="1" applyAlignment="1">
      <alignment horizontal="center" vertical="top"/>
    </xf>
    <xf numFmtId="0" fontId="0" fillId="2" borderId="24" xfId="2" applyNumberFormat="1" applyFont="1" applyFill="1" applyBorder="1" applyAlignment="1" applyProtection="1">
      <alignment horizontal="center"/>
      <protection locked="0"/>
    </xf>
    <xf numFmtId="6" fontId="38" fillId="2" borderId="24" xfId="3" applyNumberFormat="1" applyFont="1" applyFill="1" applyBorder="1" applyAlignment="1" applyProtection="1">
      <alignment horizontal="center"/>
      <protection locked="0"/>
    </xf>
    <xf numFmtId="10" fontId="5" fillId="2" borderId="24" xfId="2" applyNumberFormat="1" applyFont="1" applyFill="1" applyBorder="1" applyAlignment="1" applyProtection="1">
      <alignment horizontal="center"/>
      <protection locked="0"/>
    </xf>
    <xf numFmtId="0" fontId="5" fillId="2" borderId="24" xfId="2" applyNumberFormat="1" applyFont="1" applyFill="1" applyBorder="1" applyAlignment="1" applyProtection="1">
      <alignment horizontal="center"/>
      <protection locked="0"/>
    </xf>
    <xf numFmtId="14" fontId="7" fillId="2" borderId="24" xfId="2" applyNumberFormat="1" applyFont="1" applyFill="1" applyBorder="1" applyAlignment="1" applyProtection="1">
      <alignment horizontal="center"/>
      <protection locked="0"/>
    </xf>
    <xf numFmtId="0" fontId="0" fillId="2" borderId="27" xfId="0" applyFill="1" applyBorder="1" applyAlignment="1">
      <alignment horizontal="right"/>
    </xf>
    <xf numFmtId="0" fontId="0" fillId="2" borderId="26" xfId="0" applyFill="1" applyBorder="1" applyAlignment="1">
      <alignment horizontal="right"/>
    </xf>
    <xf numFmtId="0" fontId="5" fillId="4" borderId="24" xfId="2" applyNumberFormat="1" applyFont="1" applyFill="1" applyBorder="1" applyAlignment="1">
      <alignment horizontal="center"/>
    </xf>
    <xf numFmtId="6" fontId="38" fillId="4" borderId="24" xfId="3" applyNumberFormat="1" applyFont="1" applyFill="1" applyBorder="1" applyAlignment="1">
      <alignment horizontal="center"/>
    </xf>
    <xf numFmtId="10" fontId="5" fillId="4" borderId="24" xfId="2" applyNumberFormat="1" applyFont="1" applyFill="1" applyBorder="1" applyAlignment="1">
      <alignment horizontal="center"/>
    </xf>
    <xf numFmtId="0" fontId="41" fillId="2" borderId="25" xfId="0" applyFont="1" applyFill="1" applyBorder="1"/>
    <xf numFmtId="0" fontId="41" fillId="2" borderId="26" xfId="0" applyFont="1" applyFill="1" applyBorder="1"/>
    <xf numFmtId="0" fontId="41" fillId="2" borderId="28" xfId="0" applyFont="1" applyFill="1" applyBorder="1"/>
    <xf numFmtId="0" fontId="41" fillId="2" borderId="0" xfId="0" applyFont="1" applyFill="1" applyBorder="1"/>
    <xf numFmtId="14" fontId="41" fillId="2" borderId="28" xfId="0" applyNumberFormat="1" applyFont="1" applyFill="1" applyBorder="1"/>
    <xf numFmtId="0" fontId="11" fillId="2" borderId="0" xfId="0" applyFont="1" applyFill="1" applyBorder="1"/>
    <xf numFmtId="0" fontId="43" fillId="2" borderId="0" xfId="0" applyFont="1" applyFill="1" applyBorder="1" applyAlignment="1"/>
    <xf numFmtId="0" fontId="0" fillId="2" borderId="0" xfId="0" applyFill="1" applyBorder="1" applyAlignment="1">
      <alignment horizontal="left" wrapText="1" readingOrder="1"/>
    </xf>
    <xf numFmtId="0" fontId="0" fillId="0" borderId="30" xfId="0" applyBorder="1"/>
    <xf numFmtId="0" fontId="0" fillId="0" borderId="31" xfId="0" applyBorder="1"/>
    <xf numFmtId="0" fontId="0" fillId="0" borderId="32" xfId="0" applyBorder="1"/>
    <xf numFmtId="0" fontId="0" fillId="2" borderId="31" xfId="0" applyFill="1" applyBorder="1" applyAlignment="1">
      <alignment horizontal="left" vertical="center"/>
    </xf>
    <xf numFmtId="0" fontId="0" fillId="2" borderId="5" xfId="0" applyFill="1" applyBorder="1"/>
    <xf numFmtId="0" fontId="0" fillId="2" borderId="46" xfId="0" applyFill="1" applyBorder="1"/>
    <xf numFmtId="0" fontId="0" fillId="2" borderId="26" xfId="0" applyFill="1" applyBorder="1" applyAlignment="1">
      <alignment vertical="center"/>
    </xf>
    <xf numFmtId="0" fontId="11" fillId="0" borderId="26" xfId="0" applyFont="1" applyBorder="1" applyAlignment="1">
      <alignment vertical="center"/>
    </xf>
    <xf numFmtId="0" fontId="0" fillId="2" borderId="44" xfId="0" applyFill="1" applyBorder="1"/>
    <xf numFmtId="0" fontId="22" fillId="2" borderId="0" xfId="0" applyFont="1" applyFill="1"/>
    <xf numFmtId="168" fontId="8" fillId="2" borderId="0" xfId="2" applyNumberFormat="1" applyFont="1" applyFill="1" applyBorder="1" applyAlignment="1">
      <alignment horizontal="right"/>
    </xf>
    <xf numFmtId="0" fontId="7" fillId="3" borderId="0" xfId="0" applyFont="1" applyFill="1" applyBorder="1" applyAlignment="1">
      <alignment horizontal="left" vertical="top" wrapText="1"/>
    </xf>
    <xf numFmtId="0" fontId="7" fillId="3" borderId="0" xfId="0" applyFont="1" applyFill="1" applyBorder="1" applyAlignment="1">
      <alignment horizontal="center" vertical="top" wrapText="1"/>
    </xf>
    <xf numFmtId="0" fontId="43" fillId="2" borderId="0" xfId="0" applyFont="1" applyFill="1" applyBorder="1" applyAlignment="1">
      <alignment vertical="top"/>
    </xf>
    <xf numFmtId="169" fontId="5" fillId="2" borderId="24" xfId="2" applyNumberFormat="1" applyFont="1" applyFill="1" applyBorder="1" applyAlignment="1" applyProtection="1">
      <alignment horizontal="center"/>
      <protection locked="0"/>
    </xf>
    <xf numFmtId="0" fontId="0" fillId="0" borderId="24" xfId="0" applyBorder="1" applyAlignment="1">
      <alignment horizontal="center" vertical="center"/>
    </xf>
    <xf numFmtId="0" fontId="11" fillId="2" borderId="29" xfId="0" applyFont="1" applyFill="1" applyBorder="1"/>
    <xf numFmtId="0" fontId="45" fillId="3" borderId="0" xfId="0" applyFont="1" applyFill="1" applyBorder="1" applyAlignment="1">
      <alignment horizontal="left" vertical="center"/>
    </xf>
    <xf numFmtId="0" fontId="45" fillId="3" borderId="0" xfId="0" applyFont="1" applyFill="1" applyBorder="1"/>
    <xf numFmtId="0" fontId="2" fillId="2" borderId="0" xfId="0" applyFont="1" applyFill="1" applyBorder="1"/>
    <xf numFmtId="0" fontId="0" fillId="2" borderId="0" xfId="0" applyFill="1" applyBorder="1" applyAlignment="1">
      <alignment horizontal="left" indent="2"/>
    </xf>
    <xf numFmtId="49" fontId="22" fillId="2" borderId="31" xfId="0" applyNumberFormat="1" applyFont="1" applyFill="1" applyBorder="1"/>
    <xf numFmtId="0" fontId="5" fillId="2" borderId="0" xfId="0" applyFont="1" applyFill="1" applyBorder="1" applyAlignment="1">
      <alignment horizontal="left" vertical="center"/>
    </xf>
    <xf numFmtId="6" fontId="8" fillId="2" borderId="29" xfId="0" applyNumberFormat="1" applyFont="1" applyFill="1" applyBorder="1"/>
    <xf numFmtId="168" fontId="8" fillId="2" borderId="29" xfId="2" applyNumberFormat="1" applyFont="1" applyFill="1" applyBorder="1" applyAlignment="1">
      <alignment horizontal="right"/>
    </xf>
    <xf numFmtId="0" fontId="19" fillId="2" borderId="0" xfId="0" applyFont="1" applyFill="1" applyBorder="1" applyAlignment="1">
      <alignment horizontal="center" wrapText="1"/>
    </xf>
    <xf numFmtId="0" fontId="19" fillId="2" borderId="0" xfId="0" applyFont="1" applyFill="1" applyBorder="1" applyAlignment="1">
      <alignment horizontal="center" wrapText="1"/>
    </xf>
    <xf numFmtId="0" fontId="8" fillId="2" borderId="41" xfId="0" applyFont="1" applyFill="1" applyBorder="1"/>
    <xf numFmtId="0" fontId="0" fillId="2" borderId="0" xfId="0" applyFill="1" applyBorder="1" applyAlignment="1">
      <alignment horizontal="center" wrapText="1"/>
    </xf>
    <xf numFmtId="0" fontId="39" fillId="2" borderId="0" xfId="0" applyFont="1" applyFill="1" applyBorder="1"/>
    <xf numFmtId="0" fontId="7" fillId="0" borderId="0" xfId="0" applyFont="1" applyAlignment="1"/>
    <xf numFmtId="0" fontId="19" fillId="2" borderId="29" xfId="0" applyFont="1" applyFill="1" applyBorder="1" applyAlignment="1">
      <alignment horizontal="center" wrapText="1"/>
    </xf>
    <xf numFmtId="0" fontId="44" fillId="2" borderId="0" xfId="0" applyFont="1" applyFill="1" applyBorder="1" applyAlignment="1">
      <alignment horizontal="center"/>
    </xf>
    <xf numFmtId="6" fontId="22" fillId="2" borderId="0" xfId="0" applyNumberFormat="1" applyFont="1" applyFill="1" applyBorder="1" applyAlignment="1">
      <alignment horizontal="center"/>
    </xf>
    <xf numFmtId="10" fontId="9" fillId="2" borderId="29" xfId="2" applyNumberFormat="1" applyFont="1" applyFill="1" applyBorder="1"/>
    <xf numFmtId="0" fontId="32" fillId="3" borderId="3" xfId="0" applyFont="1" applyFill="1" applyBorder="1"/>
    <xf numFmtId="0" fontId="22" fillId="3" borderId="0" xfId="0" applyFont="1" applyFill="1" applyBorder="1" applyAlignment="1">
      <alignment horizontal="center"/>
    </xf>
    <xf numFmtId="1" fontId="0" fillId="3" borderId="5" xfId="0" applyNumberFormat="1" applyFill="1" applyBorder="1" applyAlignment="1">
      <alignment horizontal="center"/>
    </xf>
    <xf numFmtId="1" fontId="11" fillId="2" borderId="0" xfId="0" applyNumberFormat="1" applyFont="1" applyFill="1" applyBorder="1" applyAlignment="1">
      <alignment horizontal="center"/>
    </xf>
    <xf numFmtId="1" fontId="11" fillId="2" borderId="29" xfId="0" applyNumberFormat="1" applyFont="1" applyFill="1" applyBorder="1" applyAlignment="1">
      <alignment horizontal="center"/>
    </xf>
    <xf numFmtId="1" fontId="11" fillId="4" borderId="0" xfId="0" applyNumberFormat="1" applyFont="1" applyFill="1" applyBorder="1" applyAlignment="1">
      <alignment horizontal="center"/>
    </xf>
    <xf numFmtId="0" fontId="5" fillId="3" borderId="0" xfId="0" applyFont="1" applyFill="1" applyBorder="1" applyAlignment="1">
      <alignment horizontal="center"/>
    </xf>
    <xf numFmtId="0" fontId="0" fillId="2" borderId="0" xfId="0" applyFill="1" applyBorder="1" applyAlignment="1">
      <alignment horizontal="left" vertical="top" wrapText="1"/>
    </xf>
    <xf numFmtId="1" fontId="0" fillId="3" borderId="0" xfId="0" applyNumberFormat="1" applyFill="1" applyBorder="1" applyAlignment="1">
      <alignment horizontal="center"/>
    </xf>
    <xf numFmtId="164" fontId="10" fillId="2" borderId="0" xfId="0" applyNumberFormat="1" applyFont="1" applyFill="1" applyBorder="1"/>
    <xf numFmtId="164" fontId="0" fillId="4" borderId="0" xfId="0" applyNumberFormat="1" applyFill="1" applyBorder="1"/>
    <xf numFmtId="168" fontId="8" fillId="2" borderId="0" xfId="2" applyNumberFormat="1" applyFont="1" applyFill="1" applyBorder="1" applyAlignment="1">
      <alignment horizontal="right"/>
    </xf>
    <xf numFmtId="0" fontId="0" fillId="3" borderId="0" xfId="0" applyFill="1" applyBorder="1"/>
    <xf numFmtId="6" fontId="38" fillId="2" borderId="24" xfId="3" applyNumberFormat="1" applyFont="1" applyFill="1" applyBorder="1" applyAlignment="1" applyProtection="1">
      <alignment horizontal="center"/>
      <protection locked="0"/>
    </xf>
    <xf numFmtId="0" fontId="5" fillId="2" borderId="0" xfId="0" applyFont="1" applyFill="1" applyBorder="1"/>
    <xf numFmtId="0" fontId="5" fillId="2" borderId="0" xfId="0" applyFont="1" applyFill="1" applyBorder="1" applyAlignment="1">
      <alignment horizontal="left" indent="1"/>
    </xf>
    <xf numFmtId="0" fontId="32" fillId="6" borderId="0" xfId="0" applyFont="1" applyFill="1"/>
    <xf numFmtId="0" fontId="43" fillId="2" borderId="0" xfId="0" applyFont="1" applyFill="1" applyBorder="1" applyAlignment="1">
      <alignment horizontal="left" vertical="top" wrapText="1"/>
    </xf>
    <xf numFmtId="0" fontId="42" fillId="2" borderId="0" xfId="0" applyFont="1" applyFill="1" applyBorder="1" applyAlignment="1">
      <alignment horizontal="center"/>
    </xf>
    <xf numFmtId="0" fontId="11" fillId="2" borderId="0" xfId="0" applyFont="1" applyFill="1" applyBorder="1" applyAlignment="1">
      <alignment horizontal="left" vertical="top" wrapText="1"/>
    </xf>
    <xf numFmtId="0" fontId="0" fillId="2" borderId="0"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0" xfId="0" applyFont="1" applyFill="1" applyBorder="1" applyAlignment="1">
      <alignment horizontal="center" wrapText="1"/>
    </xf>
    <xf numFmtId="14" fontId="47" fillId="3" borderId="8" xfId="0" applyNumberFormat="1" applyFont="1" applyFill="1" applyBorder="1" applyAlignment="1">
      <alignment horizontal="right"/>
    </xf>
    <xf numFmtId="14" fontId="47" fillId="3" borderId="9" xfId="0" applyNumberFormat="1" applyFont="1" applyFill="1" applyBorder="1" applyAlignment="1">
      <alignment horizontal="right"/>
    </xf>
    <xf numFmtId="6" fontId="0" fillId="2" borderId="0" xfId="0" applyNumberFormat="1" applyFill="1" applyBorder="1" applyAlignment="1">
      <alignment horizontal="center" vertical="center"/>
    </xf>
    <xf numFmtId="0" fontId="7" fillId="3" borderId="40" xfId="0" applyFont="1" applyFill="1" applyBorder="1" applyAlignment="1">
      <alignment horizontal="center"/>
    </xf>
    <xf numFmtId="0" fontId="7" fillId="3" borderId="41" xfId="0" applyFont="1" applyFill="1" applyBorder="1" applyAlignment="1">
      <alignment horizontal="center"/>
    </xf>
    <xf numFmtId="0" fontId="7" fillId="3" borderId="42" xfId="0" applyFont="1" applyFill="1" applyBorder="1" applyAlignment="1">
      <alignment horizontal="center"/>
    </xf>
    <xf numFmtId="0" fontId="5" fillId="2" borderId="49" xfId="2" applyNumberFormat="1" applyFont="1" applyFill="1" applyBorder="1" applyAlignment="1" applyProtection="1">
      <alignment horizontal="center"/>
      <protection locked="0"/>
    </xf>
    <xf numFmtId="0" fontId="5" fillId="2" borderId="48" xfId="2" applyNumberFormat="1" applyFont="1" applyFill="1" applyBorder="1" applyAlignment="1" applyProtection="1">
      <alignment horizontal="center"/>
      <protection locked="0"/>
    </xf>
    <xf numFmtId="0" fontId="7" fillId="3" borderId="0" xfId="0" applyFont="1" applyFill="1" applyBorder="1" applyAlignment="1">
      <alignment horizontal="center" vertical="top" wrapText="1"/>
    </xf>
    <xf numFmtId="0" fontId="7" fillId="3" borderId="31" xfId="0" applyFont="1" applyFill="1" applyBorder="1" applyAlignment="1">
      <alignment horizontal="center" vertical="top" wrapText="1"/>
    </xf>
    <xf numFmtId="0" fontId="2" fillId="3" borderId="0" xfId="0" applyFont="1" applyFill="1" applyBorder="1" applyAlignment="1">
      <alignment horizontal="center" wrapText="1"/>
    </xf>
    <xf numFmtId="0" fontId="2" fillId="0" borderId="0" xfId="0" applyFont="1" applyAlignment="1">
      <alignment horizontal="center" wrapText="1"/>
    </xf>
    <xf numFmtId="0" fontId="5" fillId="3" borderId="24" xfId="0" applyFont="1" applyFill="1" applyBorder="1" applyAlignment="1">
      <alignment horizontal="center"/>
    </xf>
    <xf numFmtId="0" fontId="0" fillId="3" borderId="24" xfId="0" applyFill="1" applyBorder="1" applyAlignment="1">
      <alignment horizontal="center"/>
    </xf>
    <xf numFmtId="0" fontId="19" fillId="2" borderId="0" xfId="0" applyFont="1" applyFill="1" applyBorder="1" applyAlignment="1">
      <alignment horizontal="center" wrapText="1"/>
    </xf>
    <xf numFmtId="0" fontId="0" fillId="0" borderId="29" xfId="0" applyBorder="1" applyAlignment="1">
      <alignment horizontal="center" wrapText="1"/>
    </xf>
    <xf numFmtId="0" fontId="5" fillId="2" borderId="40" xfId="2" applyNumberFormat="1" applyFont="1" applyFill="1" applyBorder="1" applyAlignment="1" applyProtection="1">
      <alignment horizontal="center"/>
      <protection locked="0"/>
    </xf>
    <xf numFmtId="0" fontId="5" fillId="2" borderId="41" xfId="2" applyNumberFormat="1" applyFont="1" applyFill="1" applyBorder="1" applyAlignment="1" applyProtection="1">
      <alignment horizontal="center"/>
      <protection locked="0"/>
    </xf>
    <xf numFmtId="0" fontId="5" fillId="2" borderId="42" xfId="2" applyNumberFormat="1" applyFont="1" applyFill="1" applyBorder="1" applyAlignment="1" applyProtection="1">
      <alignment horizontal="center"/>
      <protection locked="0"/>
    </xf>
    <xf numFmtId="14" fontId="5" fillId="2" borderId="40" xfId="2" applyNumberFormat="1" applyFont="1" applyFill="1" applyBorder="1" applyAlignment="1" applyProtection="1">
      <alignment horizontal="center"/>
      <protection locked="0"/>
    </xf>
    <xf numFmtId="0" fontId="0" fillId="3" borderId="0" xfId="0" applyFill="1" applyBorder="1" applyAlignment="1">
      <alignment horizontal="center" wrapText="1"/>
    </xf>
    <xf numFmtId="0" fontId="5" fillId="4" borderId="40" xfId="2" applyNumberFormat="1" applyFont="1" applyFill="1" applyBorder="1" applyAlignment="1">
      <alignment horizontal="center"/>
    </xf>
    <xf numFmtId="0" fontId="5" fillId="4" borderId="41" xfId="2" applyNumberFormat="1" applyFont="1" applyFill="1" applyBorder="1" applyAlignment="1">
      <alignment horizontal="center"/>
    </xf>
    <xf numFmtId="0" fontId="5" fillId="4" borderId="42" xfId="2" applyNumberFormat="1" applyFont="1"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16" fillId="0" borderId="26" xfId="0" applyFont="1" applyBorder="1" applyAlignment="1">
      <alignment horizontal="center" wrapText="1"/>
    </xf>
    <xf numFmtId="6" fontId="22" fillId="2" borderId="0" xfId="0" applyNumberFormat="1" applyFont="1" applyFill="1" applyAlignment="1">
      <alignment horizontal="center"/>
    </xf>
    <xf numFmtId="0" fontId="44" fillId="0" borderId="0" xfId="0" applyFont="1" applyAlignment="1">
      <alignment horizontal="center"/>
    </xf>
    <xf numFmtId="0" fontId="35" fillId="2" borderId="0" xfId="4" applyFont="1" applyFill="1" applyBorder="1" applyAlignment="1">
      <alignment horizontal="center"/>
    </xf>
    <xf numFmtId="0" fontId="0" fillId="0" borderId="0" xfId="0" applyAlignment="1"/>
  </cellXfs>
  <cellStyles count="5">
    <cellStyle name="Currency" xfId="1" builtinId="4"/>
    <cellStyle name="Hyperlink" xfId="4" builtinId="8"/>
    <cellStyle name="Normal" xfId="0" builtinId="0"/>
    <cellStyle name="Normal 9" xfId="3"/>
    <cellStyle name="Percent" xfId="2" builtinId="5"/>
  </cellStyles>
  <dxfs count="3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rgb="FF00B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66FFFF"/>
      <color rgb="FFE2FCC0"/>
      <color rgb="FFE5FCBC"/>
      <color rgb="FF66CCFF"/>
      <color rgb="FFCCECFF"/>
      <color rgb="FF0099CC"/>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Reserve for Replacements Ending Balance and Years 1-10 Required Minimum Balance</a:t>
            </a:r>
          </a:p>
        </c:rich>
      </c:tx>
      <c:overlay val="1"/>
    </c:title>
    <c:autoTitleDeleted val="0"/>
    <c:plotArea>
      <c:layout>
        <c:manualLayout>
          <c:layoutTarget val="inner"/>
          <c:xMode val="edge"/>
          <c:yMode val="edge"/>
          <c:x val="0.12762467191601035"/>
          <c:y val="0.26871606795166325"/>
          <c:w val="0.81775501073729451"/>
          <c:h val="0.65105345426632555"/>
        </c:manualLayout>
      </c:layout>
      <c:barChart>
        <c:barDir val="col"/>
        <c:grouping val="clustered"/>
        <c:varyColors val="0"/>
        <c:ser>
          <c:idx val="0"/>
          <c:order val="0"/>
          <c:tx>
            <c:strRef>
              <c:f>'Projections and Results'!$C$16</c:f>
              <c:strCache>
                <c:ptCount val="1"/>
                <c:pt idx="0">
                  <c:v>Ending RfR Balance</c:v>
                </c:pt>
              </c:strCache>
            </c:strRef>
          </c:tx>
          <c:invertIfNegative val="0"/>
          <c:val>
            <c:numRef>
              <c:f>'Projections and Results'!$I$16:$AB$16</c:f>
              <c:numCache>
                <c:formatCode>"$"#,##0_);[Red]\("$"#,##0\)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xmlns:c16r2="http://schemas.microsoft.com/office/drawing/2015/06/chart">
            <c:ext xmlns:c16="http://schemas.microsoft.com/office/drawing/2014/chart" uri="{C3380CC4-5D6E-409C-BE32-E72D297353CC}">
              <c16:uniqueId val="{00000000-1DD6-4B5B-9C7D-E9DD2A949DE9}"/>
            </c:ext>
          </c:extLst>
        </c:ser>
        <c:dLbls>
          <c:showLegendKey val="0"/>
          <c:showVal val="0"/>
          <c:showCatName val="0"/>
          <c:showSerName val="0"/>
          <c:showPercent val="0"/>
          <c:showBubbleSize val="0"/>
        </c:dLbls>
        <c:gapWidth val="150"/>
        <c:axId val="108834816"/>
        <c:axId val="108836736"/>
      </c:barChart>
      <c:lineChart>
        <c:grouping val="standard"/>
        <c:varyColors val="0"/>
        <c:ser>
          <c:idx val="2"/>
          <c:order val="1"/>
          <c:tx>
            <c:strRef>
              <c:f>'Projections and Results'!$G$22</c:f>
              <c:strCache>
                <c:ptCount val="1"/>
                <c:pt idx="0">
                  <c:v>Mininum balance (yr 1 shown)</c:v>
                </c:pt>
              </c:strCache>
            </c:strRef>
          </c:tx>
          <c:spPr>
            <a:ln>
              <a:solidFill>
                <a:srgbClr val="FF0000"/>
              </a:solidFill>
            </a:ln>
          </c:spPr>
          <c:marker>
            <c:spPr>
              <a:noFill/>
              <a:ln>
                <a:noFill/>
              </a:ln>
            </c:spPr>
          </c:marker>
          <c:val>
            <c:numRef>
              <c:f>'Projections and Results'!$I$22:$R$22</c:f>
              <c:numCache>
                <c:formatCode>"$"#,##0_);[Red]\("$"#,##0\)</c:formatCode>
                <c:ptCount val="10"/>
                <c:pt idx="0">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1-1DD6-4B5B-9C7D-E9DD2A949DE9}"/>
            </c:ext>
          </c:extLst>
        </c:ser>
        <c:dLbls>
          <c:showLegendKey val="0"/>
          <c:showVal val="0"/>
          <c:showCatName val="0"/>
          <c:showSerName val="0"/>
          <c:showPercent val="0"/>
          <c:showBubbleSize val="0"/>
        </c:dLbls>
        <c:marker val="1"/>
        <c:smooth val="0"/>
        <c:axId val="108834816"/>
        <c:axId val="108836736"/>
      </c:lineChart>
      <c:catAx>
        <c:axId val="108834816"/>
        <c:scaling>
          <c:orientation val="minMax"/>
        </c:scaling>
        <c:delete val="0"/>
        <c:axPos val="b"/>
        <c:majorTickMark val="out"/>
        <c:minorTickMark val="none"/>
        <c:tickLblPos val="nextTo"/>
        <c:txPr>
          <a:bodyPr/>
          <a:lstStyle/>
          <a:p>
            <a:pPr>
              <a:defRPr sz="600"/>
            </a:pPr>
            <a:endParaRPr lang="en-US"/>
          </a:p>
        </c:txPr>
        <c:crossAx val="108836736"/>
        <c:crosses val="autoZero"/>
        <c:auto val="1"/>
        <c:lblAlgn val="ctr"/>
        <c:lblOffset val="100"/>
        <c:noMultiLvlLbl val="0"/>
      </c:catAx>
      <c:valAx>
        <c:axId val="108836736"/>
        <c:scaling>
          <c:orientation val="minMax"/>
        </c:scaling>
        <c:delete val="0"/>
        <c:axPos val="l"/>
        <c:majorGridlines/>
        <c:numFmt formatCode="&quot;$&quot;#,##0_);[Red]\(&quot;$&quot;#,##0\)" sourceLinked="1"/>
        <c:majorTickMark val="out"/>
        <c:minorTickMark val="none"/>
        <c:tickLblPos val="nextTo"/>
        <c:txPr>
          <a:bodyPr/>
          <a:lstStyle/>
          <a:p>
            <a:pPr>
              <a:defRPr sz="700"/>
            </a:pPr>
            <a:endParaRPr lang="en-US"/>
          </a:p>
        </c:txPr>
        <c:crossAx val="108834816"/>
        <c:crosses val="autoZero"/>
        <c:crossBetween val="between"/>
      </c:valAx>
    </c:plotArea>
    <c:legend>
      <c:legendPos val="t"/>
      <c:layout>
        <c:manualLayout>
          <c:xMode val="edge"/>
          <c:yMode val="edge"/>
          <c:x val="0.13482902199820518"/>
          <c:y val="0.27114445097363415"/>
          <c:w val="0.81129389955772413"/>
          <c:h val="0.10333102661959651"/>
        </c:manualLayout>
      </c:layout>
      <c:overlay val="1"/>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Reserve Balances</a:t>
            </a:r>
            <a:r>
              <a:rPr lang="en-US" baseline="0"/>
              <a:t> and the 10-year average inflated minimum requirement</a:t>
            </a:r>
            <a:endParaRPr lang="en-US"/>
          </a:p>
        </c:rich>
      </c:tx>
      <c:layout>
        <c:manualLayout>
          <c:xMode val="edge"/>
          <c:yMode val="edge"/>
          <c:x val="0.13341805516627969"/>
          <c:y val="6.7476383265856948E-2"/>
        </c:manualLayout>
      </c:layout>
      <c:overlay val="1"/>
    </c:title>
    <c:autoTitleDeleted val="0"/>
    <c:plotArea>
      <c:layout>
        <c:manualLayout>
          <c:layoutTarget val="inner"/>
          <c:xMode val="edge"/>
          <c:yMode val="edge"/>
          <c:x val="0.12752471158496492"/>
          <c:y val="0.26862009595739339"/>
          <c:w val="0.81055650652364108"/>
          <c:h val="0.63399738298018948"/>
        </c:manualLayout>
      </c:layout>
      <c:lineChart>
        <c:grouping val="standard"/>
        <c:varyColors val="0"/>
        <c:ser>
          <c:idx val="0"/>
          <c:order val="0"/>
          <c:tx>
            <c:strRef>
              <c:f>Engine!$L$244</c:f>
              <c:strCache>
                <c:ptCount val="1"/>
                <c:pt idx="0">
                  <c:v>Ending RfR Balance</c:v>
                </c:pt>
              </c:strCache>
            </c:strRef>
          </c:tx>
          <c:marker>
            <c:symbol val="none"/>
          </c:marker>
          <c:cat>
            <c:numRef>
              <c:f>Engine!$M$243:$V$243</c:f>
              <c:numCache>
                <c:formatCode>General</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Engine!$M$244:$V$244</c:f>
              <c:numCache>
                <c:formatCode>"$"#,##0.00_);[Red]\("$"#,##0.00\)</c:formatCode>
                <c:ptCount val="10"/>
                <c:pt idx="0">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0-2D37-4D0A-8FBA-D781EC6380CF}"/>
            </c:ext>
          </c:extLst>
        </c:ser>
        <c:ser>
          <c:idx val="1"/>
          <c:order val="1"/>
          <c:tx>
            <c:strRef>
              <c:f>Engine!$L$245</c:f>
              <c:strCache>
                <c:ptCount val="1"/>
                <c:pt idx="0">
                  <c:v>10 Yr Minimum Balance-inflated</c:v>
                </c:pt>
              </c:strCache>
            </c:strRef>
          </c:tx>
          <c:marker>
            <c:symbol val="none"/>
          </c:marker>
          <c:cat>
            <c:numRef>
              <c:f>Engine!$M$243:$V$243</c:f>
              <c:numCache>
                <c:formatCode>General</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Engine!$M$245:$V$245</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1-2D37-4D0A-8FBA-D781EC6380CF}"/>
            </c:ext>
          </c:extLst>
        </c:ser>
        <c:ser>
          <c:idx val="2"/>
          <c:order val="2"/>
          <c:tx>
            <c:strRef>
              <c:f>Engine!$L$246</c:f>
              <c:strCache>
                <c:ptCount val="1"/>
                <c:pt idx="0">
                  <c:v>Margin exceeding Minimum Balance</c:v>
                </c:pt>
              </c:strCache>
            </c:strRef>
          </c:tx>
          <c:marker>
            <c:symbol val="none"/>
          </c:marker>
          <c:cat>
            <c:numRef>
              <c:f>Engine!$M$243:$V$243</c:f>
              <c:numCache>
                <c:formatCode>General</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Engine!$M$246:$V$246</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2-2D37-4D0A-8FBA-D781EC6380CF}"/>
            </c:ext>
          </c:extLst>
        </c:ser>
        <c:dLbls>
          <c:showLegendKey val="0"/>
          <c:showVal val="0"/>
          <c:showCatName val="0"/>
          <c:showSerName val="0"/>
          <c:showPercent val="0"/>
          <c:showBubbleSize val="0"/>
        </c:dLbls>
        <c:marker val="1"/>
        <c:smooth val="0"/>
        <c:axId val="111247360"/>
        <c:axId val="111249280"/>
      </c:lineChart>
      <c:catAx>
        <c:axId val="111247360"/>
        <c:scaling>
          <c:orientation val="minMax"/>
        </c:scaling>
        <c:delete val="0"/>
        <c:axPos val="b"/>
        <c:title>
          <c:tx>
            <c:rich>
              <a:bodyPr/>
              <a:lstStyle/>
              <a:p>
                <a:pPr>
                  <a:defRPr/>
                </a:pPr>
                <a:r>
                  <a:rPr lang="en-US"/>
                  <a:t>Relative Year</a:t>
                </a:r>
              </a:p>
            </c:rich>
          </c:tx>
          <c:overlay val="0"/>
        </c:title>
        <c:numFmt formatCode="General" sourceLinked="1"/>
        <c:majorTickMark val="out"/>
        <c:minorTickMark val="none"/>
        <c:tickLblPos val="nextTo"/>
        <c:crossAx val="111249280"/>
        <c:crosses val="autoZero"/>
        <c:auto val="1"/>
        <c:lblAlgn val="ctr"/>
        <c:lblOffset val="100"/>
        <c:noMultiLvlLbl val="0"/>
      </c:catAx>
      <c:valAx>
        <c:axId val="111249280"/>
        <c:scaling>
          <c:orientation val="minMax"/>
        </c:scaling>
        <c:delete val="0"/>
        <c:axPos val="l"/>
        <c:majorGridlines/>
        <c:numFmt formatCode="&quot;$&quot;#,##0.00_);[Red]\(&quot;$&quot;#,##0.00\)" sourceLinked="1"/>
        <c:majorTickMark val="out"/>
        <c:minorTickMark val="none"/>
        <c:tickLblPos val="nextTo"/>
        <c:crossAx val="111247360"/>
        <c:crosses val="autoZero"/>
        <c:crossBetween val="between"/>
      </c:valAx>
    </c:plotArea>
    <c:legend>
      <c:legendPos val="r"/>
      <c:layout>
        <c:manualLayout>
          <c:xMode val="edge"/>
          <c:yMode val="edge"/>
          <c:x val="0.18189074191812979"/>
          <c:y val="0.32442811995439419"/>
          <c:w val="0.31016739166345514"/>
          <c:h val="0.2506855410386723"/>
        </c:manualLayout>
      </c:layout>
      <c:overlay val="0"/>
      <c:spPr>
        <a:solidFill>
          <a:schemeClr val="accent1">
            <a:lumMod val="20000"/>
            <a:lumOff val="80000"/>
          </a:schemeClr>
        </a:solidFill>
        <a:ln>
          <a:solidFill>
            <a:schemeClr val="tx1"/>
          </a:solidFill>
        </a:ln>
      </c:spPr>
    </c:legend>
    <c:plotVisOnly val="1"/>
    <c:dispBlanksAs val="zero"/>
    <c:showDLblsOverMax val="0"/>
  </c:chart>
  <c:printSettings>
    <c:headerFooter/>
    <c:pageMargins b="0.75000000000000078" l="0.70000000000000062" r="0.70000000000000062" t="0.7500000000000007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Reserve Balances</a:t>
            </a:r>
            <a:r>
              <a:rPr lang="en-US" baseline="0"/>
              <a:t> and the 20-year average inflated minimum requirement</a:t>
            </a:r>
            <a:endParaRPr lang="en-US"/>
          </a:p>
        </c:rich>
      </c:tx>
      <c:layout>
        <c:manualLayout>
          <c:xMode val="edge"/>
          <c:yMode val="edge"/>
          <c:x val="0.13341805516627969"/>
          <c:y val="6.7476383265856948E-2"/>
        </c:manualLayout>
      </c:layout>
      <c:overlay val="1"/>
    </c:title>
    <c:autoTitleDeleted val="0"/>
    <c:plotArea>
      <c:layout>
        <c:manualLayout>
          <c:layoutTarget val="inner"/>
          <c:xMode val="edge"/>
          <c:yMode val="edge"/>
          <c:x val="0.12752471158496492"/>
          <c:y val="0.26862009595739339"/>
          <c:w val="0.81055650652364108"/>
          <c:h val="0.63399738298018948"/>
        </c:manualLayout>
      </c:layout>
      <c:lineChart>
        <c:grouping val="standard"/>
        <c:varyColors val="0"/>
        <c:ser>
          <c:idx val="0"/>
          <c:order val="0"/>
          <c:tx>
            <c:strRef>
              <c:f>Engine!$L$250</c:f>
              <c:strCache>
                <c:ptCount val="1"/>
                <c:pt idx="0">
                  <c:v>Ending RfR Balance</c:v>
                </c:pt>
              </c:strCache>
            </c:strRef>
          </c:tx>
          <c:marker>
            <c:symbol val="none"/>
          </c:marker>
          <c:cat>
            <c:numRef>
              <c:f>Engine!$M$249:$AE$249</c:f>
              <c:numCache>
                <c:formatCode>General</c:formatCode>
                <c:ptCount val="19"/>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pt idx="10">
                  <c:v>11.002777777777778</c:v>
                </c:pt>
                <c:pt idx="11">
                  <c:v>12.002777777777778</c:v>
                </c:pt>
                <c:pt idx="12">
                  <c:v>13.002777777777778</c:v>
                </c:pt>
                <c:pt idx="13">
                  <c:v>14.002777777777778</c:v>
                </c:pt>
                <c:pt idx="14">
                  <c:v>15.002777777777778</c:v>
                </c:pt>
                <c:pt idx="15">
                  <c:v>16.002777777777776</c:v>
                </c:pt>
                <c:pt idx="16">
                  <c:v>18.002777777777776</c:v>
                </c:pt>
                <c:pt idx="17">
                  <c:v>19.002777777777776</c:v>
                </c:pt>
                <c:pt idx="18">
                  <c:v>20.002777777777776</c:v>
                </c:pt>
              </c:numCache>
            </c:numRef>
          </c:cat>
          <c:val>
            <c:numRef>
              <c:f>Engine!$M$250:$AE$250</c:f>
              <c:numCache>
                <c:formatCode>"$"#,##0.00_);[Red]\("$"#,##0.00\)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smooth val="0"/>
          <c:extLst xmlns:c16r2="http://schemas.microsoft.com/office/drawing/2015/06/chart">
            <c:ext xmlns:c16="http://schemas.microsoft.com/office/drawing/2014/chart" uri="{C3380CC4-5D6E-409C-BE32-E72D297353CC}">
              <c16:uniqueId val="{00000000-5A08-4BFF-A4B0-3BA3D4CE2E06}"/>
            </c:ext>
          </c:extLst>
        </c:ser>
        <c:ser>
          <c:idx val="1"/>
          <c:order val="1"/>
          <c:tx>
            <c:strRef>
              <c:f>Engine!$L$251</c:f>
              <c:strCache>
                <c:ptCount val="1"/>
                <c:pt idx="0">
                  <c:v>20 Yr Minimum Balance-inflated</c:v>
                </c:pt>
              </c:strCache>
            </c:strRef>
          </c:tx>
          <c:marker>
            <c:symbol val="none"/>
          </c:marker>
          <c:cat>
            <c:numRef>
              <c:f>Engine!$M$249:$AE$249</c:f>
              <c:numCache>
                <c:formatCode>General</c:formatCode>
                <c:ptCount val="19"/>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pt idx="10">
                  <c:v>11.002777777777778</c:v>
                </c:pt>
                <c:pt idx="11">
                  <c:v>12.002777777777778</c:v>
                </c:pt>
                <c:pt idx="12">
                  <c:v>13.002777777777778</c:v>
                </c:pt>
                <c:pt idx="13">
                  <c:v>14.002777777777778</c:v>
                </c:pt>
                <c:pt idx="14">
                  <c:v>15.002777777777778</c:v>
                </c:pt>
                <c:pt idx="15">
                  <c:v>16.002777777777776</c:v>
                </c:pt>
                <c:pt idx="16">
                  <c:v>18.002777777777776</c:v>
                </c:pt>
                <c:pt idx="17">
                  <c:v>19.002777777777776</c:v>
                </c:pt>
                <c:pt idx="18">
                  <c:v>20.002777777777776</c:v>
                </c:pt>
              </c:numCache>
            </c:numRef>
          </c:cat>
          <c:val>
            <c:numRef>
              <c:f>Engine!$M$251:$AE$251</c:f>
              <c:numCache>
                <c:formatCode>"$"#,##0.00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smooth val="0"/>
          <c:extLst xmlns:c16r2="http://schemas.microsoft.com/office/drawing/2015/06/chart">
            <c:ext xmlns:c16="http://schemas.microsoft.com/office/drawing/2014/chart" uri="{C3380CC4-5D6E-409C-BE32-E72D297353CC}">
              <c16:uniqueId val="{00000001-5A08-4BFF-A4B0-3BA3D4CE2E06}"/>
            </c:ext>
          </c:extLst>
        </c:ser>
        <c:ser>
          <c:idx val="2"/>
          <c:order val="2"/>
          <c:tx>
            <c:strRef>
              <c:f>Engine!$L$252</c:f>
              <c:strCache>
                <c:ptCount val="1"/>
                <c:pt idx="0">
                  <c:v>Margin exceeding Minimum Balance</c:v>
                </c:pt>
              </c:strCache>
            </c:strRef>
          </c:tx>
          <c:marker>
            <c:symbol val="none"/>
          </c:marker>
          <c:cat>
            <c:numRef>
              <c:f>Engine!$M$249:$AE$249</c:f>
              <c:numCache>
                <c:formatCode>General</c:formatCode>
                <c:ptCount val="19"/>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pt idx="10">
                  <c:v>11.002777777777778</c:v>
                </c:pt>
                <c:pt idx="11">
                  <c:v>12.002777777777778</c:v>
                </c:pt>
                <c:pt idx="12">
                  <c:v>13.002777777777778</c:v>
                </c:pt>
                <c:pt idx="13">
                  <c:v>14.002777777777778</c:v>
                </c:pt>
                <c:pt idx="14">
                  <c:v>15.002777777777778</c:v>
                </c:pt>
                <c:pt idx="15">
                  <c:v>16.002777777777776</c:v>
                </c:pt>
                <c:pt idx="16">
                  <c:v>18.002777777777776</c:v>
                </c:pt>
                <c:pt idx="17">
                  <c:v>19.002777777777776</c:v>
                </c:pt>
                <c:pt idx="18">
                  <c:v>20.002777777777776</c:v>
                </c:pt>
              </c:numCache>
            </c:numRef>
          </c:cat>
          <c:val>
            <c:numRef>
              <c:f>Engine!$M$252:$AE$252</c:f>
              <c:numCache>
                <c:formatCode>"$"#,##0.00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smooth val="0"/>
          <c:extLst xmlns:c16r2="http://schemas.microsoft.com/office/drawing/2015/06/chart">
            <c:ext xmlns:c16="http://schemas.microsoft.com/office/drawing/2014/chart" uri="{C3380CC4-5D6E-409C-BE32-E72D297353CC}">
              <c16:uniqueId val="{00000002-5A08-4BFF-A4B0-3BA3D4CE2E06}"/>
            </c:ext>
          </c:extLst>
        </c:ser>
        <c:dLbls>
          <c:showLegendKey val="0"/>
          <c:showVal val="0"/>
          <c:showCatName val="0"/>
          <c:showSerName val="0"/>
          <c:showPercent val="0"/>
          <c:showBubbleSize val="0"/>
        </c:dLbls>
        <c:marker val="1"/>
        <c:smooth val="0"/>
        <c:axId val="111289088"/>
        <c:axId val="111291008"/>
      </c:lineChart>
      <c:catAx>
        <c:axId val="111289088"/>
        <c:scaling>
          <c:orientation val="minMax"/>
        </c:scaling>
        <c:delete val="0"/>
        <c:axPos val="b"/>
        <c:title>
          <c:tx>
            <c:rich>
              <a:bodyPr/>
              <a:lstStyle/>
              <a:p>
                <a:pPr>
                  <a:defRPr/>
                </a:pPr>
                <a:r>
                  <a:rPr lang="en-US"/>
                  <a:t>Relative Year</a:t>
                </a:r>
              </a:p>
            </c:rich>
          </c:tx>
          <c:overlay val="0"/>
        </c:title>
        <c:numFmt formatCode="General" sourceLinked="1"/>
        <c:majorTickMark val="out"/>
        <c:minorTickMark val="none"/>
        <c:tickLblPos val="nextTo"/>
        <c:crossAx val="111291008"/>
        <c:crosses val="autoZero"/>
        <c:auto val="1"/>
        <c:lblAlgn val="ctr"/>
        <c:lblOffset val="100"/>
        <c:noMultiLvlLbl val="0"/>
      </c:catAx>
      <c:valAx>
        <c:axId val="111291008"/>
        <c:scaling>
          <c:orientation val="minMax"/>
        </c:scaling>
        <c:delete val="0"/>
        <c:axPos val="l"/>
        <c:majorGridlines/>
        <c:numFmt formatCode="&quot;$&quot;#,##0.00_);[Red]\(&quot;$&quot;#,##0.00\)" sourceLinked="1"/>
        <c:majorTickMark val="out"/>
        <c:minorTickMark val="none"/>
        <c:tickLblPos val="nextTo"/>
        <c:crossAx val="111289088"/>
        <c:crosses val="autoZero"/>
        <c:crossBetween val="between"/>
      </c:valAx>
    </c:plotArea>
    <c:legend>
      <c:legendPos val="r"/>
      <c:layout>
        <c:manualLayout>
          <c:xMode val="edge"/>
          <c:yMode val="edge"/>
          <c:x val="0.18189074191812979"/>
          <c:y val="0.32442811995439419"/>
          <c:w val="0.31016739166345514"/>
          <c:h val="0.2506855410386723"/>
        </c:manualLayout>
      </c:layout>
      <c:overlay val="0"/>
      <c:spPr>
        <a:solidFill>
          <a:schemeClr val="accent1">
            <a:lumMod val="20000"/>
            <a:lumOff val="80000"/>
          </a:schemeClr>
        </a:solidFill>
        <a:ln>
          <a:solidFill>
            <a:schemeClr val="tx1"/>
          </a:solidFill>
        </a:ln>
      </c:spPr>
    </c:legend>
    <c:plotVisOnly val="1"/>
    <c:dispBlanksAs val="zero"/>
    <c:showDLblsOverMax val="0"/>
  </c:chart>
  <c:printSettings>
    <c:headerFooter/>
    <c:pageMargins b="0.75000000000000078" l="0.70000000000000062" r="0.70000000000000062" t="0.75000000000000078"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Reserve Balances</a:t>
            </a:r>
            <a:r>
              <a:rPr lang="en-US" baseline="0"/>
              <a:t> and the 11th-20th-year 50%-of-paid-down-mortgage-principal offset for projected shortfall vs. required minimum RfR balances</a:t>
            </a:r>
            <a:endParaRPr lang="en-US"/>
          </a:p>
        </c:rich>
      </c:tx>
      <c:layout>
        <c:manualLayout>
          <c:xMode val="edge"/>
          <c:yMode val="edge"/>
          <c:x val="0.13341805516627958"/>
          <c:y val="6.7476383265856948E-2"/>
        </c:manualLayout>
      </c:layout>
      <c:overlay val="1"/>
    </c:title>
    <c:autoTitleDeleted val="0"/>
    <c:plotArea>
      <c:layout>
        <c:manualLayout>
          <c:layoutTarget val="inner"/>
          <c:xMode val="edge"/>
          <c:yMode val="edge"/>
          <c:x val="0.12752471158496492"/>
          <c:y val="0.26862009595739328"/>
          <c:w val="0.81055650652364108"/>
          <c:h val="0.63399738298018915"/>
        </c:manualLayout>
      </c:layout>
      <c:barChart>
        <c:barDir val="col"/>
        <c:grouping val="clustered"/>
        <c:varyColors val="0"/>
        <c:ser>
          <c:idx val="1"/>
          <c:order val="1"/>
          <c:tx>
            <c:strRef>
              <c:f>Engine!$L$257</c:f>
              <c:strCache>
                <c:ptCount val="1"/>
                <c:pt idx="0">
                  <c:v>RfR shortfall vs. minimum requiring offset (inverse of green line below)</c:v>
                </c:pt>
              </c:strCache>
            </c:strRef>
          </c:tx>
          <c:spPr>
            <a:solidFill>
              <a:srgbClr val="92D050"/>
            </a:solidFill>
          </c:spPr>
          <c:invertIfNegative val="0"/>
          <c:cat>
            <c:numRef>
              <c:f>Engine!$M$255:$AE$255</c:f>
              <c:numCache>
                <c:formatCode>General</c:formatCode>
                <c:ptCount val="19"/>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pt idx="10">
                  <c:v>11.002777777777778</c:v>
                </c:pt>
                <c:pt idx="11">
                  <c:v>12.002777777777778</c:v>
                </c:pt>
                <c:pt idx="12">
                  <c:v>13.002777777777778</c:v>
                </c:pt>
                <c:pt idx="13">
                  <c:v>14.002777777777778</c:v>
                </c:pt>
                <c:pt idx="14">
                  <c:v>15.002777777777778</c:v>
                </c:pt>
                <c:pt idx="15">
                  <c:v>16.002777777777776</c:v>
                </c:pt>
                <c:pt idx="16">
                  <c:v>18.002777777777776</c:v>
                </c:pt>
                <c:pt idx="17">
                  <c:v>19.002777777777776</c:v>
                </c:pt>
                <c:pt idx="18">
                  <c:v>20.002777777777776</c:v>
                </c:pt>
              </c:numCache>
            </c:numRef>
          </c:cat>
          <c:val>
            <c:numRef>
              <c:f>Engine!$M$257:$AE$257</c:f>
              <c:numCache>
                <c:formatCode>"$"#,##0.00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xmlns:c16r2="http://schemas.microsoft.com/office/drawing/2015/06/chart">
            <c:ext xmlns:c16="http://schemas.microsoft.com/office/drawing/2014/chart" uri="{C3380CC4-5D6E-409C-BE32-E72D297353CC}">
              <c16:uniqueId val="{00000000-2A8A-488A-B56D-51F08B7DBB1C}"/>
            </c:ext>
          </c:extLst>
        </c:ser>
        <c:ser>
          <c:idx val="2"/>
          <c:order val="2"/>
          <c:tx>
            <c:strRef>
              <c:f>Engine!$L$258</c:f>
              <c:strCache>
                <c:ptCount val="1"/>
                <c:pt idx="0">
                  <c:v>50% of cumulative amortization (beg. Yr 11)</c:v>
                </c:pt>
              </c:strCache>
            </c:strRef>
          </c:tx>
          <c:spPr>
            <a:solidFill>
              <a:schemeClr val="accent6"/>
            </a:solidFill>
          </c:spPr>
          <c:invertIfNegative val="0"/>
          <c:cat>
            <c:numRef>
              <c:f>Engine!$M$255:$AE$255</c:f>
              <c:numCache>
                <c:formatCode>General</c:formatCode>
                <c:ptCount val="19"/>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pt idx="10">
                  <c:v>11.002777777777778</c:v>
                </c:pt>
                <c:pt idx="11">
                  <c:v>12.002777777777778</c:v>
                </c:pt>
                <c:pt idx="12">
                  <c:v>13.002777777777778</c:v>
                </c:pt>
                <c:pt idx="13">
                  <c:v>14.002777777777778</c:v>
                </c:pt>
                <c:pt idx="14">
                  <c:v>15.002777777777778</c:v>
                </c:pt>
                <c:pt idx="15">
                  <c:v>16.002777777777776</c:v>
                </c:pt>
                <c:pt idx="16">
                  <c:v>18.002777777777776</c:v>
                </c:pt>
                <c:pt idx="17">
                  <c:v>19.002777777777776</c:v>
                </c:pt>
                <c:pt idx="18">
                  <c:v>20.002777777777776</c:v>
                </c:pt>
              </c:numCache>
            </c:numRef>
          </c:cat>
          <c:val>
            <c:numRef>
              <c:f>Engine!$M$258:$AE$258</c:f>
              <c:numCache>
                <c:formatCode>"$"#,##0.00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xmlns:c16r2="http://schemas.microsoft.com/office/drawing/2015/06/chart">
            <c:ext xmlns:c16="http://schemas.microsoft.com/office/drawing/2014/chart" uri="{C3380CC4-5D6E-409C-BE32-E72D297353CC}">
              <c16:uniqueId val="{00000001-2A8A-488A-B56D-51F08B7DBB1C}"/>
            </c:ext>
          </c:extLst>
        </c:ser>
        <c:dLbls>
          <c:showLegendKey val="0"/>
          <c:showVal val="0"/>
          <c:showCatName val="0"/>
          <c:showSerName val="0"/>
          <c:showPercent val="0"/>
          <c:showBubbleSize val="0"/>
        </c:dLbls>
        <c:gapWidth val="150"/>
        <c:axId val="111332352"/>
        <c:axId val="111334528"/>
      </c:barChart>
      <c:lineChart>
        <c:grouping val="standard"/>
        <c:varyColors val="0"/>
        <c:ser>
          <c:idx val="0"/>
          <c:order val="0"/>
          <c:tx>
            <c:strRef>
              <c:f>Engine!$L$256</c:f>
              <c:strCache>
                <c:ptCount val="1"/>
                <c:pt idx="0">
                  <c:v>Ending RfR Balance</c:v>
                </c:pt>
              </c:strCache>
            </c:strRef>
          </c:tx>
          <c:marker>
            <c:symbol val="none"/>
          </c:marker>
          <c:cat>
            <c:numRef>
              <c:f>Engine!$M$255:$AE$255</c:f>
              <c:numCache>
                <c:formatCode>General</c:formatCode>
                <c:ptCount val="19"/>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pt idx="10">
                  <c:v>11.002777777777778</c:v>
                </c:pt>
                <c:pt idx="11">
                  <c:v>12.002777777777778</c:v>
                </c:pt>
                <c:pt idx="12">
                  <c:v>13.002777777777778</c:v>
                </c:pt>
                <c:pt idx="13">
                  <c:v>14.002777777777778</c:v>
                </c:pt>
                <c:pt idx="14">
                  <c:v>15.002777777777778</c:v>
                </c:pt>
                <c:pt idx="15">
                  <c:v>16.002777777777776</c:v>
                </c:pt>
                <c:pt idx="16">
                  <c:v>18.002777777777776</c:v>
                </c:pt>
                <c:pt idx="17">
                  <c:v>19.002777777777776</c:v>
                </c:pt>
                <c:pt idx="18">
                  <c:v>20.002777777777776</c:v>
                </c:pt>
              </c:numCache>
            </c:numRef>
          </c:cat>
          <c:val>
            <c:numRef>
              <c:f>Engine!$M$256:$AE$256</c:f>
              <c:numCache>
                <c:formatCode>"$"#,##0.00_);[Red]\("$"#,##0.00\)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smooth val="0"/>
          <c:extLst xmlns:c16r2="http://schemas.microsoft.com/office/drawing/2015/06/chart">
            <c:ext xmlns:c16="http://schemas.microsoft.com/office/drawing/2014/chart" uri="{C3380CC4-5D6E-409C-BE32-E72D297353CC}">
              <c16:uniqueId val="{00000002-2A8A-488A-B56D-51F08B7DBB1C}"/>
            </c:ext>
          </c:extLst>
        </c:ser>
        <c:ser>
          <c:idx val="3"/>
          <c:order val="3"/>
          <c:tx>
            <c:strRef>
              <c:f>Engine!$L$252</c:f>
              <c:strCache>
                <c:ptCount val="1"/>
                <c:pt idx="0">
                  <c:v>Margin exceeding Minimum Balance</c:v>
                </c:pt>
              </c:strCache>
            </c:strRef>
          </c:tx>
          <c:spPr>
            <a:ln>
              <a:solidFill>
                <a:srgbClr val="92D050"/>
              </a:solidFill>
            </a:ln>
          </c:spPr>
          <c:marker>
            <c:symbol val="none"/>
          </c:marker>
          <c:cat>
            <c:numRef>
              <c:f>Engine!$M$255:$AE$255</c:f>
              <c:numCache>
                <c:formatCode>General</c:formatCode>
                <c:ptCount val="19"/>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pt idx="10">
                  <c:v>11.002777777777778</c:v>
                </c:pt>
                <c:pt idx="11">
                  <c:v>12.002777777777778</c:v>
                </c:pt>
                <c:pt idx="12">
                  <c:v>13.002777777777778</c:v>
                </c:pt>
                <c:pt idx="13">
                  <c:v>14.002777777777778</c:v>
                </c:pt>
                <c:pt idx="14">
                  <c:v>15.002777777777778</c:v>
                </c:pt>
                <c:pt idx="15">
                  <c:v>16.002777777777776</c:v>
                </c:pt>
                <c:pt idx="16">
                  <c:v>18.002777777777776</c:v>
                </c:pt>
                <c:pt idx="17">
                  <c:v>19.002777777777776</c:v>
                </c:pt>
                <c:pt idx="18">
                  <c:v>20.002777777777776</c:v>
                </c:pt>
              </c:numCache>
            </c:numRef>
          </c:cat>
          <c:val>
            <c:numRef>
              <c:f>Engine!$M$252:$AE$252</c:f>
              <c:numCache>
                <c:formatCode>"$"#,##0.00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smooth val="0"/>
        </c:ser>
        <c:dLbls>
          <c:showLegendKey val="0"/>
          <c:showVal val="0"/>
          <c:showCatName val="0"/>
          <c:showSerName val="0"/>
          <c:showPercent val="0"/>
          <c:showBubbleSize val="0"/>
        </c:dLbls>
        <c:marker val="1"/>
        <c:smooth val="0"/>
        <c:axId val="111332352"/>
        <c:axId val="111334528"/>
      </c:lineChart>
      <c:catAx>
        <c:axId val="111332352"/>
        <c:scaling>
          <c:orientation val="minMax"/>
        </c:scaling>
        <c:delete val="0"/>
        <c:axPos val="b"/>
        <c:title>
          <c:tx>
            <c:rich>
              <a:bodyPr/>
              <a:lstStyle/>
              <a:p>
                <a:pPr>
                  <a:defRPr/>
                </a:pPr>
                <a:r>
                  <a:rPr lang="en-US"/>
                  <a:t>Relative Year</a:t>
                </a:r>
              </a:p>
            </c:rich>
          </c:tx>
          <c:overlay val="0"/>
        </c:title>
        <c:numFmt formatCode="General" sourceLinked="1"/>
        <c:majorTickMark val="out"/>
        <c:minorTickMark val="none"/>
        <c:tickLblPos val="nextTo"/>
        <c:crossAx val="111334528"/>
        <c:crosses val="autoZero"/>
        <c:auto val="1"/>
        <c:lblAlgn val="ctr"/>
        <c:lblOffset val="100"/>
        <c:noMultiLvlLbl val="0"/>
      </c:catAx>
      <c:valAx>
        <c:axId val="111334528"/>
        <c:scaling>
          <c:orientation val="minMax"/>
        </c:scaling>
        <c:delete val="0"/>
        <c:axPos val="l"/>
        <c:majorGridlines/>
        <c:numFmt formatCode="&quot;$&quot;#,##0.00" sourceLinked="1"/>
        <c:majorTickMark val="out"/>
        <c:minorTickMark val="none"/>
        <c:tickLblPos val="nextTo"/>
        <c:crossAx val="111332352"/>
        <c:crosses val="autoZero"/>
        <c:crossBetween val="between"/>
      </c:valAx>
    </c:plotArea>
    <c:legend>
      <c:legendPos val="r"/>
      <c:layout>
        <c:manualLayout>
          <c:xMode val="edge"/>
          <c:yMode val="edge"/>
          <c:x val="0.12757630000586329"/>
          <c:y val="0.24686587999214779"/>
          <c:w val="0.36761410079981788"/>
          <c:h val="0.28715597530918052"/>
        </c:manualLayout>
      </c:layout>
      <c:overlay val="0"/>
      <c:spPr>
        <a:solidFill>
          <a:schemeClr val="accent1">
            <a:lumMod val="20000"/>
            <a:lumOff val="80000"/>
          </a:schemeClr>
        </a:solidFill>
        <a:ln>
          <a:solidFill>
            <a:schemeClr val="tx1"/>
          </a:solidFill>
        </a:ln>
      </c:spPr>
    </c:legend>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Annual Inflows into the Reserve for Replacements</a:t>
            </a:r>
          </a:p>
        </c:rich>
      </c:tx>
      <c:layout>
        <c:manualLayout>
          <c:xMode val="edge"/>
          <c:yMode val="edge"/>
          <c:x val="0.13370573961273718"/>
          <c:y val="5.6224899598393545E-2"/>
        </c:manualLayout>
      </c:layout>
      <c:overlay val="1"/>
    </c:title>
    <c:autoTitleDeleted val="0"/>
    <c:plotArea>
      <c:layout>
        <c:manualLayout>
          <c:layoutTarget val="inner"/>
          <c:xMode val="edge"/>
          <c:yMode val="edge"/>
          <c:x val="0.12832174103237096"/>
          <c:y val="0.28044208329380554"/>
          <c:w val="0.74787204724409506"/>
          <c:h val="0.60865277382495853"/>
        </c:manualLayout>
      </c:layout>
      <c:barChart>
        <c:barDir val="col"/>
        <c:grouping val="stacked"/>
        <c:varyColors val="0"/>
        <c:ser>
          <c:idx val="1"/>
          <c:order val="0"/>
          <c:tx>
            <c:strRef>
              <c:f>Engine!$L$209</c:f>
              <c:strCache>
                <c:ptCount val="1"/>
                <c:pt idx="0">
                  <c:v>Inflationary Increase in Annual Deposit</c:v>
                </c:pt>
              </c:strCache>
            </c:strRef>
          </c:tx>
          <c:invertIfNegative val="0"/>
          <c:cat>
            <c:numRef>
              <c:f>Engine!$M$206:$V$206</c:f>
              <c:numCache>
                <c:formatCode>0</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Engine!$M$209:$V$209</c:f>
              <c:numCache>
                <c:formatCode>"$"#,##0.0_);[Red]\("$"#,##0.0\)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9D86-4C24-B6C6-B9E04A5A804A}"/>
            </c:ext>
          </c:extLst>
        </c:ser>
        <c:ser>
          <c:idx val="0"/>
          <c:order val="1"/>
          <c:tx>
            <c:strRef>
              <c:f>Engine!$L$208</c:f>
              <c:strCache>
                <c:ptCount val="1"/>
                <c:pt idx="0">
                  <c:v>Base Annual RfR Deposit</c:v>
                </c:pt>
              </c:strCache>
            </c:strRef>
          </c:tx>
          <c:invertIfNegative val="0"/>
          <c:cat>
            <c:numRef>
              <c:f>Engine!$M$206:$V$206</c:f>
              <c:numCache>
                <c:formatCode>0</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Engine!$M$208:$V$208</c:f>
              <c:numCache>
                <c:formatCode>"$"#,##0.0_);[Red]\("$"#,##0.0\)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9D86-4C24-B6C6-B9E04A5A804A}"/>
            </c:ext>
          </c:extLst>
        </c:ser>
        <c:ser>
          <c:idx val="2"/>
          <c:order val="2"/>
          <c:tx>
            <c:strRef>
              <c:f>Engine!$L$207</c:f>
              <c:strCache>
                <c:ptCount val="1"/>
                <c:pt idx="0">
                  <c:v>Interest Income on RfR balance</c:v>
                </c:pt>
              </c:strCache>
            </c:strRef>
          </c:tx>
          <c:spPr>
            <a:ln w="25400">
              <a:noFill/>
            </a:ln>
          </c:spPr>
          <c:invertIfNegative val="0"/>
          <c:cat>
            <c:numRef>
              <c:f>Engine!$M$206:$V$206</c:f>
              <c:numCache>
                <c:formatCode>0</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Engine!$M$207:$V$207</c:f>
              <c:numCache>
                <c:formatCode>"$"#,##0.0_);[Red]\("$"#,##0.0\)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2-9D86-4C24-B6C6-B9E04A5A804A}"/>
            </c:ext>
          </c:extLst>
        </c:ser>
        <c:ser>
          <c:idx val="3"/>
          <c:order val="3"/>
          <c:tx>
            <c:strRef>
              <c:f>Engine!$L$210</c:f>
              <c:strCache>
                <c:ptCount val="1"/>
                <c:pt idx="0">
                  <c:v>Note: Highest Annual Withdrawal to equalize Sources and Needs graphs scales</c:v>
                </c:pt>
              </c:strCache>
            </c:strRef>
          </c:tx>
          <c:invertIfNegative val="0"/>
          <c:cat>
            <c:numRef>
              <c:f>Engine!$M$206:$V$206</c:f>
              <c:numCache>
                <c:formatCode>0</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Engine!$M$210:$W$210</c:f>
              <c:numCache>
                <c:formatCode>"$"#,##0.0_);[Red]\("$"#,##0.0\)</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3-9D86-4C24-B6C6-B9E04A5A804A}"/>
            </c:ext>
          </c:extLst>
        </c:ser>
        <c:dLbls>
          <c:showLegendKey val="0"/>
          <c:showVal val="0"/>
          <c:showCatName val="0"/>
          <c:showSerName val="0"/>
          <c:showPercent val="0"/>
          <c:showBubbleSize val="0"/>
        </c:dLbls>
        <c:gapWidth val="150"/>
        <c:overlap val="100"/>
        <c:axId val="111562752"/>
        <c:axId val="111564672"/>
      </c:barChart>
      <c:catAx>
        <c:axId val="111562752"/>
        <c:scaling>
          <c:orientation val="minMax"/>
        </c:scaling>
        <c:delete val="0"/>
        <c:axPos val="b"/>
        <c:title>
          <c:tx>
            <c:rich>
              <a:bodyPr/>
              <a:lstStyle/>
              <a:p>
                <a:pPr>
                  <a:defRPr/>
                </a:pPr>
                <a:r>
                  <a:rPr lang="en-US"/>
                  <a:t>Relative Year</a:t>
                </a:r>
              </a:p>
            </c:rich>
          </c:tx>
          <c:overlay val="0"/>
        </c:title>
        <c:numFmt formatCode="0" sourceLinked="1"/>
        <c:majorTickMark val="out"/>
        <c:minorTickMark val="none"/>
        <c:tickLblPos val="nextTo"/>
        <c:crossAx val="111564672"/>
        <c:crosses val="autoZero"/>
        <c:auto val="1"/>
        <c:lblAlgn val="ctr"/>
        <c:lblOffset val="100"/>
        <c:noMultiLvlLbl val="0"/>
      </c:catAx>
      <c:valAx>
        <c:axId val="111564672"/>
        <c:scaling>
          <c:orientation val="minMax"/>
        </c:scaling>
        <c:delete val="0"/>
        <c:axPos val="l"/>
        <c:majorGridlines/>
        <c:numFmt formatCode="&quot;$&quot;#,##0_);[Red]\(&quot;$&quot;#,##0\)" sourceLinked="0"/>
        <c:majorTickMark val="out"/>
        <c:minorTickMark val="none"/>
        <c:tickLblPos val="nextTo"/>
        <c:crossAx val="111562752"/>
        <c:crosses val="autoZero"/>
        <c:crossBetween val="between"/>
      </c:valAx>
    </c:plotArea>
    <c:legend>
      <c:legendPos val="r"/>
      <c:layout>
        <c:manualLayout>
          <c:xMode val="edge"/>
          <c:yMode val="edge"/>
          <c:x val="0.14731441588669364"/>
          <c:y val="0.21501017192128091"/>
          <c:w val="0.46143271278318077"/>
          <c:h val="0.31591689593017791"/>
        </c:manualLayout>
      </c:layout>
      <c:overlay val="0"/>
      <c:spPr>
        <a:solidFill>
          <a:schemeClr val="accent1">
            <a:lumMod val="20000"/>
            <a:lumOff val="80000"/>
          </a:schemeClr>
        </a:solidFill>
        <a:ln>
          <a:solidFill>
            <a:schemeClr val="tx1"/>
          </a:solidFill>
        </a:ln>
      </c:spPr>
      <c:txPr>
        <a:bodyPr/>
        <a:lstStyle/>
        <a:p>
          <a:pPr>
            <a:defRPr lang="en-US" sz="1000" b="0" i="0" u="none" strike="noStrike" kern="1200" baseline="0">
              <a:solidFill>
                <a:sysClr val="windowText" lastClr="000000"/>
              </a:solidFill>
              <a:latin typeface="+mn-lt"/>
              <a:ea typeface="+mn-ea"/>
              <a:cs typeface="+mn-cs"/>
            </a:defRPr>
          </a:pPr>
          <a:endParaRPr lang="en-US"/>
        </a:p>
      </c:txPr>
    </c:legend>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Annual Needs Showing Inflationary Adjustments</a:t>
            </a:r>
          </a:p>
        </c:rich>
      </c:tx>
      <c:layout>
        <c:manualLayout>
          <c:xMode val="edge"/>
          <c:yMode val="edge"/>
          <c:x val="0.13341805516627958"/>
          <c:y val="6.7476383265856948E-2"/>
        </c:manualLayout>
      </c:layout>
      <c:overlay val="1"/>
    </c:title>
    <c:autoTitleDeleted val="0"/>
    <c:plotArea>
      <c:layout>
        <c:manualLayout>
          <c:layoutTarget val="inner"/>
          <c:xMode val="edge"/>
          <c:yMode val="edge"/>
          <c:x val="0.12752471158496492"/>
          <c:y val="0.26862009595739328"/>
          <c:w val="0.81055650652364108"/>
          <c:h val="0.63399738298018915"/>
        </c:manualLayout>
      </c:layout>
      <c:barChart>
        <c:barDir val="col"/>
        <c:grouping val="stacked"/>
        <c:varyColors val="0"/>
        <c:ser>
          <c:idx val="0"/>
          <c:order val="0"/>
          <c:tx>
            <c:strRef>
              <c:f>Engine!$L$214</c:f>
              <c:strCache>
                <c:ptCount val="1"/>
                <c:pt idx="0">
                  <c:v>Uninflated Needs</c:v>
                </c:pt>
              </c:strCache>
            </c:strRef>
          </c:tx>
          <c:invertIfNegative val="0"/>
          <c:cat>
            <c:numRef>
              <c:f>Engine!$M$213:$V$213</c:f>
              <c:numCache>
                <c:formatCode>General</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Engine!$M$214:$V$214</c:f>
              <c:numCache>
                <c:formatCode>"$"#,##0_);[Red]\("$"#,##0\)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CA03-4C18-A846-0BE31801BA01}"/>
            </c:ext>
          </c:extLst>
        </c:ser>
        <c:ser>
          <c:idx val="1"/>
          <c:order val="1"/>
          <c:tx>
            <c:strRef>
              <c:f>Engine!$L$215</c:f>
              <c:strCache>
                <c:ptCount val="1"/>
                <c:pt idx="0">
                  <c:v>Inflation in Needs Amount</c:v>
                </c:pt>
              </c:strCache>
            </c:strRef>
          </c:tx>
          <c:invertIfNegative val="0"/>
          <c:cat>
            <c:numRef>
              <c:f>Engine!$M$213:$V$213</c:f>
              <c:numCache>
                <c:formatCode>General</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Engine!$M$215:$V$215</c:f>
              <c:numCache>
                <c:formatCode>"$"#,##0_);[Red]\("$"#,##0\)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CA03-4C18-A846-0BE31801BA01}"/>
            </c:ext>
          </c:extLst>
        </c:ser>
        <c:dLbls>
          <c:showLegendKey val="0"/>
          <c:showVal val="0"/>
          <c:showCatName val="0"/>
          <c:showSerName val="0"/>
          <c:showPercent val="0"/>
          <c:showBubbleSize val="0"/>
        </c:dLbls>
        <c:gapWidth val="150"/>
        <c:overlap val="100"/>
        <c:axId val="111598976"/>
        <c:axId val="111605248"/>
      </c:barChart>
      <c:catAx>
        <c:axId val="111598976"/>
        <c:scaling>
          <c:orientation val="minMax"/>
        </c:scaling>
        <c:delete val="0"/>
        <c:axPos val="b"/>
        <c:title>
          <c:tx>
            <c:rich>
              <a:bodyPr/>
              <a:lstStyle/>
              <a:p>
                <a:pPr>
                  <a:defRPr/>
                </a:pPr>
                <a:r>
                  <a:rPr lang="en-US"/>
                  <a:t>Relative Year</a:t>
                </a:r>
              </a:p>
            </c:rich>
          </c:tx>
          <c:overlay val="0"/>
        </c:title>
        <c:numFmt formatCode="General" sourceLinked="1"/>
        <c:majorTickMark val="out"/>
        <c:minorTickMark val="none"/>
        <c:tickLblPos val="nextTo"/>
        <c:crossAx val="111605248"/>
        <c:crosses val="autoZero"/>
        <c:auto val="1"/>
        <c:lblAlgn val="ctr"/>
        <c:lblOffset val="100"/>
        <c:noMultiLvlLbl val="0"/>
      </c:catAx>
      <c:valAx>
        <c:axId val="111605248"/>
        <c:scaling>
          <c:orientation val="minMax"/>
        </c:scaling>
        <c:delete val="0"/>
        <c:axPos val="l"/>
        <c:majorGridlines/>
        <c:numFmt formatCode="&quot;$&quot;#,##0_);[Red]\(&quot;$&quot;#,##0\)" sourceLinked="1"/>
        <c:majorTickMark val="out"/>
        <c:minorTickMark val="none"/>
        <c:tickLblPos val="nextTo"/>
        <c:crossAx val="111598976"/>
        <c:crosses val="autoZero"/>
        <c:crossBetween val="between"/>
      </c:valAx>
    </c:plotArea>
    <c:legend>
      <c:legendPos val="r"/>
      <c:layout>
        <c:manualLayout>
          <c:xMode val="edge"/>
          <c:yMode val="edge"/>
          <c:x val="0.18189074191812979"/>
          <c:y val="0.32442811995439397"/>
          <c:w val="0.21993796967990625"/>
          <c:h val="9.7416368408494464E-2"/>
        </c:manualLayout>
      </c:layout>
      <c:overlay val="0"/>
      <c:spPr>
        <a:solidFill>
          <a:schemeClr val="accent1">
            <a:lumMod val="20000"/>
            <a:lumOff val="80000"/>
          </a:schemeClr>
        </a:solidFill>
        <a:ln>
          <a:solidFill>
            <a:schemeClr val="tx1"/>
          </a:solidFill>
        </a:ln>
      </c:spPr>
    </c:legend>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196342392684828"/>
          <c:y val="6.0606060606060622E-2"/>
        </c:manualLayout>
      </c:layout>
      <c:overlay val="0"/>
    </c:title>
    <c:autoTitleDeleted val="0"/>
    <c:plotArea>
      <c:layout>
        <c:manualLayout>
          <c:layoutTarget val="inner"/>
          <c:xMode val="edge"/>
          <c:yMode val="edge"/>
          <c:x val="0.1343073700640155"/>
          <c:y val="0.27576859795510655"/>
          <c:w val="0.79370549929505663"/>
          <c:h val="0.62726720727073304"/>
        </c:manualLayout>
      </c:layout>
      <c:barChart>
        <c:barDir val="col"/>
        <c:grouping val="stacked"/>
        <c:varyColors val="0"/>
        <c:ser>
          <c:idx val="0"/>
          <c:order val="0"/>
          <c:tx>
            <c:strRef>
              <c:f>Engine!$L$220</c:f>
              <c:strCache>
                <c:ptCount val="1"/>
                <c:pt idx="0">
                  <c:v>Net Annual Change in R4R</c:v>
                </c:pt>
              </c:strCache>
            </c:strRef>
          </c:tx>
          <c:invertIfNegative val="0"/>
          <c:cat>
            <c:numRef>
              <c:f>Engine!$M$219:$V$219</c:f>
              <c:numCache>
                <c:formatCode>General</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Engine!$M$220:$V$220</c:f>
              <c:numCache>
                <c:formatCode>"$"#,##0_);[Red]\("$"#,##0\)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8D36-4E97-87C2-96353899185A}"/>
            </c:ext>
          </c:extLst>
        </c:ser>
        <c:dLbls>
          <c:showLegendKey val="0"/>
          <c:showVal val="0"/>
          <c:showCatName val="0"/>
          <c:showSerName val="0"/>
          <c:showPercent val="0"/>
          <c:showBubbleSize val="0"/>
        </c:dLbls>
        <c:gapWidth val="150"/>
        <c:overlap val="100"/>
        <c:axId val="111830912"/>
        <c:axId val="111841280"/>
      </c:barChart>
      <c:catAx>
        <c:axId val="111830912"/>
        <c:scaling>
          <c:orientation val="minMax"/>
        </c:scaling>
        <c:delete val="0"/>
        <c:axPos val="b"/>
        <c:title>
          <c:tx>
            <c:rich>
              <a:bodyPr/>
              <a:lstStyle/>
              <a:p>
                <a:pPr>
                  <a:defRPr/>
                </a:pPr>
                <a:r>
                  <a:rPr lang="en-US"/>
                  <a:t>Relative Year</a:t>
                </a:r>
              </a:p>
            </c:rich>
          </c:tx>
          <c:overlay val="0"/>
        </c:title>
        <c:numFmt formatCode="General" sourceLinked="1"/>
        <c:majorTickMark val="out"/>
        <c:minorTickMark val="none"/>
        <c:tickLblPos val="nextTo"/>
        <c:crossAx val="111841280"/>
        <c:crosses val="autoZero"/>
        <c:auto val="1"/>
        <c:lblAlgn val="ctr"/>
        <c:lblOffset val="100"/>
        <c:noMultiLvlLbl val="0"/>
      </c:catAx>
      <c:valAx>
        <c:axId val="111841280"/>
        <c:scaling>
          <c:orientation val="minMax"/>
        </c:scaling>
        <c:delete val="0"/>
        <c:axPos val="l"/>
        <c:majorGridlines/>
        <c:numFmt formatCode="&quot;$&quot;#,##0_);[Red]\(&quot;$&quot;#,##0\)" sourceLinked="1"/>
        <c:majorTickMark val="out"/>
        <c:minorTickMark val="none"/>
        <c:tickLblPos val="nextTo"/>
        <c:crossAx val="111830912"/>
        <c:crosses val="autoZero"/>
        <c:crossBetween val="between"/>
      </c:valAx>
    </c:plotArea>
    <c:legend>
      <c:legendPos val="r"/>
      <c:layout>
        <c:manualLayout>
          <c:xMode val="edge"/>
          <c:yMode val="edge"/>
          <c:x val="0.53611938760109401"/>
          <c:y val="0.32135033493947629"/>
          <c:w val="0.22334387388104793"/>
          <c:h val="4.98495091955026E-2"/>
        </c:manualLayout>
      </c:layout>
      <c:overlay val="0"/>
      <c:spPr>
        <a:solidFill>
          <a:schemeClr val="accent1">
            <a:lumMod val="20000"/>
            <a:lumOff val="80000"/>
          </a:schemeClr>
        </a:solidFill>
        <a:ln>
          <a:solidFill>
            <a:schemeClr val="tx1"/>
          </a:solidFill>
        </a:ln>
      </c:sp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Cumulative Sources for funding the Reserve for Replacements</a:t>
            </a:r>
          </a:p>
        </c:rich>
      </c:tx>
      <c:layout>
        <c:manualLayout>
          <c:xMode val="edge"/>
          <c:yMode val="edge"/>
          <c:x val="0.13630010283802244"/>
          <c:y val="5.0314465408805034E-2"/>
        </c:manualLayout>
      </c:layout>
      <c:overlay val="1"/>
    </c:title>
    <c:autoTitleDeleted val="0"/>
    <c:plotArea>
      <c:layout>
        <c:manualLayout>
          <c:layoutTarget val="inner"/>
          <c:xMode val="edge"/>
          <c:yMode val="edge"/>
          <c:x val="0.12143028945421086"/>
          <c:y val="0.19705063390421468"/>
          <c:w val="0.8249284204515418"/>
          <c:h val="0.70448937581491911"/>
        </c:manualLayout>
      </c:layout>
      <c:areaChart>
        <c:grouping val="stacked"/>
        <c:varyColors val="0"/>
        <c:ser>
          <c:idx val="1"/>
          <c:order val="0"/>
          <c:tx>
            <c:strRef>
              <c:f>Engine!$L$225</c:f>
              <c:strCache>
                <c:ptCount val="1"/>
                <c:pt idx="0">
                  <c:v>Initial Deposit</c:v>
                </c:pt>
              </c:strCache>
            </c:strRef>
          </c:tx>
          <c:val>
            <c:numRef>
              <c:f>Engine!$M$225:$V$225</c:f>
              <c:numCache>
                <c:formatCode>"$"#,##0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5C6E-48EB-8AAD-6BF6ED8D93B5}"/>
            </c:ext>
          </c:extLst>
        </c:ser>
        <c:ser>
          <c:idx val="2"/>
          <c:order val="1"/>
          <c:tx>
            <c:strRef>
              <c:f>Engine!$L$226</c:f>
              <c:strCache>
                <c:ptCount val="1"/>
                <c:pt idx="0">
                  <c:v>Interest Income on RfR balance</c:v>
                </c:pt>
              </c:strCache>
            </c:strRef>
          </c:tx>
          <c:val>
            <c:numRef>
              <c:f>Engine!$M$226:$V$226</c:f>
              <c:numCache>
                <c:formatCode>"$"#,##0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5C6E-48EB-8AAD-6BF6ED8D93B5}"/>
            </c:ext>
          </c:extLst>
        </c:ser>
        <c:ser>
          <c:idx val="3"/>
          <c:order val="2"/>
          <c:tx>
            <c:strRef>
              <c:f>Engine!$L$227</c:f>
              <c:strCache>
                <c:ptCount val="1"/>
                <c:pt idx="0">
                  <c:v>Base Annual RfR Deposit</c:v>
                </c:pt>
              </c:strCache>
            </c:strRef>
          </c:tx>
          <c:val>
            <c:numRef>
              <c:f>Engine!$M$227:$V$227</c:f>
              <c:numCache>
                <c:formatCode>"$"#,##0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2-5C6E-48EB-8AAD-6BF6ED8D93B5}"/>
            </c:ext>
          </c:extLst>
        </c:ser>
        <c:ser>
          <c:idx val="4"/>
          <c:order val="3"/>
          <c:tx>
            <c:strRef>
              <c:f>Engine!$L$228</c:f>
              <c:strCache>
                <c:ptCount val="1"/>
                <c:pt idx="0">
                  <c:v>Inflationary Increase in Annual Deposit</c:v>
                </c:pt>
              </c:strCache>
            </c:strRef>
          </c:tx>
          <c:val>
            <c:numRef>
              <c:f>Engine!$M$228:$V$228</c:f>
              <c:numCache>
                <c:formatCode>"$"#,##0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3-5C6E-48EB-8AAD-6BF6ED8D93B5}"/>
            </c:ext>
          </c:extLst>
        </c:ser>
        <c:dLbls>
          <c:showLegendKey val="0"/>
          <c:showVal val="0"/>
          <c:showCatName val="0"/>
          <c:showSerName val="0"/>
          <c:showPercent val="0"/>
          <c:showBubbleSize val="0"/>
        </c:dLbls>
        <c:axId val="110643072"/>
        <c:axId val="110645248"/>
      </c:areaChart>
      <c:lineChart>
        <c:grouping val="standard"/>
        <c:varyColors val="0"/>
        <c:ser>
          <c:idx val="0"/>
          <c:order val="4"/>
          <c:tx>
            <c:strRef>
              <c:f>Engine!$L$229</c:f>
              <c:strCache>
                <c:ptCount val="1"/>
                <c:pt idx="0">
                  <c:v>Accumulated Sources</c:v>
                </c:pt>
              </c:strCache>
            </c:strRef>
          </c:tx>
          <c:spPr>
            <a:ln>
              <a:solidFill>
                <a:srgbClr val="C00000"/>
              </a:solidFill>
            </a:ln>
          </c:spPr>
          <c:marker>
            <c:symbol val="none"/>
          </c:marker>
          <c:dLbls>
            <c:spPr>
              <a:solidFill>
                <a:schemeClr val="accent6">
                  <a:lumMod val="40000"/>
                  <a:lumOff val="60000"/>
                </a:schemeClr>
              </a:solidFill>
              <a:ln>
                <a:solidFill>
                  <a:schemeClr val="tx1"/>
                </a:solidFill>
              </a:ln>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Engine!$M$229:$V$229</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4-5C6E-48EB-8AAD-6BF6ED8D93B5}"/>
            </c:ext>
          </c:extLst>
        </c:ser>
        <c:dLbls>
          <c:showLegendKey val="0"/>
          <c:showVal val="0"/>
          <c:showCatName val="0"/>
          <c:showSerName val="0"/>
          <c:showPercent val="0"/>
          <c:showBubbleSize val="0"/>
        </c:dLbls>
        <c:marker val="1"/>
        <c:smooth val="0"/>
        <c:axId val="110643072"/>
        <c:axId val="110645248"/>
      </c:lineChart>
      <c:catAx>
        <c:axId val="110643072"/>
        <c:scaling>
          <c:orientation val="minMax"/>
        </c:scaling>
        <c:delete val="0"/>
        <c:axPos val="b"/>
        <c:title>
          <c:tx>
            <c:rich>
              <a:bodyPr/>
              <a:lstStyle/>
              <a:p>
                <a:pPr>
                  <a:defRPr/>
                </a:pPr>
                <a:r>
                  <a:rPr lang="en-US"/>
                  <a:t>Relative Year</a:t>
                </a:r>
              </a:p>
            </c:rich>
          </c:tx>
          <c:overlay val="0"/>
        </c:title>
        <c:majorTickMark val="out"/>
        <c:minorTickMark val="none"/>
        <c:tickLblPos val="nextTo"/>
        <c:crossAx val="110645248"/>
        <c:crosses val="autoZero"/>
        <c:auto val="1"/>
        <c:lblAlgn val="ctr"/>
        <c:lblOffset val="100"/>
        <c:tickLblSkip val="1"/>
        <c:noMultiLvlLbl val="0"/>
      </c:catAx>
      <c:valAx>
        <c:axId val="110645248"/>
        <c:scaling>
          <c:orientation val="minMax"/>
        </c:scaling>
        <c:delete val="0"/>
        <c:axPos val="l"/>
        <c:majorGridlines/>
        <c:numFmt formatCode="&quot;$&quot;#,##0" sourceLinked="1"/>
        <c:majorTickMark val="out"/>
        <c:minorTickMark val="none"/>
        <c:tickLblPos val="nextTo"/>
        <c:crossAx val="110643072"/>
        <c:crosses val="autoZero"/>
        <c:crossBetween val="between"/>
      </c:valAx>
    </c:plotArea>
    <c:legend>
      <c:legendPos val="r"/>
      <c:layout>
        <c:manualLayout>
          <c:xMode val="edge"/>
          <c:yMode val="edge"/>
          <c:x val="0.14421465273330988"/>
          <c:y val="0.18514192987274006"/>
          <c:w val="0.35117063117889352"/>
          <c:h val="0.2414281270433784"/>
        </c:manualLayout>
      </c:layout>
      <c:overlay val="0"/>
      <c:spPr>
        <a:solidFill>
          <a:schemeClr val="accent1">
            <a:lumMod val="20000"/>
            <a:lumOff val="80000"/>
          </a:schemeClr>
        </a:solidFill>
        <a:ln>
          <a:solidFill>
            <a:schemeClr val="tx1"/>
          </a:solidFill>
        </a:ln>
      </c:spPr>
    </c:legend>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Cumulative Needs withdrawn</a:t>
            </a:r>
            <a:r>
              <a:rPr lang="en-US" baseline="0"/>
              <a:t> from</a:t>
            </a:r>
            <a:r>
              <a:rPr lang="en-US"/>
              <a:t> the Reserve for Replacements</a:t>
            </a:r>
          </a:p>
        </c:rich>
      </c:tx>
      <c:layout>
        <c:manualLayout>
          <c:xMode val="edge"/>
          <c:yMode val="edge"/>
          <c:x val="0.13630010283802244"/>
          <c:y val="5.0314465408805034E-2"/>
        </c:manualLayout>
      </c:layout>
      <c:overlay val="1"/>
    </c:title>
    <c:autoTitleDeleted val="0"/>
    <c:plotArea>
      <c:layout>
        <c:manualLayout>
          <c:layoutTarget val="inner"/>
          <c:xMode val="edge"/>
          <c:yMode val="edge"/>
          <c:x val="0.13527792014163911"/>
          <c:y val="0.20230971128608918"/>
          <c:w val="0.78787398347201998"/>
          <c:h val="0.69465612696850432"/>
        </c:manualLayout>
      </c:layout>
      <c:areaChart>
        <c:grouping val="stacked"/>
        <c:varyColors val="0"/>
        <c:ser>
          <c:idx val="1"/>
          <c:order val="0"/>
          <c:tx>
            <c:strRef>
              <c:f>Engine!$L$233</c:f>
              <c:strCache>
                <c:ptCount val="1"/>
                <c:pt idx="0">
                  <c:v>Uninflated Needs</c:v>
                </c:pt>
              </c:strCache>
            </c:strRef>
          </c:tx>
          <c:val>
            <c:numRef>
              <c:f>Engine!$M$233:$V$233</c:f>
              <c:numCache>
                <c:formatCode>"$"#,##0_);[Red]\("$"#,##0\)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15C3-4201-AD60-844F85AD6C46}"/>
            </c:ext>
          </c:extLst>
        </c:ser>
        <c:ser>
          <c:idx val="2"/>
          <c:order val="1"/>
          <c:tx>
            <c:strRef>
              <c:f>Engine!$L$234</c:f>
              <c:strCache>
                <c:ptCount val="1"/>
                <c:pt idx="0">
                  <c:v>Inflation in Needs Amount</c:v>
                </c:pt>
              </c:strCache>
            </c:strRef>
          </c:tx>
          <c:val>
            <c:numRef>
              <c:f>Engine!$M$234:$V$234</c:f>
              <c:numCache>
                <c:formatCode>"$"#,##0_);[Red]\("$"#,##0\)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15C3-4201-AD60-844F85AD6C46}"/>
            </c:ext>
          </c:extLst>
        </c:ser>
        <c:dLbls>
          <c:showLegendKey val="0"/>
          <c:showVal val="0"/>
          <c:showCatName val="0"/>
          <c:showSerName val="0"/>
          <c:showPercent val="0"/>
          <c:showBubbleSize val="0"/>
        </c:dLbls>
        <c:axId val="112134784"/>
        <c:axId val="112145152"/>
      </c:areaChart>
      <c:lineChart>
        <c:grouping val="stacked"/>
        <c:varyColors val="0"/>
        <c:ser>
          <c:idx val="0"/>
          <c:order val="2"/>
          <c:tx>
            <c:strRef>
              <c:f>Engine!$L$235</c:f>
              <c:strCache>
                <c:ptCount val="1"/>
                <c:pt idx="0">
                  <c:v>Accumulated Uses</c:v>
                </c:pt>
              </c:strCache>
            </c:strRef>
          </c:tx>
          <c:marker>
            <c:symbol val="none"/>
          </c:marker>
          <c:dLbls>
            <c:spPr>
              <a:solidFill>
                <a:schemeClr val="accent6">
                  <a:lumMod val="40000"/>
                  <a:lumOff val="60000"/>
                </a:schemeClr>
              </a:solidFill>
              <a:ln>
                <a:solidFill>
                  <a:schemeClr val="tx1"/>
                </a:solidFill>
              </a:ln>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Engine!$M$235:$V$235</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2-15C3-4201-AD60-844F85AD6C46}"/>
            </c:ext>
          </c:extLst>
        </c:ser>
        <c:ser>
          <c:idx val="3"/>
          <c:order val="3"/>
          <c:tx>
            <c:strRef>
              <c:f>Engine!$L$236</c:f>
              <c:strCache>
                <c:ptCount val="1"/>
                <c:pt idx="0">
                  <c:v>Note: Gap between highest cumulative R4R Sources and Needs to equalize graphs scales</c:v>
                </c:pt>
              </c:strCache>
            </c:strRef>
          </c:tx>
          <c:spPr>
            <a:ln>
              <a:noFill/>
            </a:ln>
          </c:spPr>
          <c:marker>
            <c:symbol val="none"/>
          </c:marker>
          <c:dPt>
            <c:idx val="9"/>
            <c:marker>
              <c:symbol val="auto"/>
              <c:spPr>
                <a:solidFill>
                  <a:schemeClr val="accent3">
                    <a:lumMod val="40000"/>
                    <a:lumOff val="60000"/>
                  </a:schemeClr>
                </a:solidFill>
              </c:spPr>
            </c:marker>
            <c:bubble3D val="0"/>
            <c:extLst xmlns:c16r2="http://schemas.microsoft.com/office/drawing/2015/06/chart">
              <c:ext xmlns:c16="http://schemas.microsoft.com/office/drawing/2014/chart" uri="{C3380CC4-5D6E-409C-BE32-E72D297353CC}">
                <c16:uniqueId val="{00000003-15C3-4201-AD60-844F85AD6C46}"/>
              </c:ext>
            </c:extLst>
          </c:dPt>
          <c:dLbls>
            <c:dLbl>
              <c:idx val="9"/>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5C3-4201-AD60-844F85AD6C46}"/>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val>
            <c:numRef>
              <c:f>Engine!$M$236:$V$236</c:f>
              <c:numCache>
                <c:formatCode>General</c:formatCode>
                <c:ptCount val="10"/>
                <c:pt idx="9" formatCode="&quot;$&quot;#,##0">
                  <c:v>0</c:v>
                </c:pt>
              </c:numCache>
            </c:numRef>
          </c:val>
          <c:smooth val="0"/>
          <c:extLst xmlns:c16r2="http://schemas.microsoft.com/office/drawing/2015/06/chart">
            <c:ext xmlns:c16="http://schemas.microsoft.com/office/drawing/2014/chart" uri="{C3380CC4-5D6E-409C-BE32-E72D297353CC}">
              <c16:uniqueId val="{00000004-15C3-4201-AD60-844F85AD6C46}"/>
            </c:ext>
          </c:extLst>
        </c:ser>
        <c:dLbls>
          <c:showLegendKey val="0"/>
          <c:showVal val="0"/>
          <c:showCatName val="0"/>
          <c:showSerName val="0"/>
          <c:showPercent val="0"/>
          <c:showBubbleSize val="0"/>
        </c:dLbls>
        <c:marker val="1"/>
        <c:smooth val="0"/>
        <c:axId val="112134784"/>
        <c:axId val="112145152"/>
      </c:lineChart>
      <c:catAx>
        <c:axId val="112134784"/>
        <c:scaling>
          <c:orientation val="minMax"/>
        </c:scaling>
        <c:delete val="0"/>
        <c:axPos val="b"/>
        <c:title>
          <c:tx>
            <c:rich>
              <a:bodyPr/>
              <a:lstStyle/>
              <a:p>
                <a:pPr>
                  <a:defRPr/>
                </a:pPr>
                <a:r>
                  <a:rPr lang="en-US"/>
                  <a:t>Relative Year</a:t>
                </a:r>
              </a:p>
            </c:rich>
          </c:tx>
          <c:overlay val="0"/>
        </c:title>
        <c:majorTickMark val="out"/>
        <c:minorTickMark val="none"/>
        <c:tickLblPos val="nextTo"/>
        <c:crossAx val="112145152"/>
        <c:crosses val="autoZero"/>
        <c:auto val="1"/>
        <c:lblAlgn val="ctr"/>
        <c:lblOffset val="100"/>
        <c:tickLblSkip val="1"/>
        <c:noMultiLvlLbl val="0"/>
      </c:catAx>
      <c:valAx>
        <c:axId val="112145152"/>
        <c:scaling>
          <c:orientation val="minMax"/>
        </c:scaling>
        <c:delete val="0"/>
        <c:axPos val="l"/>
        <c:majorGridlines/>
        <c:numFmt formatCode="&quot;$&quot;#,##0_);[Red]\(&quot;$&quot;#,##0\)" sourceLinked="1"/>
        <c:majorTickMark val="out"/>
        <c:minorTickMark val="none"/>
        <c:tickLblPos val="nextTo"/>
        <c:crossAx val="112134784"/>
        <c:crosses val="autoZero"/>
        <c:crossBetween val="between"/>
      </c:valAx>
    </c:plotArea>
    <c:legend>
      <c:legendPos val="r"/>
      <c:layout>
        <c:manualLayout>
          <c:xMode val="edge"/>
          <c:yMode val="edge"/>
          <c:x val="0.15071233606639101"/>
          <c:y val="0.23441108923884521"/>
          <c:w val="0.43577913740030239"/>
          <c:h val="0.30467437664042024"/>
        </c:manualLayout>
      </c:layout>
      <c:overlay val="0"/>
      <c:spPr>
        <a:solidFill>
          <a:schemeClr val="accent1">
            <a:lumMod val="20000"/>
            <a:lumOff val="80000"/>
          </a:schemeClr>
        </a:solidFill>
        <a:ln>
          <a:solidFill>
            <a:schemeClr val="tx1"/>
          </a:solidFill>
        </a:ln>
      </c:spPr>
    </c:legend>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Cumulative Sources Funding</a:t>
            </a:r>
            <a:r>
              <a:rPr lang="en-US" baseline="0"/>
              <a:t> the Reserve for Replacements and Cumulative</a:t>
            </a:r>
            <a:r>
              <a:rPr lang="en-US"/>
              <a:t> Needs withdrawn</a:t>
            </a:r>
            <a:r>
              <a:rPr lang="en-US" baseline="0"/>
              <a:t> from</a:t>
            </a:r>
            <a:r>
              <a:rPr lang="en-US"/>
              <a:t> the Reserve for Replacements</a:t>
            </a:r>
          </a:p>
        </c:rich>
      </c:tx>
      <c:layout>
        <c:manualLayout>
          <c:xMode val="edge"/>
          <c:yMode val="edge"/>
          <c:x val="0.13630010283802244"/>
          <c:y val="5.0314465408805034E-2"/>
        </c:manualLayout>
      </c:layout>
      <c:overlay val="1"/>
    </c:title>
    <c:autoTitleDeleted val="0"/>
    <c:plotArea>
      <c:layout>
        <c:manualLayout>
          <c:layoutTarget val="inner"/>
          <c:xMode val="edge"/>
          <c:yMode val="edge"/>
          <c:x val="0.12732030397026819"/>
          <c:y val="0.18143082991819004"/>
          <c:w val="0.80872345502266751"/>
          <c:h val="0.6972389270054693"/>
        </c:manualLayout>
      </c:layout>
      <c:lineChart>
        <c:grouping val="standard"/>
        <c:varyColors val="0"/>
        <c:ser>
          <c:idx val="1"/>
          <c:order val="0"/>
          <c:tx>
            <c:strRef>
              <c:f>Engine!$L$229</c:f>
              <c:strCache>
                <c:ptCount val="1"/>
                <c:pt idx="0">
                  <c:v>Accumulated Sources</c:v>
                </c:pt>
              </c:strCache>
            </c:strRef>
          </c:tx>
          <c:marker>
            <c:symbol val="none"/>
          </c:marker>
          <c:dLbls>
            <c:spPr>
              <a:solidFill>
                <a:schemeClr val="accent6">
                  <a:lumMod val="40000"/>
                  <a:lumOff val="60000"/>
                </a:schemeClr>
              </a:solidFill>
              <a:ln>
                <a:solidFill>
                  <a:schemeClr val="tx1"/>
                </a:solidFill>
              </a:ln>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Engine!$M$238:$V$238</c:f>
              <c:numCache>
                <c:formatCode>"$"#,##0</c:formatCode>
                <c:ptCount val="10"/>
                <c:pt idx="0">
                  <c:v>0</c:v>
                </c:pt>
                <c:pt idx="1">
                  <c:v>0</c:v>
                </c:pt>
                <c:pt idx="2">
                  <c:v>0</c:v>
                </c:pt>
                <c:pt idx="3">
                  <c:v>0</c:v>
                </c:pt>
                <c:pt idx="4">
                  <c:v>0</c:v>
                </c:pt>
                <c:pt idx="5">
                  <c:v>0</c:v>
                </c:pt>
                <c:pt idx="6">
                  <c:v>0</c:v>
                </c:pt>
                <c:pt idx="7">
                  <c:v>0</c:v>
                </c:pt>
                <c:pt idx="8">
                  <c:v>0</c:v>
                </c:pt>
                <c:pt idx="9">
                  <c:v>0</c:v>
                </c:pt>
              </c:numCache>
            </c:numRef>
          </c:cat>
          <c:val>
            <c:numRef>
              <c:f>Engine!$M$229:$V$229</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0-DE30-4367-9273-46895898FC94}"/>
            </c:ext>
          </c:extLst>
        </c:ser>
        <c:ser>
          <c:idx val="2"/>
          <c:order val="1"/>
          <c:tx>
            <c:strRef>
              <c:f>Engine!$L$238</c:f>
              <c:strCache>
                <c:ptCount val="1"/>
                <c:pt idx="0">
                  <c:v>Accumulated Gap</c:v>
                </c:pt>
              </c:strCache>
            </c:strRef>
          </c:tx>
          <c:marker>
            <c:symbol val="none"/>
          </c:marker>
          <c:dLbls>
            <c:spPr>
              <a:solidFill>
                <a:schemeClr val="accent3">
                  <a:lumMod val="40000"/>
                  <a:lumOff val="60000"/>
                </a:schemeClr>
              </a:solidFill>
              <a:ln>
                <a:solidFill>
                  <a:schemeClr val="tx1"/>
                </a:solidFill>
              </a:ln>
            </c:spPr>
            <c:txPr>
              <a:bodyPr/>
              <a:lstStyle/>
              <a:p>
                <a:pPr>
                  <a:defRPr sz="800"/>
                </a:pPr>
                <a:endParaRPr lang="en-US"/>
              </a:p>
            </c:txPr>
            <c:dLblPos val="ctr"/>
            <c:showLegendKey val="0"/>
            <c:showVal val="0"/>
            <c:showCatName val="1"/>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0"/>
              </c:ext>
            </c:extLst>
          </c:dLbls>
          <c:cat>
            <c:numRef>
              <c:f>Engine!$M$238:$V$238</c:f>
              <c:numCache>
                <c:formatCode>"$"#,##0</c:formatCode>
                <c:ptCount val="10"/>
                <c:pt idx="0">
                  <c:v>0</c:v>
                </c:pt>
                <c:pt idx="1">
                  <c:v>0</c:v>
                </c:pt>
                <c:pt idx="2">
                  <c:v>0</c:v>
                </c:pt>
                <c:pt idx="3">
                  <c:v>0</c:v>
                </c:pt>
                <c:pt idx="4">
                  <c:v>0</c:v>
                </c:pt>
                <c:pt idx="5">
                  <c:v>0</c:v>
                </c:pt>
                <c:pt idx="6">
                  <c:v>0</c:v>
                </c:pt>
                <c:pt idx="7">
                  <c:v>0</c:v>
                </c:pt>
                <c:pt idx="8">
                  <c:v>0</c:v>
                </c:pt>
                <c:pt idx="9">
                  <c:v>0</c:v>
                </c:pt>
              </c:numCache>
            </c:numRef>
          </c:cat>
          <c:val>
            <c:numRef>
              <c:f>Engine!$M$239:$V$239</c:f>
              <c:numCache>
                <c:formatCode>"$"#,##0</c:formatCode>
                <c:ptCount val="10"/>
                <c:pt idx="0" formatCode="General">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1-DE30-4367-9273-46895898FC94}"/>
            </c:ext>
          </c:extLst>
        </c:ser>
        <c:ser>
          <c:idx val="0"/>
          <c:order val="2"/>
          <c:tx>
            <c:strRef>
              <c:f>Engine!$L$235</c:f>
              <c:strCache>
                <c:ptCount val="1"/>
                <c:pt idx="0">
                  <c:v>Accumulated Uses</c:v>
                </c:pt>
              </c:strCache>
            </c:strRef>
          </c:tx>
          <c:marker>
            <c:symbol val="none"/>
          </c:marker>
          <c:dLbls>
            <c:spPr>
              <a:solidFill>
                <a:schemeClr val="accent6">
                  <a:lumMod val="40000"/>
                  <a:lumOff val="60000"/>
                </a:schemeClr>
              </a:solidFill>
              <a:ln>
                <a:solidFill>
                  <a:schemeClr val="tx1"/>
                </a:solidFill>
              </a:ln>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Engine!$M$238:$V$238</c:f>
              <c:numCache>
                <c:formatCode>"$"#,##0</c:formatCode>
                <c:ptCount val="10"/>
                <c:pt idx="0">
                  <c:v>0</c:v>
                </c:pt>
                <c:pt idx="1">
                  <c:v>0</c:v>
                </c:pt>
                <c:pt idx="2">
                  <c:v>0</c:v>
                </c:pt>
                <c:pt idx="3">
                  <c:v>0</c:v>
                </c:pt>
                <c:pt idx="4">
                  <c:v>0</c:v>
                </c:pt>
                <c:pt idx="5">
                  <c:v>0</c:v>
                </c:pt>
                <c:pt idx="6">
                  <c:v>0</c:v>
                </c:pt>
                <c:pt idx="7">
                  <c:v>0</c:v>
                </c:pt>
                <c:pt idx="8">
                  <c:v>0</c:v>
                </c:pt>
                <c:pt idx="9">
                  <c:v>0</c:v>
                </c:pt>
              </c:numCache>
            </c:numRef>
          </c:cat>
          <c:val>
            <c:numRef>
              <c:f>Engine!$M$235:$V$235</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2-DE30-4367-9273-46895898FC94}"/>
            </c:ext>
          </c:extLst>
        </c:ser>
        <c:dLbls>
          <c:showLegendKey val="0"/>
          <c:showVal val="0"/>
          <c:showCatName val="0"/>
          <c:showSerName val="0"/>
          <c:showPercent val="0"/>
          <c:showBubbleSize val="0"/>
        </c:dLbls>
        <c:marker val="1"/>
        <c:smooth val="0"/>
        <c:axId val="112194304"/>
        <c:axId val="112196224"/>
      </c:lineChart>
      <c:catAx>
        <c:axId val="112194304"/>
        <c:scaling>
          <c:orientation val="minMax"/>
        </c:scaling>
        <c:delete val="0"/>
        <c:axPos val="b"/>
        <c:majorGridlines/>
        <c:title>
          <c:tx>
            <c:rich>
              <a:bodyPr/>
              <a:lstStyle/>
              <a:p>
                <a:pPr>
                  <a:defRPr/>
                </a:pPr>
                <a:r>
                  <a:rPr lang="en-US"/>
                  <a:t>Relative Year</a:t>
                </a:r>
              </a:p>
            </c:rich>
          </c:tx>
          <c:overlay val="0"/>
        </c:title>
        <c:numFmt formatCode="&quot;$&quot;#,##0" sourceLinked="1"/>
        <c:majorTickMark val="cross"/>
        <c:minorTickMark val="none"/>
        <c:tickLblPos val="none"/>
        <c:crossAx val="112196224"/>
        <c:crosses val="autoZero"/>
        <c:auto val="1"/>
        <c:lblAlgn val="ctr"/>
        <c:lblOffset val="100"/>
        <c:tickLblSkip val="1"/>
        <c:noMultiLvlLbl val="0"/>
      </c:catAx>
      <c:valAx>
        <c:axId val="112196224"/>
        <c:scaling>
          <c:orientation val="minMax"/>
        </c:scaling>
        <c:delete val="0"/>
        <c:axPos val="l"/>
        <c:majorGridlines/>
        <c:numFmt formatCode="&quot;$&quot;#,##0" sourceLinked="1"/>
        <c:majorTickMark val="out"/>
        <c:minorTickMark val="none"/>
        <c:tickLblPos val="nextTo"/>
        <c:crossAx val="112194304"/>
        <c:crosses val="autoZero"/>
        <c:crossBetween val="between"/>
      </c:valAx>
    </c:plotArea>
    <c:legend>
      <c:legendPos val="r"/>
      <c:layout>
        <c:manualLayout>
          <c:xMode val="edge"/>
          <c:yMode val="edge"/>
          <c:x val="0.18448306242421464"/>
          <c:y val="0.34639024324360851"/>
          <c:w val="0.20768763037747232"/>
          <c:h val="0.14044981270545079"/>
        </c:manualLayout>
      </c:layout>
      <c:overlay val="0"/>
      <c:spPr>
        <a:solidFill>
          <a:schemeClr val="accent1">
            <a:lumMod val="20000"/>
            <a:lumOff val="80000"/>
          </a:schemeClr>
        </a:solidFill>
        <a:ln>
          <a:solidFill>
            <a:schemeClr val="tx1"/>
          </a:solidFill>
        </a:ln>
      </c:spPr>
    </c:legend>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Reserve Balances</a:t>
            </a:r>
            <a:r>
              <a:rPr lang="en-US" baseline="0"/>
              <a:t> and the 10-year average inflated minimum requirement</a:t>
            </a:r>
            <a:endParaRPr lang="en-US"/>
          </a:p>
        </c:rich>
      </c:tx>
      <c:layout>
        <c:manualLayout>
          <c:xMode val="edge"/>
          <c:yMode val="edge"/>
          <c:x val="0.13341805516627958"/>
          <c:y val="6.7476383265856948E-2"/>
        </c:manualLayout>
      </c:layout>
      <c:overlay val="1"/>
    </c:title>
    <c:autoTitleDeleted val="0"/>
    <c:plotArea>
      <c:layout>
        <c:manualLayout>
          <c:layoutTarget val="inner"/>
          <c:xMode val="edge"/>
          <c:yMode val="edge"/>
          <c:x val="0.12752471158496492"/>
          <c:y val="0.26862009595739328"/>
          <c:w val="0.81055650652364108"/>
          <c:h val="0.63399738298018915"/>
        </c:manualLayout>
      </c:layout>
      <c:lineChart>
        <c:grouping val="standard"/>
        <c:varyColors val="0"/>
        <c:ser>
          <c:idx val="0"/>
          <c:order val="0"/>
          <c:tx>
            <c:strRef>
              <c:f>Engine!$L$244</c:f>
              <c:strCache>
                <c:ptCount val="1"/>
                <c:pt idx="0">
                  <c:v>Ending RfR Balance</c:v>
                </c:pt>
              </c:strCache>
            </c:strRef>
          </c:tx>
          <c:marker>
            <c:symbol val="none"/>
          </c:marker>
          <c:cat>
            <c:numRef>
              <c:f>Engine!$M$243:$V$243</c:f>
              <c:numCache>
                <c:formatCode>General</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Engine!$M$244:$V$244</c:f>
              <c:numCache>
                <c:formatCode>"$"#,##0.00_);[Red]\("$"#,##0.00\)</c:formatCode>
                <c:ptCount val="10"/>
                <c:pt idx="0">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0-2D5F-447A-8B3F-E039631FFED2}"/>
            </c:ext>
          </c:extLst>
        </c:ser>
        <c:ser>
          <c:idx val="1"/>
          <c:order val="1"/>
          <c:tx>
            <c:strRef>
              <c:f>Engine!$L$245</c:f>
              <c:strCache>
                <c:ptCount val="1"/>
                <c:pt idx="0">
                  <c:v>10 Yr Minimum Balance-inflated</c:v>
                </c:pt>
              </c:strCache>
            </c:strRef>
          </c:tx>
          <c:marker>
            <c:symbol val="none"/>
          </c:marker>
          <c:cat>
            <c:numRef>
              <c:f>Engine!$M$243:$V$243</c:f>
              <c:numCache>
                <c:formatCode>General</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Engine!$M$245:$V$245</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1-2D5F-447A-8B3F-E039631FFED2}"/>
            </c:ext>
          </c:extLst>
        </c:ser>
        <c:ser>
          <c:idx val="2"/>
          <c:order val="2"/>
          <c:tx>
            <c:strRef>
              <c:f>Engine!$L$246</c:f>
              <c:strCache>
                <c:ptCount val="1"/>
                <c:pt idx="0">
                  <c:v>Margin exceeding Minimum Balance</c:v>
                </c:pt>
              </c:strCache>
            </c:strRef>
          </c:tx>
          <c:marker>
            <c:symbol val="none"/>
          </c:marker>
          <c:cat>
            <c:numRef>
              <c:f>Engine!$M$243:$V$243</c:f>
              <c:numCache>
                <c:formatCode>General</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Engine!$M$246:$V$246</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2-2D5F-447A-8B3F-E039631FFED2}"/>
            </c:ext>
          </c:extLst>
        </c:ser>
        <c:dLbls>
          <c:showLegendKey val="0"/>
          <c:showVal val="0"/>
          <c:showCatName val="0"/>
          <c:showSerName val="0"/>
          <c:showPercent val="0"/>
          <c:showBubbleSize val="0"/>
        </c:dLbls>
        <c:marker val="1"/>
        <c:smooth val="0"/>
        <c:axId val="112231936"/>
        <c:axId val="112233856"/>
      </c:lineChart>
      <c:catAx>
        <c:axId val="112231936"/>
        <c:scaling>
          <c:orientation val="minMax"/>
        </c:scaling>
        <c:delete val="0"/>
        <c:axPos val="b"/>
        <c:title>
          <c:tx>
            <c:rich>
              <a:bodyPr/>
              <a:lstStyle/>
              <a:p>
                <a:pPr>
                  <a:defRPr/>
                </a:pPr>
                <a:r>
                  <a:rPr lang="en-US"/>
                  <a:t>Relative Year</a:t>
                </a:r>
              </a:p>
            </c:rich>
          </c:tx>
          <c:overlay val="0"/>
        </c:title>
        <c:numFmt formatCode="General" sourceLinked="1"/>
        <c:majorTickMark val="out"/>
        <c:minorTickMark val="none"/>
        <c:tickLblPos val="nextTo"/>
        <c:crossAx val="112233856"/>
        <c:crosses val="autoZero"/>
        <c:auto val="1"/>
        <c:lblAlgn val="ctr"/>
        <c:lblOffset val="100"/>
        <c:noMultiLvlLbl val="0"/>
      </c:catAx>
      <c:valAx>
        <c:axId val="112233856"/>
        <c:scaling>
          <c:orientation val="minMax"/>
        </c:scaling>
        <c:delete val="0"/>
        <c:axPos val="l"/>
        <c:majorGridlines/>
        <c:numFmt formatCode="&quot;$&quot;#,##0.00_);[Red]\(&quot;$&quot;#,##0.00\)" sourceLinked="1"/>
        <c:majorTickMark val="out"/>
        <c:minorTickMark val="none"/>
        <c:tickLblPos val="nextTo"/>
        <c:crossAx val="112231936"/>
        <c:crosses val="autoZero"/>
        <c:crossBetween val="between"/>
      </c:valAx>
    </c:plotArea>
    <c:legend>
      <c:legendPos val="r"/>
      <c:layout>
        <c:manualLayout>
          <c:xMode val="edge"/>
          <c:yMode val="edge"/>
          <c:x val="0.18189074191812979"/>
          <c:y val="0.32442811995439397"/>
          <c:w val="0.31016739166345497"/>
          <c:h val="0.2506855410386723"/>
        </c:manualLayout>
      </c:layout>
      <c:overlay val="0"/>
      <c:spPr>
        <a:solidFill>
          <a:schemeClr val="accent1">
            <a:lumMod val="20000"/>
            <a:lumOff val="80000"/>
          </a:schemeClr>
        </a:solidFill>
        <a:ln>
          <a:solidFill>
            <a:schemeClr val="tx1"/>
          </a:solidFill>
        </a:ln>
      </c:spPr>
    </c:legend>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Reserve for Replacements Ending Balance and Years 11-20 Required Minimum Balance</a:t>
            </a:r>
          </a:p>
        </c:rich>
      </c:tx>
      <c:overlay val="1"/>
    </c:title>
    <c:autoTitleDeleted val="0"/>
    <c:plotArea>
      <c:layout>
        <c:manualLayout>
          <c:layoutTarget val="inner"/>
          <c:xMode val="edge"/>
          <c:yMode val="edge"/>
          <c:x val="0.12762467191601029"/>
          <c:y val="0.25608403496133442"/>
          <c:w val="0.81775501073729462"/>
          <c:h val="0.68771895048755283"/>
        </c:manualLayout>
      </c:layout>
      <c:barChart>
        <c:barDir val="col"/>
        <c:grouping val="clustered"/>
        <c:varyColors val="0"/>
        <c:ser>
          <c:idx val="0"/>
          <c:order val="0"/>
          <c:tx>
            <c:strRef>
              <c:f>'Projections and Results'!$C$16</c:f>
              <c:strCache>
                <c:ptCount val="1"/>
                <c:pt idx="0">
                  <c:v>Ending RfR Balance</c:v>
                </c:pt>
              </c:strCache>
            </c:strRef>
          </c:tx>
          <c:invertIfNegative val="0"/>
          <c:val>
            <c:numRef>
              <c:f>'Projections and Results'!$I$16:$AB$16</c:f>
              <c:numCache>
                <c:formatCode>"$"#,##0_);[Red]\("$"#,##0\)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xmlns:c16r2="http://schemas.microsoft.com/office/drawing/2015/06/chart">
            <c:ext xmlns:c16="http://schemas.microsoft.com/office/drawing/2014/chart" uri="{C3380CC4-5D6E-409C-BE32-E72D297353CC}">
              <c16:uniqueId val="{00000000-25F0-4FC6-B1C4-5521D8264968}"/>
            </c:ext>
          </c:extLst>
        </c:ser>
        <c:dLbls>
          <c:showLegendKey val="0"/>
          <c:showVal val="0"/>
          <c:showCatName val="0"/>
          <c:showSerName val="0"/>
          <c:showPercent val="0"/>
          <c:showBubbleSize val="0"/>
        </c:dLbls>
        <c:gapWidth val="150"/>
        <c:axId val="110968832"/>
        <c:axId val="110970752"/>
      </c:barChart>
      <c:lineChart>
        <c:grouping val="standard"/>
        <c:varyColors val="0"/>
        <c:ser>
          <c:idx val="2"/>
          <c:order val="1"/>
          <c:tx>
            <c:strRef>
              <c:f>'Projections and Results'!$G$26</c:f>
              <c:strCache>
                <c:ptCount val="1"/>
                <c:pt idx="0">
                  <c:v>Mininum balance (yr 1 shown)</c:v>
                </c:pt>
              </c:strCache>
            </c:strRef>
          </c:tx>
          <c:spPr>
            <a:ln>
              <a:solidFill>
                <a:srgbClr val="FF0000"/>
              </a:solidFill>
            </a:ln>
          </c:spPr>
          <c:marker>
            <c:spPr>
              <a:noFill/>
              <a:ln>
                <a:noFill/>
              </a:ln>
            </c:spPr>
          </c:marker>
          <c:val>
            <c:numRef>
              <c:f>'Projections and Results'!$I$26:$AB$26</c:f>
              <c:numCache>
                <c:formatCode>"$"#,##0_);[Red]\("$"#,##0\)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xmlns:c16r2="http://schemas.microsoft.com/office/drawing/2015/06/chart">
            <c:ext xmlns:c16="http://schemas.microsoft.com/office/drawing/2014/chart" uri="{C3380CC4-5D6E-409C-BE32-E72D297353CC}">
              <c16:uniqueId val="{00000001-25F0-4FC6-B1C4-5521D8264968}"/>
            </c:ext>
          </c:extLst>
        </c:ser>
        <c:dLbls>
          <c:showLegendKey val="0"/>
          <c:showVal val="0"/>
          <c:showCatName val="0"/>
          <c:showSerName val="0"/>
          <c:showPercent val="0"/>
          <c:showBubbleSize val="0"/>
        </c:dLbls>
        <c:marker val="1"/>
        <c:smooth val="0"/>
        <c:axId val="110968832"/>
        <c:axId val="110970752"/>
      </c:lineChart>
      <c:catAx>
        <c:axId val="110968832"/>
        <c:scaling>
          <c:orientation val="minMax"/>
        </c:scaling>
        <c:delete val="0"/>
        <c:axPos val="b"/>
        <c:majorTickMark val="out"/>
        <c:minorTickMark val="none"/>
        <c:tickLblPos val="nextTo"/>
        <c:txPr>
          <a:bodyPr/>
          <a:lstStyle/>
          <a:p>
            <a:pPr>
              <a:defRPr sz="600"/>
            </a:pPr>
            <a:endParaRPr lang="en-US"/>
          </a:p>
        </c:txPr>
        <c:crossAx val="110970752"/>
        <c:crosses val="autoZero"/>
        <c:auto val="1"/>
        <c:lblAlgn val="ctr"/>
        <c:lblOffset val="100"/>
        <c:noMultiLvlLbl val="0"/>
      </c:catAx>
      <c:valAx>
        <c:axId val="110970752"/>
        <c:scaling>
          <c:orientation val="minMax"/>
        </c:scaling>
        <c:delete val="0"/>
        <c:axPos val="l"/>
        <c:majorGridlines/>
        <c:numFmt formatCode="&quot;$&quot;#,##0_);[Red]\(&quot;$&quot;#,##0\)" sourceLinked="1"/>
        <c:majorTickMark val="out"/>
        <c:minorTickMark val="none"/>
        <c:tickLblPos val="nextTo"/>
        <c:txPr>
          <a:bodyPr/>
          <a:lstStyle/>
          <a:p>
            <a:pPr>
              <a:defRPr sz="700"/>
            </a:pPr>
            <a:endParaRPr lang="en-US"/>
          </a:p>
        </c:txPr>
        <c:crossAx val="110968832"/>
        <c:crosses val="autoZero"/>
        <c:crossBetween val="between"/>
      </c:valAx>
    </c:plotArea>
    <c:legend>
      <c:legendPos val="t"/>
      <c:layout>
        <c:manualLayout>
          <c:xMode val="edge"/>
          <c:yMode val="edge"/>
          <c:x val="0.13347232085827415"/>
          <c:y val="0.26105284874325208"/>
          <c:w val="0.86018107435737323"/>
          <c:h val="0.10533739173989504"/>
        </c:manualLayout>
      </c:layout>
      <c:overlay val="1"/>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Reserve Balances</a:t>
            </a:r>
            <a:r>
              <a:rPr lang="en-US" baseline="0"/>
              <a:t> and the 20-year average inflated minimum requirement</a:t>
            </a:r>
            <a:endParaRPr lang="en-US"/>
          </a:p>
        </c:rich>
      </c:tx>
      <c:layout>
        <c:manualLayout>
          <c:xMode val="edge"/>
          <c:yMode val="edge"/>
          <c:x val="0.13341805516627958"/>
          <c:y val="6.7476383265856948E-2"/>
        </c:manualLayout>
      </c:layout>
      <c:overlay val="1"/>
    </c:title>
    <c:autoTitleDeleted val="0"/>
    <c:plotArea>
      <c:layout>
        <c:manualLayout>
          <c:layoutTarget val="inner"/>
          <c:xMode val="edge"/>
          <c:yMode val="edge"/>
          <c:x val="0.12752471158496492"/>
          <c:y val="0.26862009595739328"/>
          <c:w val="0.81055650652364108"/>
          <c:h val="0.63399738298018915"/>
        </c:manualLayout>
      </c:layout>
      <c:lineChart>
        <c:grouping val="standard"/>
        <c:varyColors val="0"/>
        <c:ser>
          <c:idx val="0"/>
          <c:order val="0"/>
          <c:tx>
            <c:strRef>
              <c:f>Engine!$L$250</c:f>
              <c:strCache>
                <c:ptCount val="1"/>
                <c:pt idx="0">
                  <c:v>Ending RfR Balance</c:v>
                </c:pt>
              </c:strCache>
            </c:strRef>
          </c:tx>
          <c:marker>
            <c:symbol val="none"/>
          </c:marker>
          <c:cat>
            <c:numRef>
              <c:f>Engine!$M$249:$AE$249</c:f>
              <c:numCache>
                <c:formatCode>General</c:formatCode>
                <c:ptCount val="19"/>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pt idx="10">
                  <c:v>11.002777777777778</c:v>
                </c:pt>
                <c:pt idx="11">
                  <c:v>12.002777777777778</c:v>
                </c:pt>
                <c:pt idx="12">
                  <c:v>13.002777777777778</c:v>
                </c:pt>
                <c:pt idx="13">
                  <c:v>14.002777777777778</c:v>
                </c:pt>
                <c:pt idx="14">
                  <c:v>15.002777777777778</c:v>
                </c:pt>
                <c:pt idx="15">
                  <c:v>16.002777777777776</c:v>
                </c:pt>
                <c:pt idx="16">
                  <c:v>18.002777777777776</c:v>
                </c:pt>
                <c:pt idx="17">
                  <c:v>19.002777777777776</c:v>
                </c:pt>
                <c:pt idx="18">
                  <c:v>20.002777777777776</c:v>
                </c:pt>
              </c:numCache>
            </c:numRef>
          </c:cat>
          <c:val>
            <c:numRef>
              <c:f>Engine!$M$250:$AE$250</c:f>
              <c:numCache>
                <c:formatCode>"$"#,##0.00_);[Red]\("$"#,##0.00\)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smooth val="0"/>
          <c:extLst xmlns:c16r2="http://schemas.microsoft.com/office/drawing/2015/06/chart">
            <c:ext xmlns:c16="http://schemas.microsoft.com/office/drawing/2014/chart" uri="{C3380CC4-5D6E-409C-BE32-E72D297353CC}">
              <c16:uniqueId val="{00000000-1E26-4E23-8BFF-45EBB53884CE}"/>
            </c:ext>
          </c:extLst>
        </c:ser>
        <c:ser>
          <c:idx val="1"/>
          <c:order val="1"/>
          <c:tx>
            <c:strRef>
              <c:f>Engine!$L$251</c:f>
              <c:strCache>
                <c:ptCount val="1"/>
                <c:pt idx="0">
                  <c:v>20 Yr Minimum Balance-inflated</c:v>
                </c:pt>
              </c:strCache>
            </c:strRef>
          </c:tx>
          <c:marker>
            <c:symbol val="none"/>
          </c:marker>
          <c:cat>
            <c:numRef>
              <c:f>Engine!$M$249:$AE$249</c:f>
              <c:numCache>
                <c:formatCode>General</c:formatCode>
                <c:ptCount val="19"/>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pt idx="10">
                  <c:v>11.002777777777778</c:v>
                </c:pt>
                <c:pt idx="11">
                  <c:v>12.002777777777778</c:v>
                </c:pt>
                <c:pt idx="12">
                  <c:v>13.002777777777778</c:v>
                </c:pt>
                <c:pt idx="13">
                  <c:v>14.002777777777778</c:v>
                </c:pt>
                <c:pt idx="14">
                  <c:v>15.002777777777778</c:v>
                </c:pt>
                <c:pt idx="15">
                  <c:v>16.002777777777776</c:v>
                </c:pt>
                <c:pt idx="16">
                  <c:v>18.002777777777776</c:v>
                </c:pt>
                <c:pt idx="17">
                  <c:v>19.002777777777776</c:v>
                </c:pt>
                <c:pt idx="18">
                  <c:v>20.002777777777776</c:v>
                </c:pt>
              </c:numCache>
            </c:numRef>
          </c:cat>
          <c:val>
            <c:numRef>
              <c:f>Engine!$M$251:$AE$251</c:f>
              <c:numCache>
                <c:formatCode>"$"#,##0.00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smooth val="0"/>
          <c:extLst xmlns:c16r2="http://schemas.microsoft.com/office/drawing/2015/06/chart">
            <c:ext xmlns:c16="http://schemas.microsoft.com/office/drawing/2014/chart" uri="{C3380CC4-5D6E-409C-BE32-E72D297353CC}">
              <c16:uniqueId val="{00000001-1E26-4E23-8BFF-45EBB53884CE}"/>
            </c:ext>
          </c:extLst>
        </c:ser>
        <c:ser>
          <c:idx val="2"/>
          <c:order val="2"/>
          <c:tx>
            <c:strRef>
              <c:f>Engine!$L$252</c:f>
              <c:strCache>
                <c:ptCount val="1"/>
                <c:pt idx="0">
                  <c:v>Margin exceeding Minimum Balance</c:v>
                </c:pt>
              </c:strCache>
            </c:strRef>
          </c:tx>
          <c:marker>
            <c:symbol val="none"/>
          </c:marker>
          <c:cat>
            <c:numRef>
              <c:f>Engine!$M$249:$AE$249</c:f>
              <c:numCache>
                <c:formatCode>General</c:formatCode>
                <c:ptCount val="19"/>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pt idx="10">
                  <c:v>11.002777777777778</c:v>
                </c:pt>
                <c:pt idx="11">
                  <c:v>12.002777777777778</c:v>
                </c:pt>
                <c:pt idx="12">
                  <c:v>13.002777777777778</c:v>
                </c:pt>
                <c:pt idx="13">
                  <c:v>14.002777777777778</c:v>
                </c:pt>
                <c:pt idx="14">
                  <c:v>15.002777777777778</c:v>
                </c:pt>
                <c:pt idx="15">
                  <c:v>16.002777777777776</c:v>
                </c:pt>
                <c:pt idx="16">
                  <c:v>18.002777777777776</c:v>
                </c:pt>
                <c:pt idx="17">
                  <c:v>19.002777777777776</c:v>
                </c:pt>
                <c:pt idx="18">
                  <c:v>20.002777777777776</c:v>
                </c:pt>
              </c:numCache>
            </c:numRef>
          </c:cat>
          <c:val>
            <c:numRef>
              <c:f>Engine!$M$252:$AE$252</c:f>
              <c:numCache>
                <c:formatCode>"$"#,##0.00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smooth val="0"/>
          <c:extLst xmlns:c16r2="http://schemas.microsoft.com/office/drawing/2015/06/chart">
            <c:ext xmlns:c16="http://schemas.microsoft.com/office/drawing/2014/chart" uri="{C3380CC4-5D6E-409C-BE32-E72D297353CC}">
              <c16:uniqueId val="{00000002-1E26-4E23-8BFF-45EBB53884CE}"/>
            </c:ext>
          </c:extLst>
        </c:ser>
        <c:dLbls>
          <c:showLegendKey val="0"/>
          <c:showVal val="0"/>
          <c:showCatName val="0"/>
          <c:showSerName val="0"/>
          <c:showPercent val="0"/>
          <c:showBubbleSize val="0"/>
        </c:dLbls>
        <c:marker val="1"/>
        <c:smooth val="0"/>
        <c:axId val="112331008"/>
        <c:axId val="112341376"/>
      </c:lineChart>
      <c:catAx>
        <c:axId val="112331008"/>
        <c:scaling>
          <c:orientation val="minMax"/>
        </c:scaling>
        <c:delete val="0"/>
        <c:axPos val="b"/>
        <c:title>
          <c:tx>
            <c:rich>
              <a:bodyPr/>
              <a:lstStyle/>
              <a:p>
                <a:pPr>
                  <a:defRPr/>
                </a:pPr>
                <a:r>
                  <a:rPr lang="en-US"/>
                  <a:t>Relative Year</a:t>
                </a:r>
              </a:p>
            </c:rich>
          </c:tx>
          <c:overlay val="0"/>
        </c:title>
        <c:numFmt formatCode="General" sourceLinked="1"/>
        <c:majorTickMark val="out"/>
        <c:minorTickMark val="none"/>
        <c:tickLblPos val="nextTo"/>
        <c:crossAx val="112341376"/>
        <c:crosses val="autoZero"/>
        <c:auto val="1"/>
        <c:lblAlgn val="ctr"/>
        <c:lblOffset val="100"/>
        <c:noMultiLvlLbl val="0"/>
      </c:catAx>
      <c:valAx>
        <c:axId val="112341376"/>
        <c:scaling>
          <c:orientation val="minMax"/>
        </c:scaling>
        <c:delete val="0"/>
        <c:axPos val="l"/>
        <c:majorGridlines/>
        <c:numFmt formatCode="&quot;$&quot;#,##0.00_);[Red]\(&quot;$&quot;#,##0.00\)" sourceLinked="1"/>
        <c:majorTickMark val="out"/>
        <c:minorTickMark val="none"/>
        <c:tickLblPos val="nextTo"/>
        <c:crossAx val="112331008"/>
        <c:crosses val="autoZero"/>
        <c:crossBetween val="between"/>
      </c:valAx>
    </c:plotArea>
    <c:legend>
      <c:legendPos val="r"/>
      <c:layout>
        <c:manualLayout>
          <c:xMode val="edge"/>
          <c:yMode val="edge"/>
          <c:x val="0.18189074191812979"/>
          <c:y val="0.32442811995439397"/>
          <c:w val="0.31016739166345497"/>
          <c:h val="0.2506855410386723"/>
        </c:manualLayout>
      </c:layout>
      <c:overlay val="0"/>
      <c:spPr>
        <a:solidFill>
          <a:schemeClr val="accent1">
            <a:lumMod val="20000"/>
            <a:lumOff val="80000"/>
          </a:schemeClr>
        </a:solidFill>
        <a:ln>
          <a:solidFill>
            <a:schemeClr val="tx1"/>
          </a:solidFill>
        </a:ln>
      </c:spPr>
    </c:legend>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Reserve Balances</a:t>
            </a:r>
            <a:r>
              <a:rPr lang="en-US" baseline="0"/>
              <a:t> and the 11th-20th-year 50%-of-paid-down-mortgage-principal offset for projected shortfall vs. required minimum RfR balances</a:t>
            </a:r>
            <a:endParaRPr lang="en-US"/>
          </a:p>
        </c:rich>
      </c:tx>
      <c:layout>
        <c:manualLayout>
          <c:xMode val="edge"/>
          <c:yMode val="edge"/>
          <c:x val="0.13341805516627958"/>
          <c:y val="6.7476383265856948E-2"/>
        </c:manualLayout>
      </c:layout>
      <c:overlay val="1"/>
    </c:title>
    <c:autoTitleDeleted val="0"/>
    <c:plotArea>
      <c:layout>
        <c:manualLayout>
          <c:layoutTarget val="inner"/>
          <c:xMode val="edge"/>
          <c:yMode val="edge"/>
          <c:x val="0.12752471158496492"/>
          <c:y val="0.26862009595739328"/>
          <c:w val="0.81055650652364108"/>
          <c:h val="0.63399738298018915"/>
        </c:manualLayout>
      </c:layout>
      <c:barChart>
        <c:barDir val="col"/>
        <c:grouping val="clustered"/>
        <c:varyColors val="0"/>
        <c:ser>
          <c:idx val="1"/>
          <c:order val="1"/>
          <c:tx>
            <c:strRef>
              <c:f>Engine!$L$257</c:f>
              <c:strCache>
                <c:ptCount val="1"/>
                <c:pt idx="0">
                  <c:v>RfR shortfall vs. minimum requiring offset (inverse of green line below)</c:v>
                </c:pt>
              </c:strCache>
            </c:strRef>
          </c:tx>
          <c:spPr>
            <a:solidFill>
              <a:srgbClr val="92D050"/>
            </a:solidFill>
          </c:spPr>
          <c:invertIfNegative val="0"/>
          <c:cat>
            <c:numRef>
              <c:f>Engine!$M$255:$AE$255</c:f>
              <c:numCache>
                <c:formatCode>General</c:formatCode>
                <c:ptCount val="19"/>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pt idx="10">
                  <c:v>11.002777777777778</c:v>
                </c:pt>
                <c:pt idx="11">
                  <c:v>12.002777777777778</c:v>
                </c:pt>
                <c:pt idx="12">
                  <c:v>13.002777777777778</c:v>
                </c:pt>
                <c:pt idx="13">
                  <c:v>14.002777777777778</c:v>
                </c:pt>
                <c:pt idx="14">
                  <c:v>15.002777777777778</c:v>
                </c:pt>
                <c:pt idx="15">
                  <c:v>16.002777777777776</c:v>
                </c:pt>
                <c:pt idx="16">
                  <c:v>18.002777777777776</c:v>
                </c:pt>
                <c:pt idx="17">
                  <c:v>19.002777777777776</c:v>
                </c:pt>
                <c:pt idx="18">
                  <c:v>20.002777777777776</c:v>
                </c:pt>
              </c:numCache>
            </c:numRef>
          </c:cat>
          <c:val>
            <c:numRef>
              <c:f>Engine!$M$257:$AE$257</c:f>
              <c:numCache>
                <c:formatCode>"$"#,##0.00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xmlns:c16r2="http://schemas.microsoft.com/office/drawing/2015/06/chart">
            <c:ext xmlns:c16="http://schemas.microsoft.com/office/drawing/2014/chart" uri="{C3380CC4-5D6E-409C-BE32-E72D297353CC}">
              <c16:uniqueId val="{00000000-2A8A-488A-B56D-51F08B7DBB1C}"/>
            </c:ext>
          </c:extLst>
        </c:ser>
        <c:ser>
          <c:idx val="2"/>
          <c:order val="2"/>
          <c:tx>
            <c:strRef>
              <c:f>Engine!$L$258</c:f>
              <c:strCache>
                <c:ptCount val="1"/>
                <c:pt idx="0">
                  <c:v>50% of cumulative amortization (beg. Yr 11)</c:v>
                </c:pt>
              </c:strCache>
            </c:strRef>
          </c:tx>
          <c:spPr>
            <a:solidFill>
              <a:schemeClr val="accent6"/>
            </a:solidFill>
          </c:spPr>
          <c:invertIfNegative val="0"/>
          <c:cat>
            <c:numRef>
              <c:f>Engine!$M$255:$AE$255</c:f>
              <c:numCache>
                <c:formatCode>General</c:formatCode>
                <c:ptCount val="19"/>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pt idx="10">
                  <c:v>11.002777777777778</c:v>
                </c:pt>
                <c:pt idx="11">
                  <c:v>12.002777777777778</c:v>
                </c:pt>
                <c:pt idx="12">
                  <c:v>13.002777777777778</c:v>
                </c:pt>
                <c:pt idx="13">
                  <c:v>14.002777777777778</c:v>
                </c:pt>
                <c:pt idx="14">
                  <c:v>15.002777777777778</c:v>
                </c:pt>
                <c:pt idx="15">
                  <c:v>16.002777777777776</c:v>
                </c:pt>
                <c:pt idx="16">
                  <c:v>18.002777777777776</c:v>
                </c:pt>
                <c:pt idx="17">
                  <c:v>19.002777777777776</c:v>
                </c:pt>
                <c:pt idx="18">
                  <c:v>20.002777777777776</c:v>
                </c:pt>
              </c:numCache>
            </c:numRef>
          </c:cat>
          <c:val>
            <c:numRef>
              <c:f>Engine!$M$258:$AE$258</c:f>
              <c:numCache>
                <c:formatCode>"$"#,##0.00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xmlns:c16r2="http://schemas.microsoft.com/office/drawing/2015/06/chart">
            <c:ext xmlns:c16="http://schemas.microsoft.com/office/drawing/2014/chart" uri="{C3380CC4-5D6E-409C-BE32-E72D297353CC}">
              <c16:uniqueId val="{00000001-2A8A-488A-B56D-51F08B7DBB1C}"/>
            </c:ext>
          </c:extLst>
        </c:ser>
        <c:dLbls>
          <c:showLegendKey val="0"/>
          <c:showVal val="0"/>
          <c:showCatName val="0"/>
          <c:showSerName val="0"/>
          <c:showPercent val="0"/>
          <c:showBubbleSize val="0"/>
        </c:dLbls>
        <c:gapWidth val="150"/>
        <c:axId val="112386432"/>
        <c:axId val="112388352"/>
      </c:barChart>
      <c:lineChart>
        <c:grouping val="standard"/>
        <c:varyColors val="0"/>
        <c:ser>
          <c:idx val="0"/>
          <c:order val="0"/>
          <c:tx>
            <c:strRef>
              <c:f>Engine!$L$256</c:f>
              <c:strCache>
                <c:ptCount val="1"/>
                <c:pt idx="0">
                  <c:v>Ending RfR Balance</c:v>
                </c:pt>
              </c:strCache>
            </c:strRef>
          </c:tx>
          <c:marker>
            <c:symbol val="none"/>
          </c:marker>
          <c:cat>
            <c:numRef>
              <c:f>Engine!$M$255:$AE$255</c:f>
              <c:numCache>
                <c:formatCode>General</c:formatCode>
                <c:ptCount val="19"/>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pt idx="10">
                  <c:v>11.002777777777778</c:v>
                </c:pt>
                <c:pt idx="11">
                  <c:v>12.002777777777778</c:v>
                </c:pt>
                <c:pt idx="12">
                  <c:v>13.002777777777778</c:v>
                </c:pt>
                <c:pt idx="13">
                  <c:v>14.002777777777778</c:v>
                </c:pt>
                <c:pt idx="14">
                  <c:v>15.002777777777778</c:v>
                </c:pt>
                <c:pt idx="15">
                  <c:v>16.002777777777776</c:v>
                </c:pt>
                <c:pt idx="16">
                  <c:v>18.002777777777776</c:v>
                </c:pt>
                <c:pt idx="17">
                  <c:v>19.002777777777776</c:v>
                </c:pt>
                <c:pt idx="18">
                  <c:v>20.002777777777776</c:v>
                </c:pt>
              </c:numCache>
            </c:numRef>
          </c:cat>
          <c:val>
            <c:numRef>
              <c:f>Engine!$M$256:$AE$256</c:f>
              <c:numCache>
                <c:formatCode>"$"#,##0.00_);[Red]\("$"#,##0.00\)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smooth val="0"/>
          <c:extLst xmlns:c16r2="http://schemas.microsoft.com/office/drawing/2015/06/chart">
            <c:ext xmlns:c16="http://schemas.microsoft.com/office/drawing/2014/chart" uri="{C3380CC4-5D6E-409C-BE32-E72D297353CC}">
              <c16:uniqueId val="{00000002-2A8A-488A-B56D-51F08B7DBB1C}"/>
            </c:ext>
          </c:extLst>
        </c:ser>
        <c:ser>
          <c:idx val="3"/>
          <c:order val="3"/>
          <c:tx>
            <c:strRef>
              <c:f>Engine!$L$252</c:f>
              <c:strCache>
                <c:ptCount val="1"/>
                <c:pt idx="0">
                  <c:v>Margin exceeding Minimum Balance</c:v>
                </c:pt>
              </c:strCache>
            </c:strRef>
          </c:tx>
          <c:spPr>
            <a:ln>
              <a:solidFill>
                <a:srgbClr val="92D050"/>
              </a:solidFill>
            </a:ln>
          </c:spPr>
          <c:marker>
            <c:symbol val="none"/>
          </c:marker>
          <c:cat>
            <c:numRef>
              <c:f>Engine!$M$255:$AE$255</c:f>
              <c:numCache>
                <c:formatCode>General</c:formatCode>
                <c:ptCount val="19"/>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pt idx="10">
                  <c:v>11.002777777777778</c:v>
                </c:pt>
                <c:pt idx="11">
                  <c:v>12.002777777777778</c:v>
                </c:pt>
                <c:pt idx="12">
                  <c:v>13.002777777777778</c:v>
                </c:pt>
                <c:pt idx="13">
                  <c:v>14.002777777777778</c:v>
                </c:pt>
                <c:pt idx="14">
                  <c:v>15.002777777777778</c:v>
                </c:pt>
                <c:pt idx="15">
                  <c:v>16.002777777777776</c:v>
                </c:pt>
                <c:pt idx="16">
                  <c:v>18.002777777777776</c:v>
                </c:pt>
                <c:pt idx="17">
                  <c:v>19.002777777777776</c:v>
                </c:pt>
                <c:pt idx="18">
                  <c:v>20.002777777777776</c:v>
                </c:pt>
              </c:numCache>
            </c:numRef>
          </c:cat>
          <c:val>
            <c:numRef>
              <c:f>Engine!$M$252:$AE$252</c:f>
              <c:numCache>
                <c:formatCode>"$"#,##0.00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smooth val="0"/>
        </c:ser>
        <c:dLbls>
          <c:showLegendKey val="0"/>
          <c:showVal val="0"/>
          <c:showCatName val="0"/>
          <c:showSerName val="0"/>
          <c:showPercent val="0"/>
          <c:showBubbleSize val="0"/>
        </c:dLbls>
        <c:marker val="1"/>
        <c:smooth val="0"/>
        <c:axId val="112386432"/>
        <c:axId val="112388352"/>
      </c:lineChart>
      <c:catAx>
        <c:axId val="112386432"/>
        <c:scaling>
          <c:orientation val="minMax"/>
        </c:scaling>
        <c:delete val="0"/>
        <c:axPos val="b"/>
        <c:title>
          <c:tx>
            <c:rich>
              <a:bodyPr/>
              <a:lstStyle/>
              <a:p>
                <a:pPr>
                  <a:defRPr/>
                </a:pPr>
                <a:r>
                  <a:rPr lang="en-US"/>
                  <a:t>Relative Year</a:t>
                </a:r>
              </a:p>
            </c:rich>
          </c:tx>
          <c:overlay val="0"/>
        </c:title>
        <c:numFmt formatCode="General" sourceLinked="1"/>
        <c:majorTickMark val="out"/>
        <c:minorTickMark val="none"/>
        <c:tickLblPos val="nextTo"/>
        <c:crossAx val="112388352"/>
        <c:crosses val="autoZero"/>
        <c:auto val="1"/>
        <c:lblAlgn val="ctr"/>
        <c:lblOffset val="100"/>
        <c:noMultiLvlLbl val="0"/>
      </c:catAx>
      <c:valAx>
        <c:axId val="112388352"/>
        <c:scaling>
          <c:orientation val="minMax"/>
        </c:scaling>
        <c:delete val="0"/>
        <c:axPos val="l"/>
        <c:majorGridlines/>
        <c:numFmt formatCode="&quot;$&quot;#,##0.00" sourceLinked="1"/>
        <c:majorTickMark val="out"/>
        <c:minorTickMark val="none"/>
        <c:tickLblPos val="nextTo"/>
        <c:crossAx val="112386432"/>
        <c:crosses val="autoZero"/>
        <c:crossBetween val="between"/>
      </c:valAx>
    </c:plotArea>
    <c:legend>
      <c:legendPos val="r"/>
      <c:layout>
        <c:manualLayout>
          <c:xMode val="edge"/>
          <c:yMode val="edge"/>
          <c:x val="0.12757630000586329"/>
          <c:y val="0.24686587999214779"/>
          <c:w val="0.36761410079981788"/>
          <c:h val="0.28715597530918052"/>
        </c:manualLayout>
      </c:layout>
      <c:overlay val="0"/>
      <c:spPr>
        <a:solidFill>
          <a:schemeClr val="accent1">
            <a:lumMod val="20000"/>
            <a:lumOff val="80000"/>
          </a:schemeClr>
        </a:solidFill>
        <a:ln>
          <a:solidFill>
            <a:schemeClr val="tx1"/>
          </a:solidFill>
        </a:ln>
      </c:spPr>
    </c:legend>
    <c:plotVisOnly val="1"/>
    <c:dispBlanksAs val="zero"/>
    <c:showDLblsOverMax val="0"/>
  </c:chart>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a:t>RfR Shortfall</a:t>
            </a:r>
            <a:r>
              <a:rPr lang="en-US" baseline="0"/>
              <a:t> vs. required minimum </a:t>
            </a:r>
            <a:r>
              <a:rPr lang="en-US"/>
              <a:t>as a % of Cumulative Principal Amortization</a:t>
            </a:r>
          </a:p>
        </c:rich>
      </c:tx>
      <c:overlay val="0"/>
    </c:title>
    <c:autoTitleDeleted val="0"/>
    <c:plotArea>
      <c:layout>
        <c:manualLayout>
          <c:layoutTarget val="inner"/>
          <c:xMode val="edge"/>
          <c:yMode val="edge"/>
          <c:x val="0.12434515639673481"/>
          <c:y val="0.27207083962989476"/>
          <c:w val="0.84201569987237834"/>
          <c:h val="0.55923115671147172"/>
        </c:manualLayout>
      </c:layout>
      <c:barChart>
        <c:barDir val="col"/>
        <c:grouping val="clustered"/>
        <c:varyColors val="0"/>
        <c:ser>
          <c:idx val="0"/>
          <c:order val="0"/>
          <c:tx>
            <c:strRef>
              <c:f>'Projections and Results'!$C$36</c:f>
              <c:strCache>
                <c:ptCount val="1"/>
                <c:pt idx="0">
                  <c:v>If a shortfall, shortfall as a % of Cumulative Principal Amortization</c:v>
                </c:pt>
              </c:strCache>
            </c:strRef>
          </c:tx>
          <c:spPr>
            <a:solidFill>
              <a:srgbClr val="C00000"/>
            </a:solidFill>
          </c:spPr>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'Projections and Results'!$S$8:$AB$8</c:f>
              <c:numCache>
                <c:formatCode>0</c:formatCode>
                <c:ptCount val="10"/>
                <c:pt idx="0">
                  <c:v>11.002777777777778</c:v>
                </c:pt>
                <c:pt idx="1">
                  <c:v>12.002777777777778</c:v>
                </c:pt>
                <c:pt idx="2">
                  <c:v>13.002777777777778</c:v>
                </c:pt>
                <c:pt idx="3">
                  <c:v>14.002777777777778</c:v>
                </c:pt>
                <c:pt idx="4">
                  <c:v>15.002777777777778</c:v>
                </c:pt>
                <c:pt idx="5">
                  <c:v>16.002777777777776</c:v>
                </c:pt>
                <c:pt idx="6">
                  <c:v>17.002777777777776</c:v>
                </c:pt>
                <c:pt idx="7">
                  <c:v>18.002777777777776</c:v>
                </c:pt>
                <c:pt idx="8">
                  <c:v>19.002777777777776</c:v>
                </c:pt>
                <c:pt idx="9">
                  <c:v>20.002777777777776</c:v>
                </c:pt>
              </c:numCache>
            </c:numRef>
          </c:cat>
          <c:val>
            <c:numRef>
              <c:f>'Projections and Results'!$S$36:$AB$36</c:f>
              <c:numCache>
                <c:formatCode>0.0%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4058-46F4-8032-33A62D2AAC72}"/>
            </c:ext>
          </c:extLst>
        </c:ser>
        <c:dLbls>
          <c:showLegendKey val="0"/>
          <c:showVal val="0"/>
          <c:showCatName val="0"/>
          <c:showSerName val="0"/>
          <c:showPercent val="0"/>
          <c:showBubbleSize val="0"/>
        </c:dLbls>
        <c:gapWidth val="150"/>
        <c:axId val="110984192"/>
        <c:axId val="111006848"/>
      </c:barChart>
      <c:catAx>
        <c:axId val="110984192"/>
        <c:scaling>
          <c:orientation val="minMax"/>
        </c:scaling>
        <c:delete val="0"/>
        <c:axPos val="b"/>
        <c:title>
          <c:tx>
            <c:rich>
              <a:bodyPr/>
              <a:lstStyle/>
              <a:p>
                <a:pPr>
                  <a:defRPr sz="800" b="0"/>
                </a:pPr>
                <a:r>
                  <a:rPr lang="en-US" sz="800" b="0"/>
                  <a:t>Relative Year</a:t>
                </a:r>
              </a:p>
            </c:rich>
          </c:tx>
          <c:overlay val="0"/>
        </c:title>
        <c:numFmt formatCode="0" sourceLinked="1"/>
        <c:majorTickMark val="out"/>
        <c:minorTickMark val="none"/>
        <c:tickLblPos val="nextTo"/>
        <c:txPr>
          <a:bodyPr/>
          <a:lstStyle/>
          <a:p>
            <a:pPr>
              <a:defRPr sz="800"/>
            </a:pPr>
            <a:endParaRPr lang="en-US"/>
          </a:p>
        </c:txPr>
        <c:crossAx val="111006848"/>
        <c:crosses val="autoZero"/>
        <c:auto val="1"/>
        <c:lblAlgn val="ctr"/>
        <c:lblOffset val="100"/>
        <c:noMultiLvlLbl val="0"/>
      </c:catAx>
      <c:valAx>
        <c:axId val="111006848"/>
        <c:scaling>
          <c:orientation val="minMax"/>
        </c:scaling>
        <c:delete val="0"/>
        <c:axPos val="l"/>
        <c:majorGridlines/>
        <c:numFmt formatCode="0%" sourceLinked="0"/>
        <c:majorTickMark val="out"/>
        <c:minorTickMark val="none"/>
        <c:tickLblPos val="nextTo"/>
        <c:crossAx val="110984192"/>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Annual Inflows into the Reserve for Replacements</a:t>
            </a:r>
          </a:p>
        </c:rich>
      </c:tx>
      <c:layout>
        <c:manualLayout>
          <c:xMode val="edge"/>
          <c:yMode val="edge"/>
          <c:x val="0.13370573961273721"/>
          <c:y val="5.6224899598393545E-2"/>
        </c:manualLayout>
      </c:layout>
      <c:overlay val="1"/>
    </c:title>
    <c:autoTitleDeleted val="0"/>
    <c:plotArea>
      <c:layout>
        <c:manualLayout>
          <c:layoutTarget val="inner"/>
          <c:xMode val="edge"/>
          <c:yMode val="edge"/>
          <c:x val="0.12832174103237096"/>
          <c:y val="0.28044208329380577"/>
          <c:w val="0.74787204724409551"/>
          <c:h val="0.60865277382495853"/>
        </c:manualLayout>
      </c:layout>
      <c:barChart>
        <c:barDir val="col"/>
        <c:grouping val="stacked"/>
        <c:varyColors val="0"/>
        <c:ser>
          <c:idx val="1"/>
          <c:order val="0"/>
          <c:tx>
            <c:strRef>
              <c:f>Engine!$L$209</c:f>
              <c:strCache>
                <c:ptCount val="1"/>
                <c:pt idx="0">
                  <c:v>Inflationary Increase in Annual Deposit</c:v>
                </c:pt>
              </c:strCache>
            </c:strRef>
          </c:tx>
          <c:invertIfNegative val="0"/>
          <c:cat>
            <c:numRef>
              <c:f>Engine!$M$206:$V$206</c:f>
              <c:numCache>
                <c:formatCode>0</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Engine!$M$209:$V$209</c:f>
              <c:numCache>
                <c:formatCode>"$"#,##0.0_);[Red]\("$"#,##0.0\)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3111-4A7F-A880-442FEC4A9025}"/>
            </c:ext>
          </c:extLst>
        </c:ser>
        <c:ser>
          <c:idx val="0"/>
          <c:order val="1"/>
          <c:tx>
            <c:strRef>
              <c:f>Engine!$L$208</c:f>
              <c:strCache>
                <c:ptCount val="1"/>
                <c:pt idx="0">
                  <c:v>Base Annual RfR Deposit</c:v>
                </c:pt>
              </c:strCache>
            </c:strRef>
          </c:tx>
          <c:invertIfNegative val="0"/>
          <c:cat>
            <c:numRef>
              <c:f>Engine!$M$206:$V$206</c:f>
              <c:numCache>
                <c:formatCode>0</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Engine!$M$208:$V$208</c:f>
              <c:numCache>
                <c:formatCode>"$"#,##0.0_);[Red]\("$"#,##0.0\)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3111-4A7F-A880-442FEC4A9025}"/>
            </c:ext>
          </c:extLst>
        </c:ser>
        <c:ser>
          <c:idx val="2"/>
          <c:order val="2"/>
          <c:tx>
            <c:strRef>
              <c:f>Engine!$L$207</c:f>
              <c:strCache>
                <c:ptCount val="1"/>
                <c:pt idx="0">
                  <c:v>Interest Income on RfR balance</c:v>
                </c:pt>
              </c:strCache>
            </c:strRef>
          </c:tx>
          <c:spPr>
            <a:ln w="25400">
              <a:noFill/>
            </a:ln>
          </c:spPr>
          <c:invertIfNegative val="0"/>
          <c:cat>
            <c:numRef>
              <c:f>Engine!$M$206:$V$206</c:f>
              <c:numCache>
                <c:formatCode>0</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Engine!$M$207:$V$207</c:f>
              <c:numCache>
                <c:formatCode>"$"#,##0.0_);[Red]\("$"#,##0.0\)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2-3111-4A7F-A880-442FEC4A9025}"/>
            </c:ext>
          </c:extLst>
        </c:ser>
        <c:ser>
          <c:idx val="3"/>
          <c:order val="3"/>
          <c:tx>
            <c:strRef>
              <c:f>Engine!$L$210</c:f>
              <c:strCache>
                <c:ptCount val="1"/>
                <c:pt idx="0">
                  <c:v>Note: Highest Annual Withdrawal to equalize Sources and Needs graphs scales</c:v>
                </c:pt>
              </c:strCache>
            </c:strRef>
          </c:tx>
          <c:invertIfNegative val="0"/>
          <c:cat>
            <c:numRef>
              <c:f>Engine!$M$206:$V$206</c:f>
              <c:numCache>
                <c:formatCode>0</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Engine!$M$210:$W$210</c:f>
              <c:numCache>
                <c:formatCode>"$"#,##0.0_);[Red]\("$"#,##0.0\)</c:formatCode>
                <c:ptCount val="11"/>
                <c:pt idx="0">
                  <c:v>0</c:v>
                </c:pt>
                <c:pt idx="1">
                  <c:v>0</c:v>
                </c:pt>
                <c:pt idx="2">
                  <c:v>0</c:v>
                </c:pt>
                <c:pt idx="3">
                  <c:v>0</c:v>
                </c:pt>
                <c:pt idx="4">
                  <c:v>0</c:v>
                </c:pt>
                <c:pt idx="5">
                  <c:v>0</c:v>
                </c:pt>
                <c:pt idx="6">
                  <c:v>0</c:v>
                </c:pt>
                <c:pt idx="7">
                  <c:v>0</c:v>
                </c:pt>
                <c:pt idx="8">
                  <c:v>0</c:v>
                </c:pt>
                <c:pt idx="9">
                  <c:v>0</c:v>
                </c:pt>
                <c:pt idx="10">
                  <c:v>0</c:v>
                </c:pt>
              </c:numCache>
            </c:numRef>
          </c:val>
          <c:extLst xmlns:c16r2="http://schemas.microsoft.com/office/drawing/2015/06/chart">
            <c:ext xmlns:c16="http://schemas.microsoft.com/office/drawing/2014/chart" uri="{C3380CC4-5D6E-409C-BE32-E72D297353CC}">
              <c16:uniqueId val="{00000003-3111-4A7F-A880-442FEC4A9025}"/>
            </c:ext>
          </c:extLst>
        </c:ser>
        <c:dLbls>
          <c:showLegendKey val="0"/>
          <c:showVal val="0"/>
          <c:showCatName val="0"/>
          <c:showSerName val="0"/>
          <c:showPercent val="0"/>
          <c:showBubbleSize val="0"/>
        </c:dLbls>
        <c:gapWidth val="150"/>
        <c:overlap val="100"/>
        <c:axId val="110492288"/>
        <c:axId val="110301952"/>
      </c:barChart>
      <c:catAx>
        <c:axId val="110492288"/>
        <c:scaling>
          <c:orientation val="minMax"/>
        </c:scaling>
        <c:delete val="0"/>
        <c:axPos val="b"/>
        <c:title>
          <c:tx>
            <c:rich>
              <a:bodyPr/>
              <a:lstStyle/>
              <a:p>
                <a:pPr>
                  <a:defRPr/>
                </a:pPr>
                <a:r>
                  <a:rPr lang="en-US"/>
                  <a:t>Relative Year</a:t>
                </a:r>
              </a:p>
            </c:rich>
          </c:tx>
          <c:overlay val="0"/>
        </c:title>
        <c:numFmt formatCode="0" sourceLinked="1"/>
        <c:majorTickMark val="out"/>
        <c:minorTickMark val="none"/>
        <c:tickLblPos val="nextTo"/>
        <c:crossAx val="110301952"/>
        <c:crosses val="autoZero"/>
        <c:auto val="1"/>
        <c:lblAlgn val="ctr"/>
        <c:lblOffset val="100"/>
        <c:noMultiLvlLbl val="0"/>
      </c:catAx>
      <c:valAx>
        <c:axId val="110301952"/>
        <c:scaling>
          <c:orientation val="minMax"/>
        </c:scaling>
        <c:delete val="0"/>
        <c:axPos val="l"/>
        <c:majorGridlines/>
        <c:numFmt formatCode="&quot;$&quot;#,##0_);[Red]\(&quot;$&quot;#,##0\)" sourceLinked="0"/>
        <c:majorTickMark val="out"/>
        <c:minorTickMark val="none"/>
        <c:tickLblPos val="nextTo"/>
        <c:crossAx val="110492288"/>
        <c:crosses val="autoZero"/>
        <c:crossBetween val="between"/>
      </c:valAx>
    </c:plotArea>
    <c:legend>
      <c:legendPos val="r"/>
      <c:layout>
        <c:manualLayout>
          <c:xMode val="edge"/>
          <c:yMode val="edge"/>
          <c:x val="0.14731441588669375"/>
          <c:y val="0.21501017192128091"/>
          <c:w val="0.46143271278318077"/>
          <c:h val="0.31591689593017813"/>
        </c:manualLayout>
      </c:layout>
      <c:overlay val="0"/>
      <c:spPr>
        <a:solidFill>
          <a:schemeClr val="accent1">
            <a:lumMod val="20000"/>
            <a:lumOff val="80000"/>
          </a:schemeClr>
        </a:solidFill>
        <a:ln>
          <a:solidFill>
            <a:schemeClr val="tx1"/>
          </a:solidFill>
        </a:ln>
      </c:spPr>
      <c:txPr>
        <a:bodyPr/>
        <a:lstStyle/>
        <a:p>
          <a:pPr>
            <a:defRPr lang="en-US" sz="1000" b="0" i="0" u="none" strike="noStrike" kern="1200" baseline="0">
              <a:solidFill>
                <a:sysClr val="windowText" lastClr="000000"/>
              </a:solidFill>
              <a:latin typeface="+mn-lt"/>
              <a:ea typeface="+mn-ea"/>
              <a:cs typeface="+mn-cs"/>
            </a:defRPr>
          </a:pPr>
          <a:endParaRPr lang="en-US"/>
        </a:p>
      </c:txPr>
    </c:legend>
    <c:plotVisOnly val="1"/>
    <c:dispBlanksAs val="zero"/>
    <c:showDLblsOverMax val="0"/>
  </c:chart>
  <c:printSettings>
    <c:headerFooter/>
    <c:pageMargins b="0.75000000000000078" l="0.70000000000000062" r="0.70000000000000062" t="0.75000000000000078"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Annual Needs Showing Inflationary Adjustments</a:t>
            </a:r>
          </a:p>
        </c:rich>
      </c:tx>
      <c:layout>
        <c:manualLayout>
          <c:xMode val="edge"/>
          <c:yMode val="edge"/>
          <c:x val="0.13341805516627969"/>
          <c:y val="6.7476383265856948E-2"/>
        </c:manualLayout>
      </c:layout>
      <c:overlay val="1"/>
    </c:title>
    <c:autoTitleDeleted val="0"/>
    <c:plotArea>
      <c:layout>
        <c:manualLayout>
          <c:layoutTarget val="inner"/>
          <c:xMode val="edge"/>
          <c:yMode val="edge"/>
          <c:x val="0.12752471158496492"/>
          <c:y val="0.26862009595739339"/>
          <c:w val="0.81055650652364108"/>
          <c:h val="0.63399738298018948"/>
        </c:manualLayout>
      </c:layout>
      <c:barChart>
        <c:barDir val="col"/>
        <c:grouping val="stacked"/>
        <c:varyColors val="0"/>
        <c:ser>
          <c:idx val="0"/>
          <c:order val="0"/>
          <c:tx>
            <c:strRef>
              <c:f>Engine!$L$214</c:f>
              <c:strCache>
                <c:ptCount val="1"/>
                <c:pt idx="0">
                  <c:v>Uninflated Needs</c:v>
                </c:pt>
              </c:strCache>
            </c:strRef>
          </c:tx>
          <c:invertIfNegative val="0"/>
          <c:cat>
            <c:numRef>
              <c:f>Engine!$M$213:$V$213</c:f>
              <c:numCache>
                <c:formatCode>General</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Engine!$M$214:$V$214</c:f>
              <c:numCache>
                <c:formatCode>"$"#,##0_);[Red]\("$"#,##0\)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712B-4965-9A27-C2B50382DBED}"/>
            </c:ext>
          </c:extLst>
        </c:ser>
        <c:ser>
          <c:idx val="1"/>
          <c:order val="1"/>
          <c:tx>
            <c:strRef>
              <c:f>Engine!$L$215</c:f>
              <c:strCache>
                <c:ptCount val="1"/>
                <c:pt idx="0">
                  <c:v>Inflation in Needs Amount</c:v>
                </c:pt>
              </c:strCache>
            </c:strRef>
          </c:tx>
          <c:invertIfNegative val="0"/>
          <c:cat>
            <c:numRef>
              <c:f>Engine!$M$213:$V$213</c:f>
              <c:numCache>
                <c:formatCode>General</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Engine!$M$215:$V$215</c:f>
              <c:numCache>
                <c:formatCode>"$"#,##0_);[Red]\("$"#,##0\)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712B-4965-9A27-C2B50382DBED}"/>
            </c:ext>
          </c:extLst>
        </c:ser>
        <c:dLbls>
          <c:showLegendKey val="0"/>
          <c:showVal val="0"/>
          <c:showCatName val="0"/>
          <c:showSerName val="0"/>
          <c:showPercent val="0"/>
          <c:showBubbleSize val="0"/>
        </c:dLbls>
        <c:gapWidth val="150"/>
        <c:overlap val="100"/>
        <c:axId val="110329856"/>
        <c:axId val="110331776"/>
      </c:barChart>
      <c:catAx>
        <c:axId val="110329856"/>
        <c:scaling>
          <c:orientation val="minMax"/>
        </c:scaling>
        <c:delete val="0"/>
        <c:axPos val="b"/>
        <c:title>
          <c:tx>
            <c:rich>
              <a:bodyPr/>
              <a:lstStyle/>
              <a:p>
                <a:pPr>
                  <a:defRPr/>
                </a:pPr>
                <a:r>
                  <a:rPr lang="en-US"/>
                  <a:t>Relative Year</a:t>
                </a:r>
              </a:p>
            </c:rich>
          </c:tx>
          <c:overlay val="0"/>
        </c:title>
        <c:numFmt formatCode="General" sourceLinked="1"/>
        <c:majorTickMark val="out"/>
        <c:minorTickMark val="none"/>
        <c:tickLblPos val="nextTo"/>
        <c:crossAx val="110331776"/>
        <c:crosses val="autoZero"/>
        <c:auto val="1"/>
        <c:lblAlgn val="ctr"/>
        <c:lblOffset val="100"/>
        <c:noMultiLvlLbl val="0"/>
      </c:catAx>
      <c:valAx>
        <c:axId val="110331776"/>
        <c:scaling>
          <c:orientation val="minMax"/>
        </c:scaling>
        <c:delete val="0"/>
        <c:axPos val="l"/>
        <c:majorGridlines/>
        <c:numFmt formatCode="&quot;$&quot;#,##0_);[Red]\(&quot;$&quot;#,##0\)" sourceLinked="1"/>
        <c:majorTickMark val="out"/>
        <c:minorTickMark val="none"/>
        <c:tickLblPos val="nextTo"/>
        <c:crossAx val="110329856"/>
        <c:crosses val="autoZero"/>
        <c:crossBetween val="between"/>
      </c:valAx>
    </c:plotArea>
    <c:legend>
      <c:legendPos val="r"/>
      <c:layout>
        <c:manualLayout>
          <c:xMode val="edge"/>
          <c:yMode val="edge"/>
          <c:x val="0.18189074191812979"/>
          <c:y val="0.32442811995439419"/>
          <c:w val="0.21993796967990631"/>
          <c:h val="9.7416368408494491E-2"/>
        </c:manualLayout>
      </c:layout>
      <c:overlay val="0"/>
      <c:spPr>
        <a:solidFill>
          <a:schemeClr val="accent1">
            <a:lumMod val="20000"/>
            <a:lumOff val="80000"/>
          </a:schemeClr>
        </a:solidFill>
        <a:ln>
          <a:solidFill>
            <a:schemeClr val="tx1"/>
          </a:solidFill>
        </a:ln>
      </c:spPr>
    </c:legend>
    <c:plotVisOnly val="1"/>
    <c:dispBlanksAs val="zero"/>
    <c:showDLblsOverMax val="0"/>
  </c:chart>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19634239268485"/>
          <c:y val="6.0606060606060622E-2"/>
        </c:manualLayout>
      </c:layout>
      <c:overlay val="0"/>
    </c:title>
    <c:autoTitleDeleted val="0"/>
    <c:plotArea>
      <c:layout>
        <c:manualLayout>
          <c:layoutTarget val="inner"/>
          <c:xMode val="edge"/>
          <c:yMode val="edge"/>
          <c:x val="0.1343073700640155"/>
          <c:y val="0.27576859795510666"/>
          <c:w val="0.79370549929505663"/>
          <c:h val="0.62726720727073304"/>
        </c:manualLayout>
      </c:layout>
      <c:barChart>
        <c:barDir val="col"/>
        <c:grouping val="stacked"/>
        <c:varyColors val="0"/>
        <c:ser>
          <c:idx val="0"/>
          <c:order val="0"/>
          <c:tx>
            <c:strRef>
              <c:f>Engine!$L$220</c:f>
              <c:strCache>
                <c:ptCount val="1"/>
                <c:pt idx="0">
                  <c:v>Net Annual Change in R4R</c:v>
                </c:pt>
              </c:strCache>
            </c:strRef>
          </c:tx>
          <c:invertIfNegative val="0"/>
          <c:cat>
            <c:numRef>
              <c:f>Engine!$M$219:$V$219</c:f>
              <c:numCache>
                <c:formatCode>General</c:formatCode>
                <c:ptCount val="10"/>
                <c:pt idx="0">
                  <c:v>1.0027777777777778</c:v>
                </c:pt>
                <c:pt idx="1">
                  <c:v>2.0027777777777778</c:v>
                </c:pt>
                <c:pt idx="2">
                  <c:v>3.0027777777777778</c:v>
                </c:pt>
                <c:pt idx="3">
                  <c:v>4.0027777777777782</c:v>
                </c:pt>
                <c:pt idx="4">
                  <c:v>5.0027777777777782</c:v>
                </c:pt>
                <c:pt idx="5">
                  <c:v>6.0027777777777782</c:v>
                </c:pt>
                <c:pt idx="6">
                  <c:v>7.0027777777777782</c:v>
                </c:pt>
                <c:pt idx="7">
                  <c:v>8.0027777777777782</c:v>
                </c:pt>
                <c:pt idx="8">
                  <c:v>9.0027777777777782</c:v>
                </c:pt>
                <c:pt idx="9">
                  <c:v>10.002777777777778</c:v>
                </c:pt>
              </c:numCache>
            </c:numRef>
          </c:cat>
          <c:val>
            <c:numRef>
              <c:f>Engine!$M$220:$V$220</c:f>
              <c:numCache>
                <c:formatCode>"$"#,##0_);[Red]\("$"#,##0\)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1AE7-4FD6-B590-93D2EDEA4615}"/>
            </c:ext>
          </c:extLst>
        </c:ser>
        <c:dLbls>
          <c:showLegendKey val="0"/>
          <c:showVal val="0"/>
          <c:showCatName val="0"/>
          <c:showSerName val="0"/>
          <c:showPercent val="0"/>
          <c:showBubbleSize val="0"/>
        </c:dLbls>
        <c:gapWidth val="150"/>
        <c:overlap val="100"/>
        <c:axId val="110433408"/>
        <c:axId val="110435328"/>
      </c:barChart>
      <c:catAx>
        <c:axId val="110433408"/>
        <c:scaling>
          <c:orientation val="minMax"/>
        </c:scaling>
        <c:delete val="0"/>
        <c:axPos val="b"/>
        <c:title>
          <c:tx>
            <c:rich>
              <a:bodyPr/>
              <a:lstStyle/>
              <a:p>
                <a:pPr>
                  <a:defRPr/>
                </a:pPr>
                <a:r>
                  <a:rPr lang="en-US"/>
                  <a:t>Relative Year</a:t>
                </a:r>
              </a:p>
            </c:rich>
          </c:tx>
          <c:overlay val="0"/>
        </c:title>
        <c:numFmt formatCode="General" sourceLinked="1"/>
        <c:majorTickMark val="out"/>
        <c:minorTickMark val="none"/>
        <c:tickLblPos val="nextTo"/>
        <c:crossAx val="110435328"/>
        <c:crosses val="autoZero"/>
        <c:auto val="1"/>
        <c:lblAlgn val="ctr"/>
        <c:lblOffset val="100"/>
        <c:noMultiLvlLbl val="0"/>
      </c:catAx>
      <c:valAx>
        <c:axId val="110435328"/>
        <c:scaling>
          <c:orientation val="minMax"/>
        </c:scaling>
        <c:delete val="0"/>
        <c:axPos val="l"/>
        <c:majorGridlines/>
        <c:numFmt formatCode="&quot;$&quot;#,##0_);[Red]\(&quot;$&quot;#,##0\)" sourceLinked="1"/>
        <c:majorTickMark val="out"/>
        <c:minorTickMark val="none"/>
        <c:tickLblPos val="nextTo"/>
        <c:crossAx val="110433408"/>
        <c:crosses val="autoZero"/>
        <c:crossBetween val="between"/>
      </c:valAx>
    </c:plotArea>
    <c:legend>
      <c:legendPos val="r"/>
      <c:layout>
        <c:manualLayout>
          <c:xMode val="edge"/>
          <c:yMode val="edge"/>
          <c:x val="0.53611938760109401"/>
          <c:y val="0.32135033493947657"/>
          <c:w val="0.22334387388104793"/>
          <c:h val="4.98495091955026E-2"/>
        </c:manualLayout>
      </c:layout>
      <c:overlay val="0"/>
      <c:spPr>
        <a:solidFill>
          <a:schemeClr val="accent1">
            <a:lumMod val="20000"/>
            <a:lumOff val="80000"/>
          </a:schemeClr>
        </a:solidFill>
        <a:ln>
          <a:solidFill>
            <a:schemeClr val="tx1"/>
          </a:solidFill>
        </a:ln>
      </c:spPr>
    </c:legend>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Cumulative Sources for funding the Reserve for Replacements</a:t>
            </a:r>
          </a:p>
        </c:rich>
      </c:tx>
      <c:layout>
        <c:manualLayout>
          <c:xMode val="edge"/>
          <c:yMode val="edge"/>
          <c:x val="0.13630010283802244"/>
          <c:y val="5.0314465408805034E-2"/>
        </c:manualLayout>
      </c:layout>
      <c:overlay val="1"/>
    </c:title>
    <c:autoTitleDeleted val="0"/>
    <c:plotArea>
      <c:layout>
        <c:manualLayout>
          <c:layoutTarget val="inner"/>
          <c:xMode val="edge"/>
          <c:yMode val="edge"/>
          <c:x val="0.12143028945421092"/>
          <c:y val="0.19705063390421468"/>
          <c:w val="0.82122641949426745"/>
          <c:h val="0.70448937581491888"/>
        </c:manualLayout>
      </c:layout>
      <c:areaChart>
        <c:grouping val="stacked"/>
        <c:varyColors val="0"/>
        <c:ser>
          <c:idx val="1"/>
          <c:order val="0"/>
          <c:tx>
            <c:strRef>
              <c:f>Engine!$L$225</c:f>
              <c:strCache>
                <c:ptCount val="1"/>
                <c:pt idx="0">
                  <c:v>Initial Deposit</c:v>
                </c:pt>
              </c:strCache>
            </c:strRef>
          </c:tx>
          <c:val>
            <c:numRef>
              <c:f>Engine!$M$225:$V$225</c:f>
              <c:numCache>
                <c:formatCode>"$"#,##0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8531-4083-AAD4-944FEFD41EE7}"/>
            </c:ext>
          </c:extLst>
        </c:ser>
        <c:ser>
          <c:idx val="2"/>
          <c:order val="1"/>
          <c:tx>
            <c:strRef>
              <c:f>Engine!$L$226</c:f>
              <c:strCache>
                <c:ptCount val="1"/>
                <c:pt idx="0">
                  <c:v>Interest Income on RfR balance</c:v>
                </c:pt>
              </c:strCache>
            </c:strRef>
          </c:tx>
          <c:val>
            <c:numRef>
              <c:f>Engine!$M$226:$V$226</c:f>
              <c:numCache>
                <c:formatCode>"$"#,##0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8531-4083-AAD4-944FEFD41EE7}"/>
            </c:ext>
          </c:extLst>
        </c:ser>
        <c:ser>
          <c:idx val="3"/>
          <c:order val="2"/>
          <c:tx>
            <c:strRef>
              <c:f>Engine!$L$227</c:f>
              <c:strCache>
                <c:ptCount val="1"/>
                <c:pt idx="0">
                  <c:v>Base Annual RfR Deposit</c:v>
                </c:pt>
              </c:strCache>
            </c:strRef>
          </c:tx>
          <c:val>
            <c:numRef>
              <c:f>Engine!$M$227:$V$227</c:f>
              <c:numCache>
                <c:formatCode>"$"#,##0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2-8531-4083-AAD4-944FEFD41EE7}"/>
            </c:ext>
          </c:extLst>
        </c:ser>
        <c:ser>
          <c:idx val="4"/>
          <c:order val="3"/>
          <c:tx>
            <c:strRef>
              <c:f>Engine!$L$228</c:f>
              <c:strCache>
                <c:ptCount val="1"/>
                <c:pt idx="0">
                  <c:v>Inflationary Increase in Annual Deposit</c:v>
                </c:pt>
              </c:strCache>
            </c:strRef>
          </c:tx>
          <c:val>
            <c:numRef>
              <c:f>Engine!$M$228:$V$228</c:f>
              <c:numCache>
                <c:formatCode>"$"#,##0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3-8531-4083-AAD4-944FEFD41EE7}"/>
            </c:ext>
          </c:extLst>
        </c:ser>
        <c:dLbls>
          <c:showLegendKey val="0"/>
          <c:showVal val="0"/>
          <c:showCatName val="0"/>
          <c:showSerName val="0"/>
          <c:showPercent val="0"/>
          <c:showBubbleSize val="0"/>
        </c:dLbls>
        <c:axId val="111432448"/>
        <c:axId val="111434368"/>
      </c:areaChart>
      <c:lineChart>
        <c:grouping val="standard"/>
        <c:varyColors val="0"/>
        <c:ser>
          <c:idx val="0"/>
          <c:order val="4"/>
          <c:tx>
            <c:strRef>
              <c:f>Engine!$L$229</c:f>
              <c:strCache>
                <c:ptCount val="1"/>
                <c:pt idx="0">
                  <c:v>Accumulated Sources</c:v>
                </c:pt>
              </c:strCache>
            </c:strRef>
          </c:tx>
          <c:spPr>
            <a:ln>
              <a:solidFill>
                <a:srgbClr val="C00000"/>
              </a:solidFill>
            </a:ln>
          </c:spPr>
          <c:marker>
            <c:symbol val="none"/>
          </c:marker>
          <c:dLbls>
            <c:spPr>
              <a:solidFill>
                <a:schemeClr val="accent6">
                  <a:lumMod val="40000"/>
                  <a:lumOff val="60000"/>
                </a:schemeClr>
              </a:solidFill>
              <a:ln>
                <a:solidFill>
                  <a:schemeClr val="tx1"/>
                </a:solidFill>
              </a:ln>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Engine!$M$229:$V$229</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4-8531-4083-AAD4-944FEFD41EE7}"/>
            </c:ext>
          </c:extLst>
        </c:ser>
        <c:dLbls>
          <c:showLegendKey val="0"/>
          <c:showVal val="0"/>
          <c:showCatName val="0"/>
          <c:showSerName val="0"/>
          <c:showPercent val="0"/>
          <c:showBubbleSize val="0"/>
        </c:dLbls>
        <c:marker val="1"/>
        <c:smooth val="0"/>
        <c:axId val="111432448"/>
        <c:axId val="111434368"/>
      </c:lineChart>
      <c:catAx>
        <c:axId val="111432448"/>
        <c:scaling>
          <c:orientation val="minMax"/>
        </c:scaling>
        <c:delete val="0"/>
        <c:axPos val="b"/>
        <c:title>
          <c:tx>
            <c:rich>
              <a:bodyPr/>
              <a:lstStyle/>
              <a:p>
                <a:pPr>
                  <a:defRPr/>
                </a:pPr>
                <a:r>
                  <a:rPr lang="en-US"/>
                  <a:t>Relative Year</a:t>
                </a:r>
              </a:p>
            </c:rich>
          </c:tx>
          <c:overlay val="0"/>
        </c:title>
        <c:majorTickMark val="out"/>
        <c:minorTickMark val="none"/>
        <c:tickLblPos val="nextTo"/>
        <c:crossAx val="111434368"/>
        <c:crosses val="autoZero"/>
        <c:auto val="1"/>
        <c:lblAlgn val="ctr"/>
        <c:lblOffset val="100"/>
        <c:tickLblSkip val="1"/>
        <c:noMultiLvlLbl val="0"/>
      </c:catAx>
      <c:valAx>
        <c:axId val="111434368"/>
        <c:scaling>
          <c:orientation val="minMax"/>
        </c:scaling>
        <c:delete val="0"/>
        <c:axPos val="l"/>
        <c:majorGridlines/>
        <c:numFmt formatCode="&quot;$&quot;#,##0" sourceLinked="1"/>
        <c:majorTickMark val="out"/>
        <c:minorTickMark val="none"/>
        <c:tickLblPos val="nextTo"/>
        <c:crossAx val="111432448"/>
        <c:crosses val="autoZero"/>
        <c:crossBetween val="between"/>
      </c:valAx>
    </c:plotArea>
    <c:legend>
      <c:legendPos val="r"/>
      <c:layout>
        <c:manualLayout>
          <c:xMode val="edge"/>
          <c:yMode val="edge"/>
          <c:x val="0.14421465273330991"/>
          <c:y val="0.18514192987274011"/>
          <c:w val="0.35117063117889363"/>
          <c:h val="0.2414281270433784"/>
        </c:manualLayout>
      </c:layout>
      <c:overlay val="0"/>
      <c:spPr>
        <a:solidFill>
          <a:schemeClr val="accent1">
            <a:lumMod val="20000"/>
            <a:lumOff val="80000"/>
          </a:schemeClr>
        </a:solidFill>
        <a:ln>
          <a:solidFill>
            <a:schemeClr val="tx1"/>
          </a:solidFill>
        </a:ln>
      </c:spPr>
    </c:legend>
    <c:plotVisOnly val="1"/>
    <c:dispBlanksAs val="zero"/>
    <c:showDLblsOverMax val="0"/>
  </c:chart>
  <c:printSettings>
    <c:headerFooter/>
    <c:pageMargins b="0.75000000000000078" l="0.70000000000000062" r="0.70000000000000062" t="0.7500000000000007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Cumulative Needs withdrawn</a:t>
            </a:r>
            <a:r>
              <a:rPr lang="en-US" baseline="0"/>
              <a:t> from</a:t>
            </a:r>
            <a:r>
              <a:rPr lang="en-US"/>
              <a:t> the Reserve for Replacements</a:t>
            </a:r>
          </a:p>
        </c:rich>
      </c:tx>
      <c:layout>
        <c:manualLayout>
          <c:xMode val="edge"/>
          <c:yMode val="edge"/>
          <c:x val="0.13630010283802244"/>
          <c:y val="5.0314465408805034E-2"/>
        </c:manualLayout>
      </c:layout>
      <c:overlay val="1"/>
    </c:title>
    <c:autoTitleDeleted val="0"/>
    <c:plotArea>
      <c:layout>
        <c:manualLayout>
          <c:layoutTarget val="inner"/>
          <c:xMode val="edge"/>
          <c:yMode val="edge"/>
          <c:x val="0.13527792014163911"/>
          <c:y val="0.20230971128608918"/>
          <c:w val="0.78787398347201998"/>
          <c:h val="0.69465612696850454"/>
        </c:manualLayout>
      </c:layout>
      <c:areaChart>
        <c:grouping val="stacked"/>
        <c:varyColors val="0"/>
        <c:ser>
          <c:idx val="1"/>
          <c:order val="0"/>
          <c:tx>
            <c:strRef>
              <c:f>Engine!$L$233</c:f>
              <c:strCache>
                <c:ptCount val="1"/>
                <c:pt idx="0">
                  <c:v>Uninflated Needs</c:v>
                </c:pt>
              </c:strCache>
            </c:strRef>
          </c:tx>
          <c:val>
            <c:numRef>
              <c:f>Engine!$M$233:$V$233</c:f>
              <c:numCache>
                <c:formatCode>"$"#,##0_);[Red]\("$"#,##0\)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F594-4978-932B-CC2E8BB62E06}"/>
            </c:ext>
          </c:extLst>
        </c:ser>
        <c:ser>
          <c:idx val="2"/>
          <c:order val="1"/>
          <c:tx>
            <c:strRef>
              <c:f>Engine!$L$234</c:f>
              <c:strCache>
                <c:ptCount val="1"/>
                <c:pt idx="0">
                  <c:v>Inflation in Needs Amount</c:v>
                </c:pt>
              </c:strCache>
            </c:strRef>
          </c:tx>
          <c:val>
            <c:numRef>
              <c:f>Engine!$M$234:$V$234</c:f>
              <c:numCache>
                <c:formatCode>"$"#,##0_);[Red]\("$"#,##0\)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F594-4978-932B-CC2E8BB62E06}"/>
            </c:ext>
          </c:extLst>
        </c:ser>
        <c:dLbls>
          <c:showLegendKey val="0"/>
          <c:showVal val="0"/>
          <c:showCatName val="0"/>
          <c:showSerName val="0"/>
          <c:showPercent val="0"/>
          <c:showBubbleSize val="0"/>
        </c:dLbls>
        <c:axId val="110904448"/>
        <c:axId val="110906368"/>
      </c:areaChart>
      <c:lineChart>
        <c:grouping val="stacked"/>
        <c:varyColors val="0"/>
        <c:ser>
          <c:idx val="0"/>
          <c:order val="2"/>
          <c:tx>
            <c:strRef>
              <c:f>Engine!$L$235</c:f>
              <c:strCache>
                <c:ptCount val="1"/>
                <c:pt idx="0">
                  <c:v>Accumulated Uses</c:v>
                </c:pt>
              </c:strCache>
            </c:strRef>
          </c:tx>
          <c:marker>
            <c:symbol val="none"/>
          </c:marker>
          <c:dLbls>
            <c:spPr>
              <a:solidFill>
                <a:schemeClr val="accent6">
                  <a:lumMod val="40000"/>
                  <a:lumOff val="60000"/>
                </a:schemeClr>
              </a:solidFill>
              <a:ln>
                <a:solidFill>
                  <a:schemeClr val="tx1"/>
                </a:solidFill>
              </a:ln>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Engine!$M$235:$V$235</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2-F594-4978-932B-CC2E8BB62E06}"/>
            </c:ext>
          </c:extLst>
        </c:ser>
        <c:ser>
          <c:idx val="3"/>
          <c:order val="3"/>
          <c:tx>
            <c:strRef>
              <c:f>Engine!$L$236</c:f>
              <c:strCache>
                <c:ptCount val="1"/>
                <c:pt idx="0">
                  <c:v>Note: Gap between highest cumulative R4R Sources and Needs to equalize graphs scales</c:v>
                </c:pt>
              </c:strCache>
            </c:strRef>
          </c:tx>
          <c:spPr>
            <a:ln>
              <a:noFill/>
            </a:ln>
          </c:spPr>
          <c:marker>
            <c:symbol val="none"/>
          </c:marker>
          <c:dPt>
            <c:idx val="9"/>
            <c:marker>
              <c:symbol val="auto"/>
              <c:spPr>
                <a:solidFill>
                  <a:schemeClr val="accent3">
                    <a:lumMod val="40000"/>
                    <a:lumOff val="60000"/>
                  </a:schemeClr>
                </a:solidFill>
              </c:spPr>
            </c:marker>
            <c:bubble3D val="0"/>
            <c:extLst xmlns:c16r2="http://schemas.microsoft.com/office/drawing/2015/06/chart">
              <c:ext xmlns:c16="http://schemas.microsoft.com/office/drawing/2014/chart" uri="{C3380CC4-5D6E-409C-BE32-E72D297353CC}">
                <c16:uniqueId val="{00000003-F594-4978-932B-CC2E8BB62E06}"/>
              </c:ext>
            </c:extLst>
          </c:dPt>
          <c:dLbls>
            <c:dLbl>
              <c:idx val="9"/>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F594-4978-932B-CC2E8BB62E06}"/>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val>
            <c:numRef>
              <c:f>Engine!$M$236:$V$236</c:f>
              <c:numCache>
                <c:formatCode>General</c:formatCode>
                <c:ptCount val="10"/>
                <c:pt idx="9" formatCode="&quot;$&quot;#,##0">
                  <c:v>0</c:v>
                </c:pt>
              </c:numCache>
            </c:numRef>
          </c:val>
          <c:smooth val="0"/>
          <c:extLst xmlns:c16r2="http://schemas.microsoft.com/office/drawing/2015/06/chart">
            <c:ext xmlns:c16="http://schemas.microsoft.com/office/drawing/2014/chart" uri="{C3380CC4-5D6E-409C-BE32-E72D297353CC}">
              <c16:uniqueId val="{00000004-F594-4978-932B-CC2E8BB62E06}"/>
            </c:ext>
          </c:extLst>
        </c:ser>
        <c:dLbls>
          <c:showLegendKey val="0"/>
          <c:showVal val="0"/>
          <c:showCatName val="0"/>
          <c:showSerName val="0"/>
          <c:showPercent val="0"/>
          <c:showBubbleSize val="0"/>
        </c:dLbls>
        <c:marker val="1"/>
        <c:smooth val="0"/>
        <c:axId val="110904448"/>
        <c:axId val="110906368"/>
      </c:lineChart>
      <c:catAx>
        <c:axId val="110904448"/>
        <c:scaling>
          <c:orientation val="minMax"/>
        </c:scaling>
        <c:delete val="0"/>
        <c:axPos val="b"/>
        <c:title>
          <c:tx>
            <c:rich>
              <a:bodyPr/>
              <a:lstStyle/>
              <a:p>
                <a:pPr>
                  <a:defRPr/>
                </a:pPr>
                <a:r>
                  <a:rPr lang="en-US"/>
                  <a:t>Relative Year</a:t>
                </a:r>
              </a:p>
            </c:rich>
          </c:tx>
          <c:overlay val="0"/>
        </c:title>
        <c:majorTickMark val="out"/>
        <c:minorTickMark val="none"/>
        <c:tickLblPos val="nextTo"/>
        <c:crossAx val="110906368"/>
        <c:crosses val="autoZero"/>
        <c:auto val="1"/>
        <c:lblAlgn val="ctr"/>
        <c:lblOffset val="100"/>
        <c:tickLblSkip val="1"/>
        <c:noMultiLvlLbl val="0"/>
      </c:catAx>
      <c:valAx>
        <c:axId val="110906368"/>
        <c:scaling>
          <c:orientation val="minMax"/>
        </c:scaling>
        <c:delete val="0"/>
        <c:axPos val="l"/>
        <c:majorGridlines/>
        <c:numFmt formatCode="&quot;$&quot;#,##0_);[Red]\(&quot;$&quot;#,##0\)" sourceLinked="1"/>
        <c:majorTickMark val="out"/>
        <c:minorTickMark val="none"/>
        <c:tickLblPos val="nextTo"/>
        <c:crossAx val="110904448"/>
        <c:crosses val="autoZero"/>
        <c:crossBetween val="between"/>
      </c:valAx>
    </c:plotArea>
    <c:legend>
      <c:legendPos val="r"/>
      <c:layout>
        <c:manualLayout>
          <c:xMode val="edge"/>
          <c:yMode val="edge"/>
          <c:x val="0.15071233606639117"/>
          <c:y val="0.23441108923884521"/>
          <c:w val="0.43577913740030239"/>
          <c:h val="0.30467437664042041"/>
        </c:manualLayout>
      </c:layout>
      <c:overlay val="0"/>
      <c:spPr>
        <a:solidFill>
          <a:schemeClr val="accent1">
            <a:lumMod val="20000"/>
            <a:lumOff val="80000"/>
          </a:schemeClr>
        </a:solidFill>
        <a:ln>
          <a:solidFill>
            <a:schemeClr val="tx1"/>
          </a:solidFill>
        </a:ln>
      </c:spPr>
    </c:legend>
    <c:plotVisOnly val="1"/>
    <c:dispBlanksAs val="zero"/>
    <c:showDLblsOverMax val="0"/>
  </c:chart>
  <c:printSettings>
    <c:headerFooter/>
    <c:pageMargins b="0.75000000000000078" l="0.70000000000000062" r="0.70000000000000062" t="0.7500000000000007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Cumulative Sources Funding</a:t>
            </a:r>
            <a:r>
              <a:rPr lang="en-US" baseline="0"/>
              <a:t> the Reserve for Replacements and Cumulative</a:t>
            </a:r>
            <a:r>
              <a:rPr lang="en-US"/>
              <a:t> Needs withdrawn</a:t>
            </a:r>
            <a:r>
              <a:rPr lang="en-US" baseline="0"/>
              <a:t> from</a:t>
            </a:r>
            <a:r>
              <a:rPr lang="en-US"/>
              <a:t> the Reserve for Replacements</a:t>
            </a:r>
          </a:p>
        </c:rich>
      </c:tx>
      <c:layout>
        <c:manualLayout>
          <c:xMode val="edge"/>
          <c:yMode val="edge"/>
          <c:x val="0.13630010283802244"/>
          <c:y val="5.0314465408805034E-2"/>
        </c:manualLayout>
      </c:layout>
      <c:overlay val="1"/>
    </c:title>
    <c:autoTitleDeleted val="0"/>
    <c:plotArea>
      <c:layout>
        <c:manualLayout>
          <c:layoutTarget val="inner"/>
          <c:xMode val="edge"/>
          <c:yMode val="edge"/>
          <c:x val="0.12732030397026819"/>
          <c:y val="0.18143082991819004"/>
          <c:w val="0.80872345502266751"/>
          <c:h val="0.6972389270054693"/>
        </c:manualLayout>
      </c:layout>
      <c:lineChart>
        <c:grouping val="standard"/>
        <c:varyColors val="0"/>
        <c:ser>
          <c:idx val="1"/>
          <c:order val="0"/>
          <c:tx>
            <c:strRef>
              <c:f>Engine!$L$229</c:f>
              <c:strCache>
                <c:ptCount val="1"/>
                <c:pt idx="0">
                  <c:v>Accumulated Sources</c:v>
                </c:pt>
              </c:strCache>
            </c:strRef>
          </c:tx>
          <c:marker>
            <c:symbol val="none"/>
          </c:marker>
          <c:dLbls>
            <c:spPr>
              <a:solidFill>
                <a:schemeClr val="accent6">
                  <a:lumMod val="40000"/>
                  <a:lumOff val="60000"/>
                </a:schemeClr>
              </a:solidFill>
              <a:ln>
                <a:solidFill>
                  <a:schemeClr val="tx1"/>
                </a:solidFill>
              </a:ln>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Engine!$M$238:$V$238</c:f>
              <c:numCache>
                <c:formatCode>"$"#,##0</c:formatCode>
                <c:ptCount val="10"/>
                <c:pt idx="0">
                  <c:v>0</c:v>
                </c:pt>
                <c:pt idx="1">
                  <c:v>0</c:v>
                </c:pt>
                <c:pt idx="2">
                  <c:v>0</c:v>
                </c:pt>
                <c:pt idx="3">
                  <c:v>0</c:v>
                </c:pt>
                <c:pt idx="4">
                  <c:v>0</c:v>
                </c:pt>
                <c:pt idx="5">
                  <c:v>0</c:v>
                </c:pt>
                <c:pt idx="6">
                  <c:v>0</c:v>
                </c:pt>
                <c:pt idx="7">
                  <c:v>0</c:v>
                </c:pt>
                <c:pt idx="8">
                  <c:v>0</c:v>
                </c:pt>
                <c:pt idx="9">
                  <c:v>0</c:v>
                </c:pt>
              </c:numCache>
            </c:numRef>
          </c:cat>
          <c:val>
            <c:numRef>
              <c:f>Engine!$M$229:$V$229</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0-A473-48A2-B253-33AEF471CF0C}"/>
            </c:ext>
          </c:extLst>
        </c:ser>
        <c:ser>
          <c:idx val="2"/>
          <c:order val="1"/>
          <c:tx>
            <c:strRef>
              <c:f>Engine!$L$238</c:f>
              <c:strCache>
                <c:ptCount val="1"/>
                <c:pt idx="0">
                  <c:v>Accumulated Gap</c:v>
                </c:pt>
              </c:strCache>
            </c:strRef>
          </c:tx>
          <c:marker>
            <c:symbol val="none"/>
          </c:marker>
          <c:dLbls>
            <c:spPr>
              <a:solidFill>
                <a:schemeClr val="accent3">
                  <a:lumMod val="40000"/>
                  <a:lumOff val="60000"/>
                </a:schemeClr>
              </a:solidFill>
              <a:ln>
                <a:solidFill>
                  <a:schemeClr val="tx1"/>
                </a:solidFill>
              </a:ln>
            </c:spPr>
            <c:txPr>
              <a:bodyPr/>
              <a:lstStyle/>
              <a:p>
                <a:pPr>
                  <a:defRPr sz="800"/>
                </a:pPr>
                <a:endParaRPr lang="en-US"/>
              </a:p>
            </c:txPr>
            <c:dLblPos val="ctr"/>
            <c:showLegendKey val="0"/>
            <c:showVal val="0"/>
            <c:showCatName val="1"/>
            <c:showSerName val="1"/>
            <c:showPercent val="0"/>
            <c:showBubbleSize val="0"/>
            <c:separator>
</c:separator>
            <c:showLeaderLines val="0"/>
            <c:extLst xmlns:c16r2="http://schemas.microsoft.com/office/drawing/2015/06/chart">
              <c:ext xmlns:c15="http://schemas.microsoft.com/office/drawing/2012/chart" uri="{CE6537A1-D6FC-4f65-9D91-7224C49458BB}">
                <c15:showLeaderLines val="0"/>
              </c:ext>
            </c:extLst>
          </c:dLbls>
          <c:cat>
            <c:numRef>
              <c:f>Engine!$M$238:$V$238</c:f>
              <c:numCache>
                <c:formatCode>"$"#,##0</c:formatCode>
                <c:ptCount val="10"/>
                <c:pt idx="0">
                  <c:v>0</c:v>
                </c:pt>
                <c:pt idx="1">
                  <c:v>0</c:v>
                </c:pt>
                <c:pt idx="2">
                  <c:v>0</c:v>
                </c:pt>
                <c:pt idx="3">
                  <c:v>0</c:v>
                </c:pt>
                <c:pt idx="4">
                  <c:v>0</c:v>
                </c:pt>
                <c:pt idx="5">
                  <c:v>0</c:v>
                </c:pt>
                <c:pt idx="6">
                  <c:v>0</c:v>
                </c:pt>
                <c:pt idx="7">
                  <c:v>0</c:v>
                </c:pt>
                <c:pt idx="8">
                  <c:v>0</c:v>
                </c:pt>
                <c:pt idx="9">
                  <c:v>0</c:v>
                </c:pt>
              </c:numCache>
            </c:numRef>
          </c:cat>
          <c:val>
            <c:numRef>
              <c:f>Engine!$M$239:$V$239</c:f>
              <c:numCache>
                <c:formatCode>"$"#,##0</c:formatCode>
                <c:ptCount val="10"/>
                <c:pt idx="0" formatCode="General">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1-A473-48A2-B253-33AEF471CF0C}"/>
            </c:ext>
          </c:extLst>
        </c:ser>
        <c:ser>
          <c:idx val="0"/>
          <c:order val="2"/>
          <c:tx>
            <c:strRef>
              <c:f>Engine!$L$235</c:f>
              <c:strCache>
                <c:ptCount val="1"/>
                <c:pt idx="0">
                  <c:v>Accumulated Uses</c:v>
                </c:pt>
              </c:strCache>
            </c:strRef>
          </c:tx>
          <c:marker>
            <c:symbol val="none"/>
          </c:marker>
          <c:dLbls>
            <c:spPr>
              <a:solidFill>
                <a:schemeClr val="accent6">
                  <a:lumMod val="40000"/>
                  <a:lumOff val="60000"/>
                </a:schemeClr>
              </a:solidFill>
              <a:ln>
                <a:solidFill>
                  <a:schemeClr val="tx1"/>
                </a:solidFill>
              </a:ln>
            </c:sp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Engine!$M$238:$V$238</c:f>
              <c:numCache>
                <c:formatCode>"$"#,##0</c:formatCode>
                <c:ptCount val="10"/>
                <c:pt idx="0">
                  <c:v>0</c:v>
                </c:pt>
                <c:pt idx="1">
                  <c:v>0</c:v>
                </c:pt>
                <c:pt idx="2">
                  <c:v>0</c:v>
                </c:pt>
                <c:pt idx="3">
                  <c:v>0</c:v>
                </c:pt>
                <c:pt idx="4">
                  <c:v>0</c:v>
                </c:pt>
                <c:pt idx="5">
                  <c:v>0</c:v>
                </c:pt>
                <c:pt idx="6">
                  <c:v>0</c:v>
                </c:pt>
                <c:pt idx="7">
                  <c:v>0</c:v>
                </c:pt>
                <c:pt idx="8">
                  <c:v>0</c:v>
                </c:pt>
                <c:pt idx="9">
                  <c:v>0</c:v>
                </c:pt>
              </c:numCache>
            </c:numRef>
          </c:cat>
          <c:val>
            <c:numRef>
              <c:f>Engine!$M$235:$V$235</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xmlns:c16r2="http://schemas.microsoft.com/office/drawing/2015/06/chart">
            <c:ext xmlns:c16="http://schemas.microsoft.com/office/drawing/2014/chart" uri="{C3380CC4-5D6E-409C-BE32-E72D297353CC}">
              <c16:uniqueId val="{00000002-A473-48A2-B253-33AEF471CF0C}"/>
            </c:ext>
          </c:extLst>
        </c:ser>
        <c:dLbls>
          <c:showLegendKey val="0"/>
          <c:showVal val="0"/>
          <c:showCatName val="0"/>
          <c:showSerName val="0"/>
          <c:showPercent val="0"/>
          <c:showBubbleSize val="0"/>
        </c:dLbls>
        <c:marker val="1"/>
        <c:smooth val="0"/>
        <c:axId val="110935040"/>
        <c:axId val="110949504"/>
      </c:lineChart>
      <c:catAx>
        <c:axId val="110935040"/>
        <c:scaling>
          <c:orientation val="minMax"/>
        </c:scaling>
        <c:delete val="0"/>
        <c:axPos val="b"/>
        <c:majorGridlines/>
        <c:title>
          <c:tx>
            <c:rich>
              <a:bodyPr/>
              <a:lstStyle/>
              <a:p>
                <a:pPr>
                  <a:defRPr/>
                </a:pPr>
                <a:r>
                  <a:rPr lang="en-US"/>
                  <a:t>Relative Year</a:t>
                </a:r>
              </a:p>
            </c:rich>
          </c:tx>
          <c:overlay val="0"/>
        </c:title>
        <c:numFmt formatCode="&quot;$&quot;#,##0" sourceLinked="1"/>
        <c:majorTickMark val="cross"/>
        <c:minorTickMark val="none"/>
        <c:tickLblPos val="none"/>
        <c:crossAx val="110949504"/>
        <c:crosses val="autoZero"/>
        <c:auto val="1"/>
        <c:lblAlgn val="ctr"/>
        <c:lblOffset val="100"/>
        <c:tickLblSkip val="1"/>
        <c:noMultiLvlLbl val="0"/>
      </c:catAx>
      <c:valAx>
        <c:axId val="110949504"/>
        <c:scaling>
          <c:orientation val="minMax"/>
        </c:scaling>
        <c:delete val="0"/>
        <c:axPos val="l"/>
        <c:majorGridlines/>
        <c:numFmt formatCode="&quot;$&quot;#,##0" sourceLinked="1"/>
        <c:majorTickMark val="out"/>
        <c:minorTickMark val="none"/>
        <c:tickLblPos val="nextTo"/>
        <c:crossAx val="110935040"/>
        <c:crosses val="autoZero"/>
        <c:crossBetween val="between"/>
      </c:valAx>
    </c:plotArea>
    <c:legend>
      <c:legendPos val="r"/>
      <c:layout>
        <c:manualLayout>
          <c:xMode val="edge"/>
          <c:yMode val="edge"/>
          <c:x val="0.18448306242421472"/>
          <c:y val="0.34639024324360862"/>
          <c:w val="0.20768763037747243"/>
          <c:h val="0.14044981270545087"/>
        </c:manualLayout>
      </c:layout>
      <c:overlay val="0"/>
      <c:spPr>
        <a:solidFill>
          <a:schemeClr val="accent1">
            <a:lumMod val="20000"/>
            <a:lumOff val="80000"/>
          </a:schemeClr>
        </a:solidFill>
        <a:ln>
          <a:solidFill>
            <a:schemeClr val="tx1"/>
          </a:solidFill>
        </a:ln>
      </c:spPr>
    </c:legend>
    <c:plotVisOnly val="1"/>
    <c:dispBlanksAs val="zero"/>
    <c:showDLblsOverMax val="0"/>
  </c:chart>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 Id="rId9"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 Id="rId9"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13</xdr:col>
      <xdr:colOff>229658</xdr:colOff>
      <xdr:row>5</xdr:row>
      <xdr:rowOff>53977</xdr:rowOff>
    </xdr:from>
    <xdr:to>
      <xdr:col>20</xdr:col>
      <xdr:colOff>142875</xdr:colOff>
      <xdr:row>15</xdr:row>
      <xdr:rowOff>276225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157162</xdr:colOff>
      <xdr:row>20</xdr:row>
      <xdr:rowOff>38100</xdr:rowOff>
    </xdr:from>
    <xdr:to>
      <xdr:col>19</xdr:col>
      <xdr:colOff>527050</xdr:colOff>
      <xdr:row>30</xdr:row>
      <xdr:rowOff>133350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161925</xdr:colOff>
      <xdr:row>33</xdr:row>
      <xdr:rowOff>85724</xdr:rowOff>
    </xdr:from>
    <xdr:to>
      <xdr:col>20</xdr:col>
      <xdr:colOff>19050</xdr:colOff>
      <xdr:row>46</xdr:row>
      <xdr:rowOff>19049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133351</xdr:colOff>
      <xdr:row>3</xdr:row>
      <xdr:rowOff>180975</xdr:rowOff>
    </xdr:from>
    <xdr:to>
      <xdr:col>5</xdr:col>
      <xdr:colOff>1095376</xdr:colOff>
      <xdr:row>28</xdr:row>
      <xdr:rowOff>66675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238124</xdr:colOff>
      <xdr:row>3</xdr:row>
      <xdr:rowOff>171450</xdr:rowOff>
    </xdr:from>
    <xdr:to>
      <xdr:col>11</xdr:col>
      <xdr:colOff>380999</xdr:colOff>
      <xdr:row>28</xdr:row>
      <xdr:rowOff>47625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911224</xdr:colOff>
      <xdr:row>3</xdr:row>
      <xdr:rowOff>180975</xdr:rowOff>
    </xdr:from>
    <xdr:to>
      <xdr:col>16</xdr:col>
      <xdr:colOff>1028700</xdr:colOff>
      <xdr:row>28</xdr:row>
      <xdr:rowOff>57150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133349</xdr:colOff>
      <xdr:row>29</xdr:row>
      <xdr:rowOff>9525</xdr:rowOff>
    </xdr:from>
    <xdr:to>
      <xdr:col>5</xdr:col>
      <xdr:colOff>1079500</xdr:colOff>
      <xdr:row>54</xdr:row>
      <xdr:rowOff>165100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184148</xdr:colOff>
      <xdr:row>29</xdr:row>
      <xdr:rowOff>60326</xdr:rowOff>
    </xdr:from>
    <xdr:to>
      <xdr:col>11</xdr:col>
      <xdr:colOff>365124</xdr:colOff>
      <xdr:row>54</xdr:row>
      <xdr:rowOff>155576</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850900</xdr:colOff>
      <xdr:row>29</xdr:row>
      <xdr:rowOff>50800</xdr:rowOff>
    </xdr:from>
    <xdr:to>
      <xdr:col>16</xdr:col>
      <xdr:colOff>996950</xdr:colOff>
      <xdr:row>54</xdr:row>
      <xdr:rowOff>158750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190501</xdr:colOff>
      <xdr:row>56</xdr:row>
      <xdr:rowOff>0</xdr:rowOff>
    </xdr:from>
    <xdr:to>
      <xdr:col>5</xdr:col>
      <xdr:colOff>1114425</xdr:colOff>
      <xdr:row>79</xdr:row>
      <xdr:rowOff>190499</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187325</xdr:colOff>
      <xdr:row>56</xdr:row>
      <xdr:rowOff>41275</xdr:rowOff>
    </xdr:from>
    <xdr:to>
      <xdr:col>11</xdr:col>
      <xdr:colOff>460375</xdr:colOff>
      <xdr:row>80</xdr:row>
      <xdr:rowOff>60325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714375</xdr:colOff>
      <xdr:row>56</xdr:row>
      <xdr:rowOff>9525</xdr:rowOff>
    </xdr:from>
    <xdr:to>
      <xdr:col>16</xdr:col>
      <xdr:colOff>1057275</xdr:colOff>
      <xdr:row>80</xdr:row>
      <xdr:rowOff>22225</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133351</xdr:colOff>
      <xdr:row>126</xdr:row>
      <xdr:rowOff>88900</xdr:rowOff>
    </xdr:from>
    <xdr:to>
      <xdr:col>12</xdr:col>
      <xdr:colOff>114301</xdr:colOff>
      <xdr:row>151</xdr:row>
      <xdr:rowOff>25400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365124</xdr:colOff>
      <xdr:row>126</xdr:row>
      <xdr:rowOff>85724</xdr:rowOff>
    </xdr:from>
    <xdr:to>
      <xdr:col>17</xdr:col>
      <xdr:colOff>622300</xdr:colOff>
      <xdr:row>151</xdr:row>
      <xdr:rowOff>38099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1006474</xdr:colOff>
      <xdr:row>126</xdr:row>
      <xdr:rowOff>168274</xdr:rowOff>
    </xdr:from>
    <xdr:to>
      <xdr:col>22</xdr:col>
      <xdr:colOff>1092200</xdr:colOff>
      <xdr:row>151</xdr:row>
      <xdr:rowOff>12700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133349</xdr:colOff>
      <xdr:row>152</xdr:row>
      <xdr:rowOff>63500</xdr:rowOff>
    </xdr:from>
    <xdr:to>
      <xdr:col>12</xdr:col>
      <xdr:colOff>165100</xdr:colOff>
      <xdr:row>177</xdr:row>
      <xdr:rowOff>165100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377824</xdr:colOff>
      <xdr:row>152</xdr:row>
      <xdr:rowOff>114299</xdr:rowOff>
    </xdr:from>
    <xdr:to>
      <xdr:col>17</xdr:col>
      <xdr:colOff>685800</xdr:colOff>
      <xdr:row>178</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987425</xdr:colOff>
      <xdr:row>152</xdr:row>
      <xdr:rowOff>22225</xdr:rowOff>
    </xdr:from>
    <xdr:to>
      <xdr:col>22</xdr:col>
      <xdr:colOff>1244600</xdr:colOff>
      <xdr:row>177</xdr:row>
      <xdr:rowOff>165100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190500</xdr:colOff>
      <xdr:row>178</xdr:row>
      <xdr:rowOff>177800</xdr:rowOff>
    </xdr:from>
    <xdr:to>
      <xdr:col>12</xdr:col>
      <xdr:colOff>190500</xdr:colOff>
      <xdr:row>203</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393700</xdr:colOff>
      <xdr:row>179</xdr:row>
      <xdr:rowOff>63500</xdr:rowOff>
    </xdr:from>
    <xdr:to>
      <xdr:col>17</xdr:col>
      <xdr:colOff>762000</xdr:colOff>
      <xdr:row>203</xdr:row>
      <xdr:rowOff>76200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1000125</xdr:colOff>
      <xdr:row>179</xdr:row>
      <xdr:rowOff>35718</xdr:rowOff>
    </xdr:from>
    <xdr:to>
      <xdr:col>22</xdr:col>
      <xdr:colOff>1297782</xdr:colOff>
      <xdr:row>203</xdr:row>
      <xdr:rowOff>48418</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tabSelected="1" zoomScale="80" zoomScaleNormal="80" workbookViewId="0">
      <selection activeCell="B5" sqref="B5"/>
    </sheetView>
  </sheetViews>
  <sheetFormatPr defaultRowHeight="15" x14ac:dyDescent="0.25"/>
  <cols>
    <col min="1" max="1" width="5.28515625" customWidth="1"/>
    <col min="2" max="2" width="13.42578125" bestFit="1" customWidth="1"/>
    <col min="3" max="3" width="17.140625" customWidth="1"/>
    <col min="4" max="4" width="95.140625" customWidth="1"/>
  </cols>
  <sheetData>
    <row r="1" spans="1:6" x14ac:dyDescent="0.25">
      <c r="A1" s="163"/>
      <c r="B1" s="163"/>
      <c r="C1" s="163"/>
      <c r="D1" s="163"/>
      <c r="E1" s="163"/>
      <c r="F1" s="163"/>
    </row>
    <row r="2" spans="1:6" ht="18.75" x14ac:dyDescent="0.3">
      <c r="A2" s="163"/>
      <c r="B2" s="251" t="s">
        <v>232</v>
      </c>
      <c r="C2" s="252"/>
      <c r="D2" s="53"/>
      <c r="E2" s="54"/>
      <c r="F2" s="163"/>
    </row>
    <row r="3" spans="1:6" ht="18.75" x14ac:dyDescent="0.3">
      <c r="A3" s="163"/>
      <c r="B3" s="253" t="s">
        <v>249</v>
      </c>
      <c r="C3" s="254"/>
      <c r="D3" s="2"/>
      <c r="E3" s="56"/>
      <c r="F3" s="163"/>
    </row>
    <row r="4" spans="1:6" ht="18.75" x14ac:dyDescent="0.3">
      <c r="A4" s="163"/>
      <c r="B4" s="255">
        <v>42472</v>
      </c>
      <c r="C4" s="254"/>
      <c r="D4" s="2"/>
      <c r="E4" s="56"/>
      <c r="F4" s="163"/>
    </row>
    <row r="5" spans="1:6" ht="18.75" x14ac:dyDescent="0.3">
      <c r="A5" s="163"/>
      <c r="B5" s="253"/>
      <c r="C5" s="312" t="s">
        <v>170</v>
      </c>
      <c r="D5" s="312"/>
      <c r="E5" s="56"/>
      <c r="F5" s="163"/>
    </row>
    <row r="6" spans="1:6" ht="18.75" x14ac:dyDescent="0.3">
      <c r="A6" s="163"/>
      <c r="B6" s="253"/>
      <c r="C6" s="254"/>
      <c r="D6" s="2"/>
      <c r="E6" s="56"/>
      <c r="F6" s="163"/>
    </row>
    <row r="7" spans="1:6" ht="95.25" customHeight="1" x14ac:dyDescent="0.3">
      <c r="A7" s="163"/>
      <c r="B7" s="253"/>
      <c r="C7" s="311" t="s">
        <v>207</v>
      </c>
      <c r="D7" s="311"/>
      <c r="E7" s="56"/>
      <c r="F7" s="163"/>
    </row>
    <row r="8" spans="1:6" ht="18.75" x14ac:dyDescent="0.3">
      <c r="A8" s="163"/>
      <c r="B8" s="253"/>
      <c r="C8" s="256" t="s">
        <v>223</v>
      </c>
      <c r="D8" s="2"/>
      <c r="E8" s="56"/>
      <c r="F8" s="163"/>
    </row>
    <row r="9" spans="1:6" ht="18.75" x14ac:dyDescent="0.3">
      <c r="A9" s="163"/>
      <c r="B9" s="253"/>
      <c r="C9" s="257" t="s">
        <v>116</v>
      </c>
      <c r="D9" s="258" t="s">
        <v>212</v>
      </c>
      <c r="E9" s="56"/>
      <c r="F9" s="163"/>
    </row>
    <row r="10" spans="1:6" ht="18.75" x14ac:dyDescent="0.3">
      <c r="A10" s="163"/>
      <c r="B10" s="253"/>
      <c r="C10" s="257" t="s">
        <v>119</v>
      </c>
      <c r="D10" s="258" t="s">
        <v>211</v>
      </c>
      <c r="E10" s="56"/>
      <c r="F10" s="163"/>
    </row>
    <row r="11" spans="1:6" ht="15.75" x14ac:dyDescent="0.25">
      <c r="A11" s="163"/>
      <c r="B11" s="55"/>
      <c r="C11" s="272" t="s">
        <v>171</v>
      </c>
      <c r="D11" s="301" t="s">
        <v>210</v>
      </c>
      <c r="E11" s="56"/>
      <c r="F11" s="163"/>
    </row>
    <row r="12" spans="1:6" ht="15.75" x14ac:dyDescent="0.25">
      <c r="A12" s="163"/>
      <c r="B12" s="55"/>
      <c r="C12" s="272" t="s">
        <v>172</v>
      </c>
      <c r="D12" s="301" t="s">
        <v>209</v>
      </c>
      <c r="E12" s="56"/>
      <c r="F12" s="163"/>
    </row>
    <row r="13" spans="1:6" ht="30" x14ac:dyDescent="0.25">
      <c r="A13" s="163"/>
      <c r="B13" s="55"/>
      <c r="C13" s="272" t="s">
        <v>173</v>
      </c>
      <c r="D13" s="301" t="s">
        <v>244</v>
      </c>
      <c r="E13" s="56"/>
      <c r="F13" s="163"/>
    </row>
    <row r="14" spans="1:6" ht="30" customHeight="1" x14ac:dyDescent="0.25">
      <c r="A14" s="163"/>
      <c r="B14" s="55"/>
      <c r="C14" s="272" t="s">
        <v>174</v>
      </c>
      <c r="D14" s="301" t="s">
        <v>208</v>
      </c>
      <c r="E14" s="56"/>
      <c r="F14" s="163"/>
    </row>
    <row r="15" spans="1:6" ht="30" x14ac:dyDescent="0.25">
      <c r="A15" s="163"/>
      <c r="B15" s="55"/>
      <c r="C15" s="272" t="s">
        <v>175</v>
      </c>
      <c r="D15" s="301" t="s">
        <v>242</v>
      </c>
      <c r="E15" s="56"/>
      <c r="F15" s="163"/>
    </row>
    <row r="16" spans="1:6" ht="15.75" x14ac:dyDescent="0.25">
      <c r="A16" s="163"/>
      <c r="B16" s="55"/>
      <c r="C16" s="272" t="s">
        <v>176</v>
      </c>
      <c r="D16" s="301" t="s">
        <v>213</v>
      </c>
      <c r="E16" s="56"/>
      <c r="F16" s="163"/>
    </row>
    <row r="17" spans="1:6" ht="30" x14ac:dyDescent="0.25">
      <c r="A17" s="163"/>
      <c r="B17" s="55"/>
      <c r="C17" s="272" t="s">
        <v>177</v>
      </c>
      <c r="D17" s="301" t="s">
        <v>214</v>
      </c>
      <c r="E17" s="56"/>
      <c r="F17" s="163"/>
    </row>
    <row r="18" spans="1:6" ht="15.75" x14ac:dyDescent="0.25">
      <c r="A18" s="163"/>
      <c r="B18" s="55"/>
      <c r="C18" s="272" t="s">
        <v>178</v>
      </c>
      <c r="D18" s="301" t="s">
        <v>215</v>
      </c>
      <c r="E18" s="56"/>
      <c r="F18" s="163"/>
    </row>
    <row r="19" spans="1:6" ht="30" x14ac:dyDescent="0.25">
      <c r="A19" s="163"/>
      <c r="B19" s="55"/>
      <c r="C19" s="272" t="s">
        <v>179</v>
      </c>
      <c r="D19" s="301" t="s">
        <v>243</v>
      </c>
      <c r="E19" s="56"/>
      <c r="F19" s="163"/>
    </row>
    <row r="20" spans="1:6" x14ac:dyDescent="0.25">
      <c r="A20" s="163"/>
      <c r="B20" s="55"/>
      <c r="C20" s="2"/>
      <c r="D20" s="258"/>
      <c r="E20" s="56"/>
      <c r="F20" s="163"/>
    </row>
    <row r="21" spans="1:6" ht="34.5" customHeight="1" x14ac:dyDescent="0.25">
      <c r="A21" s="163"/>
      <c r="B21" s="55"/>
      <c r="C21" s="313" t="s">
        <v>221</v>
      </c>
      <c r="D21" s="313"/>
      <c r="E21" s="56"/>
      <c r="F21" s="163"/>
    </row>
    <row r="22" spans="1:6" ht="28.5" customHeight="1" x14ac:dyDescent="0.25">
      <c r="A22" s="163"/>
      <c r="B22" s="55"/>
      <c r="C22" s="314" t="s">
        <v>216</v>
      </c>
      <c r="D22" s="314"/>
      <c r="E22" s="56"/>
      <c r="F22" s="163"/>
    </row>
    <row r="23" spans="1:6" ht="15.75" x14ac:dyDescent="0.25">
      <c r="A23" s="163"/>
      <c r="B23" s="55"/>
      <c r="C23" s="257" t="s">
        <v>224</v>
      </c>
      <c r="D23" s="258"/>
      <c r="E23" s="56"/>
      <c r="F23" s="163"/>
    </row>
    <row r="24" spans="1:6" x14ac:dyDescent="0.25">
      <c r="A24" s="163"/>
      <c r="B24" s="55"/>
      <c r="C24" s="2"/>
      <c r="D24" s="258" t="s">
        <v>182</v>
      </c>
      <c r="E24" s="56"/>
      <c r="F24" s="163"/>
    </row>
    <row r="25" spans="1:6" x14ac:dyDescent="0.25">
      <c r="A25" s="163"/>
      <c r="B25" s="55"/>
      <c r="C25" s="2"/>
      <c r="D25" s="258" t="s">
        <v>180</v>
      </c>
      <c r="E25" s="56"/>
      <c r="F25" s="163"/>
    </row>
    <row r="26" spans="1:6" x14ac:dyDescent="0.25">
      <c r="A26" s="163"/>
      <c r="B26" s="55"/>
      <c r="C26" s="2"/>
      <c r="D26" s="258" t="s">
        <v>120</v>
      </c>
      <c r="E26" s="56"/>
      <c r="F26" s="163"/>
    </row>
    <row r="27" spans="1:6" x14ac:dyDescent="0.25">
      <c r="A27" s="163"/>
      <c r="B27" s="55"/>
      <c r="C27" s="2"/>
      <c r="D27" s="258" t="s">
        <v>181</v>
      </c>
      <c r="E27" s="56"/>
      <c r="F27" s="163"/>
    </row>
    <row r="28" spans="1:6" x14ac:dyDescent="0.25">
      <c r="A28" s="163"/>
      <c r="B28" s="55"/>
      <c r="C28" s="2"/>
      <c r="D28" s="258" t="s">
        <v>222</v>
      </c>
      <c r="E28" s="56"/>
      <c r="F28" s="163"/>
    </row>
    <row r="29" spans="1:6" ht="7.5" customHeight="1" x14ac:dyDescent="0.25">
      <c r="A29" s="163"/>
      <c r="B29" s="55"/>
      <c r="C29" s="2"/>
      <c r="D29" s="2"/>
      <c r="E29" s="56"/>
      <c r="F29" s="163"/>
    </row>
    <row r="30" spans="1:6" ht="12.75" customHeight="1" x14ac:dyDescent="0.25">
      <c r="A30" s="163"/>
      <c r="B30" s="55"/>
      <c r="C30" s="2"/>
      <c r="D30" s="2"/>
      <c r="E30" s="56"/>
      <c r="F30" s="163"/>
    </row>
    <row r="31" spans="1:6" ht="74.25" customHeight="1" x14ac:dyDescent="0.25">
      <c r="A31" s="163"/>
      <c r="B31" s="55"/>
      <c r="C31" s="311" t="s">
        <v>238</v>
      </c>
      <c r="D31" s="311"/>
      <c r="E31" s="56"/>
      <c r="F31" s="163"/>
    </row>
    <row r="32" spans="1:6" ht="34.5" customHeight="1" x14ac:dyDescent="0.25">
      <c r="A32" s="163"/>
      <c r="B32" s="55"/>
      <c r="C32" s="311" t="s">
        <v>190</v>
      </c>
      <c r="D32" s="311"/>
      <c r="E32" s="56"/>
      <c r="F32" s="163"/>
    </row>
    <row r="33" spans="1:6" x14ac:dyDescent="0.25">
      <c r="A33" s="163"/>
      <c r="B33" s="259"/>
      <c r="C33" s="69"/>
      <c r="D33" s="69"/>
      <c r="E33" s="261"/>
      <c r="F33" s="163"/>
    </row>
    <row r="34" spans="1:6" x14ac:dyDescent="0.25">
      <c r="A34" s="163"/>
      <c r="B34" s="163"/>
      <c r="C34" s="163"/>
      <c r="D34" s="163"/>
      <c r="E34" s="163"/>
      <c r="F34" s="163"/>
    </row>
    <row r="35" spans="1:6" x14ac:dyDescent="0.25">
      <c r="A35" s="163"/>
      <c r="B35" s="163"/>
      <c r="C35" s="163"/>
      <c r="D35" s="163"/>
      <c r="E35" s="163"/>
      <c r="F35" s="163"/>
    </row>
  </sheetData>
  <sheetProtection password="F6C0" sheet="1" objects="1" scenarios="1"/>
  <mergeCells count="6">
    <mergeCell ref="C7:D7"/>
    <mergeCell ref="C31:D31"/>
    <mergeCell ref="C5:D5"/>
    <mergeCell ref="C32:D32"/>
    <mergeCell ref="C21:D21"/>
    <mergeCell ref="C22:D22"/>
  </mergeCells>
  <printOptions horizontalCentered="1"/>
  <pageMargins left="0.7" right="0.7" top="0.75" bottom="0.75" header="0.3" footer="0.3"/>
  <pageSetup scale="62" orientation="portrait" r:id="rId1"/>
  <headerFooter>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88"/>
  <sheetViews>
    <sheetView zoomScaleNormal="100" zoomScaleSheetLayoutView="100" workbookViewId="0">
      <selection activeCell="C22" sqref="C22"/>
    </sheetView>
  </sheetViews>
  <sheetFormatPr defaultRowHeight="15" x14ac:dyDescent="0.25"/>
  <cols>
    <col min="1" max="1" width="3.140625" customWidth="1"/>
    <col min="2" max="2" width="9.28515625" customWidth="1"/>
    <col min="3" max="3" width="22.85546875" customWidth="1"/>
    <col min="4" max="4" width="1.7109375" customWidth="1"/>
    <col min="5" max="5" width="24.42578125" customWidth="1"/>
    <col min="6" max="6" width="8.85546875" customWidth="1"/>
    <col min="7" max="7" width="3.28515625" customWidth="1"/>
    <col min="8" max="8" width="4.42578125" customWidth="1"/>
    <col min="9" max="9" width="25.28515625" customWidth="1"/>
    <col min="10" max="10" width="2.42578125" customWidth="1"/>
    <col min="11" max="11" width="24.28515625" customWidth="1"/>
    <col min="12" max="12" width="9.7109375" customWidth="1"/>
    <col min="13" max="14" width="4.140625" customWidth="1"/>
    <col min="15" max="15" width="20.28515625" customWidth="1"/>
    <col min="16" max="16" width="8" customWidth="1"/>
    <col min="17" max="17" width="8.85546875" customWidth="1"/>
    <col min="18" max="18" width="8" customWidth="1"/>
    <col min="19" max="19" width="9" customWidth="1"/>
    <col min="20" max="20" width="8" customWidth="1"/>
    <col min="21" max="21" width="5.28515625" customWidth="1"/>
    <col min="22" max="24" width="8" customWidth="1"/>
  </cols>
  <sheetData>
    <row r="1" spans="1:26" ht="15.75" thickBot="1" x14ac:dyDescent="0.3">
      <c r="A1" s="163"/>
      <c r="B1" s="163"/>
      <c r="C1" s="163"/>
      <c r="D1" s="163"/>
      <c r="E1" s="163"/>
      <c r="F1" s="163"/>
      <c r="G1" s="163"/>
      <c r="H1" s="163"/>
      <c r="I1" s="163"/>
      <c r="J1" s="163"/>
      <c r="K1" s="163"/>
      <c r="L1" s="163"/>
      <c r="M1" s="163"/>
      <c r="N1" s="163"/>
      <c r="O1" s="163"/>
      <c r="P1" s="163"/>
      <c r="Q1" s="163"/>
      <c r="R1" s="163"/>
      <c r="S1" s="163"/>
      <c r="T1" s="163"/>
      <c r="U1" s="163"/>
      <c r="V1" s="163"/>
    </row>
    <row r="2" spans="1:26" x14ac:dyDescent="0.25">
      <c r="A2" s="163"/>
      <c r="B2" s="7"/>
      <c r="C2" s="178" t="s">
        <v>116</v>
      </c>
      <c r="D2" s="8"/>
      <c r="E2" s="323"/>
      <c r="F2" s="323"/>
      <c r="G2" s="8"/>
      <c r="H2" s="8"/>
      <c r="I2" s="8"/>
      <c r="J2" s="8"/>
      <c r="K2" s="294" t="str">
        <f>+Instructions!B2</f>
        <v>HUD RfR Financial Factors Tool</v>
      </c>
      <c r="L2" s="8"/>
      <c r="M2" s="179" t="str">
        <f>+Instructions!B3</f>
        <v>Version 1.01</v>
      </c>
      <c r="N2" s="264"/>
      <c r="O2" s="53"/>
      <c r="P2" s="53"/>
      <c r="Q2" s="53"/>
      <c r="R2" s="53"/>
      <c r="S2" s="53"/>
      <c r="T2" s="53"/>
      <c r="U2" s="54"/>
      <c r="V2" s="163"/>
      <c r="W2" s="1"/>
      <c r="X2" s="1"/>
      <c r="Y2" s="1"/>
      <c r="Z2" s="1"/>
    </row>
    <row r="3" spans="1:26" ht="15.75" thickBot="1" x14ac:dyDescent="0.3">
      <c r="A3" s="163"/>
      <c r="B3" s="13"/>
      <c r="C3" s="177" t="s">
        <v>119</v>
      </c>
      <c r="D3" s="14"/>
      <c r="E3" s="324"/>
      <c r="F3" s="324"/>
      <c r="G3" s="14"/>
      <c r="H3" s="14"/>
      <c r="I3" s="14"/>
      <c r="J3" s="14"/>
      <c r="K3" s="14"/>
      <c r="L3" s="317">
        <f>+Instructions!B4</f>
        <v>42472</v>
      </c>
      <c r="M3" s="318"/>
      <c r="N3" s="263"/>
      <c r="O3" s="278" t="str">
        <f>+'Projections and Results'!C5</f>
        <v>Structuring Results:</v>
      </c>
      <c r="P3" s="320" t="str">
        <f>+'Projections and Results'!D5</f>
        <v>REQUIREMENTS MET</v>
      </c>
      <c r="Q3" s="321"/>
      <c r="R3" s="321"/>
      <c r="S3" s="322"/>
      <c r="T3" s="2"/>
      <c r="U3" s="56"/>
      <c r="V3" s="163"/>
      <c r="W3" s="1"/>
      <c r="X3" s="1"/>
      <c r="Y3" s="1"/>
      <c r="Z3" s="1"/>
    </row>
    <row r="4" spans="1:26" x14ac:dyDescent="0.25">
      <c r="A4" s="163"/>
      <c r="B4" s="10"/>
      <c r="C4" s="277" t="s">
        <v>217</v>
      </c>
      <c r="D4" s="30"/>
      <c r="E4" s="276" t="str">
        <f>CONCATENATE(+TEXT(E3,"00-000000"))</f>
        <v>00-000000</v>
      </c>
      <c r="F4" s="30"/>
      <c r="G4" s="11"/>
      <c r="H4" s="10"/>
      <c r="I4" s="4"/>
      <c r="J4" s="4"/>
      <c r="K4" s="4"/>
      <c r="L4" s="4"/>
      <c r="M4" s="11"/>
      <c r="N4" s="263"/>
      <c r="O4" s="2"/>
      <c r="P4" s="2"/>
      <c r="Q4" s="2"/>
      <c r="R4" s="2"/>
      <c r="S4" s="2"/>
      <c r="T4" s="2"/>
      <c r="U4" s="56"/>
      <c r="V4" s="163"/>
      <c r="W4" s="1"/>
      <c r="X4" s="1"/>
      <c r="Y4" s="1"/>
      <c r="Z4" s="1"/>
    </row>
    <row r="5" spans="1:26" ht="30" x14ac:dyDescent="0.25">
      <c r="A5" s="163"/>
      <c r="B5" s="10"/>
      <c r="C5" s="118" t="s">
        <v>111</v>
      </c>
      <c r="D5" s="4"/>
      <c r="E5" s="4"/>
      <c r="F5" s="4"/>
      <c r="G5" s="11"/>
      <c r="H5" s="10"/>
      <c r="I5" s="239" t="s">
        <v>138</v>
      </c>
      <c r="J5" s="17"/>
      <c r="K5" s="327" t="s">
        <v>140</v>
      </c>
      <c r="L5" s="328"/>
      <c r="M5" s="11"/>
      <c r="N5" s="264"/>
      <c r="O5" s="266" t="s">
        <v>219</v>
      </c>
      <c r="P5" s="265"/>
      <c r="Q5" s="265"/>
      <c r="R5" s="265"/>
      <c r="S5" s="274" t="str">
        <f>+'Projections and Results'!D24</f>
        <v>YES</v>
      </c>
      <c r="T5" s="53"/>
      <c r="U5" s="54"/>
      <c r="V5" s="163"/>
      <c r="W5" s="1"/>
      <c r="X5" s="1"/>
      <c r="Y5" s="1"/>
      <c r="Z5" s="1"/>
    </row>
    <row r="6" spans="1:26" x14ac:dyDescent="0.25">
      <c r="A6" s="163"/>
      <c r="B6" s="10"/>
      <c r="C6" s="4"/>
      <c r="D6" s="4"/>
      <c r="E6" s="4"/>
      <c r="F6" s="4"/>
      <c r="G6" s="11"/>
      <c r="H6" s="10"/>
      <c r="I6" s="240" t="s">
        <v>139</v>
      </c>
      <c r="J6" s="4"/>
      <c r="K6" s="4"/>
      <c r="L6" s="4"/>
      <c r="M6" s="11"/>
      <c r="N6" s="263"/>
      <c r="O6" s="279"/>
      <c r="P6" s="2"/>
      <c r="Q6" s="2"/>
      <c r="R6" s="129"/>
      <c r="S6" s="2"/>
      <c r="T6" s="2"/>
      <c r="U6" s="56"/>
      <c r="V6" s="163"/>
      <c r="W6" s="1"/>
      <c r="X6" s="1"/>
      <c r="Y6" s="1"/>
      <c r="Z6" s="1"/>
    </row>
    <row r="7" spans="1:26" ht="15.75" customHeight="1" x14ac:dyDescent="0.25">
      <c r="A7" s="163"/>
      <c r="B7" s="10"/>
      <c r="C7" s="119" t="s">
        <v>129</v>
      </c>
      <c r="D7" s="120"/>
      <c r="E7" s="117"/>
      <c r="F7" s="117"/>
      <c r="G7" s="11"/>
      <c r="H7" s="10"/>
      <c r="I7" s="325" t="s">
        <v>136</v>
      </c>
      <c r="J7" s="271"/>
      <c r="K7" s="325" t="s">
        <v>137</v>
      </c>
      <c r="L7" s="325"/>
      <c r="M7" s="11"/>
      <c r="N7" s="263"/>
      <c r="O7" s="2"/>
      <c r="P7" s="2"/>
      <c r="Q7" s="2"/>
      <c r="R7" s="2"/>
      <c r="S7" s="2"/>
      <c r="T7" s="2"/>
      <c r="U7" s="56"/>
      <c r="V7" s="163"/>
      <c r="W7" s="1"/>
      <c r="X7" s="1"/>
      <c r="Y7" s="1"/>
      <c r="Z7" s="1"/>
    </row>
    <row r="8" spans="1:26" ht="22.5" customHeight="1" x14ac:dyDescent="0.25">
      <c r="A8" s="163"/>
      <c r="B8" s="10"/>
      <c r="C8" s="241"/>
      <c r="D8" s="117"/>
      <c r="E8" s="315" t="s">
        <v>131</v>
      </c>
      <c r="F8" s="315"/>
      <c r="G8" s="11"/>
      <c r="H8" s="10"/>
      <c r="I8" s="326"/>
      <c r="J8" s="271"/>
      <c r="K8" s="4"/>
      <c r="L8" s="4"/>
      <c r="M8" s="11"/>
      <c r="N8" s="263"/>
      <c r="O8" s="2"/>
      <c r="P8" s="2"/>
      <c r="Q8" s="2"/>
      <c r="R8" s="2"/>
      <c r="S8" s="2"/>
      <c r="T8" s="2"/>
      <c r="U8" s="56"/>
      <c r="V8" s="163"/>
      <c r="W8" s="1"/>
      <c r="X8" s="1"/>
      <c r="Y8" s="1"/>
      <c r="Z8" s="1"/>
    </row>
    <row r="9" spans="1:26" x14ac:dyDescent="0.25">
      <c r="A9" s="163"/>
      <c r="B9" s="10"/>
      <c r="C9" s="117"/>
      <c r="D9" s="117"/>
      <c r="E9" s="126" t="s">
        <v>168</v>
      </c>
      <c r="F9" s="273"/>
      <c r="G9" s="11"/>
      <c r="H9" s="10"/>
      <c r="I9" s="242"/>
      <c r="J9" s="125"/>
      <c r="K9" s="126" t="s">
        <v>141</v>
      </c>
      <c r="L9" s="243"/>
      <c r="M9" s="11"/>
      <c r="N9" s="263"/>
      <c r="O9" s="2"/>
      <c r="P9" s="2"/>
      <c r="Q9" s="2"/>
      <c r="R9" s="2"/>
      <c r="S9" s="2"/>
      <c r="T9" s="2"/>
      <c r="U9" s="56"/>
      <c r="V9" s="163"/>
      <c r="W9" s="1"/>
      <c r="X9" s="1"/>
      <c r="Y9" s="1"/>
      <c r="Z9" s="1"/>
    </row>
    <row r="10" spans="1:26" ht="13.5" customHeight="1" x14ac:dyDescent="0.25">
      <c r="A10" s="163"/>
      <c r="B10" s="10"/>
      <c r="C10" s="315" t="s">
        <v>130</v>
      </c>
      <c r="D10" s="315"/>
      <c r="E10" s="126" t="s">
        <v>112</v>
      </c>
      <c r="F10" s="244"/>
      <c r="G10" s="11"/>
      <c r="H10" s="10"/>
      <c r="I10" s="125"/>
      <c r="J10" s="125"/>
      <c r="K10" s="126" t="s">
        <v>153</v>
      </c>
      <c r="L10" s="244"/>
      <c r="M10" s="11"/>
      <c r="N10" s="263"/>
      <c r="O10" s="2"/>
      <c r="P10" s="2"/>
      <c r="Q10" s="2"/>
      <c r="R10" s="2"/>
      <c r="S10" s="2"/>
      <c r="T10" s="2"/>
      <c r="U10" s="56"/>
      <c r="V10" s="163"/>
      <c r="W10" s="1"/>
      <c r="X10" s="1"/>
      <c r="Y10" s="1"/>
      <c r="Z10" s="1"/>
    </row>
    <row r="11" spans="1:26" x14ac:dyDescent="0.25">
      <c r="A11" s="163"/>
      <c r="B11" s="10"/>
      <c r="C11" s="242"/>
      <c r="D11" s="4"/>
      <c r="E11" s="126" t="s">
        <v>113</v>
      </c>
      <c r="F11" s="245"/>
      <c r="G11" s="11"/>
      <c r="H11" s="10"/>
      <c r="I11" s="4"/>
      <c r="J11" s="4"/>
      <c r="K11" s="126" t="s">
        <v>142</v>
      </c>
      <c r="L11" s="243"/>
      <c r="M11" s="11"/>
      <c r="N11" s="263"/>
      <c r="O11" s="2"/>
      <c r="P11" s="2"/>
      <c r="Q11" s="2"/>
      <c r="R11" s="2"/>
      <c r="S11" s="2"/>
      <c r="T11" s="2"/>
      <c r="U11" s="56"/>
      <c r="V11" s="163"/>
      <c r="W11" s="1"/>
      <c r="X11" s="1"/>
      <c r="Y11" s="1"/>
      <c r="Z11" s="1"/>
    </row>
    <row r="12" spans="1:26" ht="15.75" thickBot="1" x14ac:dyDescent="0.3">
      <c r="A12" s="163"/>
      <c r="B12" s="10"/>
      <c r="C12" s="117"/>
      <c r="D12" s="295"/>
      <c r="E12" s="295" t="s">
        <v>169</v>
      </c>
      <c r="F12" s="123"/>
      <c r="G12" s="11"/>
      <c r="H12" s="13"/>
      <c r="I12" s="14"/>
      <c r="J12" s="14"/>
      <c r="K12" s="14"/>
      <c r="L12" s="14"/>
      <c r="M12" s="15"/>
      <c r="N12" s="263"/>
      <c r="O12" s="2"/>
      <c r="P12" s="2"/>
      <c r="Q12" s="2"/>
      <c r="R12" s="2"/>
      <c r="S12" s="2"/>
      <c r="T12" s="2"/>
      <c r="U12" s="56"/>
      <c r="V12" s="163"/>
      <c r="W12" s="1"/>
      <c r="X12" s="1"/>
      <c r="Y12" s="1"/>
      <c r="Z12" s="1"/>
    </row>
    <row r="13" spans="1:26" x14ac:dyDescent="0.25">
      <c r="A13" s="163"/>
      <c r="B13" s="7"/>
      <c r="C13" s="124"/>
      <c r="D13" s="8"/>
      <c r="E13" s="8"/>
      <c r="F13" s="8"/>
      <c r="G13" s="9"/>
      <c r="H13" s="7"/>
      <c r="I13" s="8"/>
      <c r="J13" s="8"/>
      <c r="K13" s="8"/>
      <c r="L13" s="8"/>
      <c r="M13" s="9"/>
      <c r="N13" s="263"/>
      <c r="O13" s="2"/>
      <c r="P13" s="2"/>
      <c r="Q13" s="2"/>
      <c r="R13" s="2"/>
      <c r="S13" s="2"/>
      <c r="T13" s="2"/>
      <c r="U13" s="56"/>
      <c r="V13" s="163"/>
      <c r="W13" s="1"/>
      <c r="X13" s="1"/>
      <c r="Y13" s="1"/>
      <c r="Z13" s="1"/>
    </row>
    <row r="14" spans="1:26" x14ac:dyDescent="0.25">
      <c r="A14" s="163"/>
      <c r="B14" s="10"/>
      <c r="C14" s="118" t="s">
        <v>45</v>
      </c>
      <c r="D14" s="4"/>
      <c r="E14" s="4"/>
      <c r="F14" s="4"/>
      <c r="G14" s="11"/>
      <c r="H14" s="10"/>
      <c r="I14" s="17" t="s">
        <v>143</v>
      </c>
      <c r="J14" s="4"/>
      <c r="K14" s="121"/>
      <c r="L14" s="4"/>
      <c r="M14" s="11"/>
      <c r="N14" s="263"/>
      <c r="O14" s="2"/>
      <c r="P14" s="2"/>
      <c r="Q14" s="2"/>
      <c r="R14" s="2"/>
      <c r="S14" s="2"/>
      <c r="T14" s="2"/>
      <c r="U14" s="56"/>
      <c r="V14" s="163"/>
      <c r="W14" s="1"/>
      <c r="X14" s="1"/>
      <c r="Y14" s="1"/>
      <c r="Z14" s="1"/>
    </row>
    <row r="15" spans="1:26" x14ac:dyDescent="0.25">
      <c r="A15" s="163"/>
      <c r="B15" s="10"/>
      <c r="C15" s="118"/>
      <c r="D15" s="4"/>
      <c r="E15" s="4"/>
      <c r="F15" s="4"/>
      <c r="G15" s="11"/>
      <c r="H15" s="10"/>
      <c r="I15" s="4"/>
      <c r="J15" s="4"/>
      <c r="K15" s="121"/>
      <c r="L15" s="4"/>
      <c r="M15" s="11"/>
      <c r="N15" s="263"/>
      <c r="O15" s="2"/>
      <c r="P15" s="2"/>
      <c r="Q15" s="2"/>
      <c r="R15" s="2"/>
      <c r="S15" s="2"/>
      <c r="T15" s="2"/>
      <c r="U15" s="56"/>
      <c r="V15" s="163"/>
      <c r="W15" s="1"/>
      <c r="X15" s="1"/>
      <c r="Y15" s="1"/>
      <c r="Z15" s="1"/>
    </row>
    <row r="16" spans="1:26" ht="36" x14ac:dyDescent="0.25">
      <c r="A16" s="163"/>
      <c r="B16" s="10"/>
      <c r="C16" s="119" t="s">
        <v>132</v>
      </c>
      <c r="D16" s="120"/>
      <c r="E16" s="315" t="s">
        <v>133</v>
      </c>
      <c r="F16" s="315"/>
      <c r="G16" s="11"/>
      <c r="H16" s="10"/>
      <c r="I16" s="119" t="s">
        <v>144</v>
      </c>
      <c r="J16" s="4"/>
      <c r="K16" s="315" t="s">
        <v>145</v>
      </c>
      <c r="L16" s="315"/>
      <c r="M16" s="11"/>
      <c r="N16" s="263"/>
      <c r="O16" s="2"/>
      <c r="P16" s="2"/>
      <c r="Q16" s="2"/>
      <c r="R16" s="2"/>
      <c r="S16" s="2"/>
      <c r="T16" s="2"/>
      <c r="U16" s="56"/>
      <c r="V16" s="163"/>
      <c r="W16" s="1"/>
      <c r="X16" s="1"/>
      <c r="Y16" s="1"/>
      <c r="Z16" s="1"/>
    </row>
    <row r="17" spans="1:26" x14ac:dyDescent="0.25">
      <c r="A17" s="163"/>
      <c r="B17" s="10"/>
      <c r="C17" s="4"/>
      <c r="D17" s="4"/>
      <c r="E17" s="126" t="s">
        <v>134</v>
      </c>
      <c r="F17" s="243"/>
      <c r="G17" s="11"/>
      <c r="H17" s="10"/>
      <c r="I17" s="242"/>
      <c r="J17" s="4"/>
      <c r="K17" s="126" t="s">
        <v>146</v>
      </c>
      <c r="L17" s="243"/>
      <c r="M17" s="11"/>
      <c r="N17" s="263"/>
      <c r="O17" s="281" t="s">
        <v>225</v>
      </c>
      <c r="P17" s="2"/>
      <c r="Q17" s="2"/>
      <c r="R17" s="2"/>
      <c r="S17" s="319">
        <f>+'Projections and Results'!G23</f>
        <v>0</v>
      </c>
      <c r="T17" s="319"/>
      <c r="U17" s="56"/>
      <c r="V17" s="163"/>
      <c r="W17" s="1"/>
      <c r="X17" s="1"/>
      <c r="Y17" s="1"/>
      <c r="Z17" s="1"/>
    </row>
    <row r="18" spans="1:26" ht="13.5" customHeight="1" x14ac:dyDescent="0.25">
      <c r="A18" s="163"/>
      <c r="B18" s="10"/>
      <c r="C18" s="4"/>
      <c r="D18" s="4"/>
      <c r="E18" s="126" t="s">
        <v>153</v>
      </c>
      <c r="F18" s="244"/>
      <c r="G18" s="11"/>
      <c r="H18" s="10"/>
      <c r="I18" s="4"/>
      <c r="J18" s="4"/>
      <c r="K18" s="126" t="s">
        <v>154</v>
      </c>
      <c r="L18" s="244"/>
      <c r="M18" s="11"/>
      <c r="N18" s="263"/>
      <c r="O18" s="281" t="s">
        <v>227</v>
      </c>
      <c r="P18" s="2"/>
      <c r="Q18" s="2"/>
      <c r="R18" s="2"/>
      <c r="S18" s="319" t="e">
        <f>+S17/(10*C8)</f>
        <v>#DIV/0!</v>
      </c>
      <c r="T18" s="319"/>
      <c r="U18" s="56"/>
      <c r="V18" s="163"/>
      <c r="W18" s="1"/>
      <c r="X18" s="1"/>
      <c r="Y18" s="1"/>
      <c r="Z18" s="1"/>
    </row>
    <row r="19" spans="1:26" ht="15" customHeight="1" x14ac:dyDescent="0.25">
      <c r="A19" s="163"/>
      <c r="B19" s="10"/>
      <c r="C19" s="4"/>
      <c r="D19" s="4"/>
      <c r="E19" s="126" t="s">
        <v>135</v>
      </c>
      <c r="F19" s="243"/>
      <c r="G19" s="11"/>
      <c r="H19" s="10"/>
      <c r="I19" s="316" t="s">
        <v>155</v>
      </c>
      <c r="J19" s="119"/>
      <c r="K19" s="126" t="s">
        <v>147</v>
      </c>
      <c r="L19" s="243"/>
      <c r="M19" s="11"/>
      <c r="N19" s="267"/>
      <c r="O19" s="280" t="s">
        <v>226</v>
      </c>
      <c r="P19" s="262"/>
      <c r="Q19" s="262"/>
      <c r="R19" s="262"/>
      <c r="S19" s="260"/>
      <c r="T19" s="260"/>
      <c r="U19" s="70"/>
      <c r="V19" s="163"/>
      <c r="W19" s="1"/>
      <c r="X19" s="1"/>
      <c r="Y19" s="1"/>
      <c r="Z19" s="1"/>
    </row>
    <row r="20" spans="1:26" ht="28.5" customHeight="1" x14ac:dyDescent="0.25">
      <c r="A20" s="163"/>
      <c r="B20" s="10"/>
      <c r="C20" s="4"/>
      <c r="D20" s="4"/>
      <c r="E20" s="4"/>
      <c r="F20" s="4"/>
      <c r="G20" s="11"/>
      <c r="H20" s="10"/>
      <c r="I20" s="316"/>
      <c r="J20" s="125"/>
      <c r="K20" s="121"/>
      <c r="L20" s="4"/>
      <c r="M20" s="4"/>
      <c r="N20" s="264"/>
      <c r="O20" s="288" t="s">
        <v>220</v>
      </c>
      <c r="P20" s="256"/>
      <c r="Q20" s="256"/>
      <c r="R20" s="128" t="str">
        <f>+'Projections and Results'!D28</f>
        <v>YES</v>
      </c>
      <c r="S20" s="289" t="s">
        <v>231</v>
      </c>
      <c r="T20" s="128" t="str">
        <f>+'Projections and Results'!D30</f>
        <v>N/A</v>
      </c>
      <c r="U20" s="275"/>
      <c r="V20" s="163"/>
      <c r="W20" s="1"/>
      <c r="X20" s="1"/>
      <c r="Y20" s="1"/>
      <c r="Z20" s="1"/>
    </row>
    <row r="21" spans="1:26" ht="29.25" customHeight="1" x14ac:dyDescent="0.25">
      <c r="A21" s="163"/>
      <c r="B21" s="10" t="str">
        <f>+Engine!H56</f>
        <v>Relative Year</v>
      </c>
      <c r="C21" s="4"/>
      <c r="D21" s="4"/>
      <c r="E21" s="315" t="s">
        <v>114</v>
      </c>
      <c r="F21" s="315"/>
      <c r="G21" s="11"/>
      <c r="H21" s="10"/>
      <c r="I21" s="4"/>
      <c r="J21" s="4"/>
      <c r="K21" s="315" t="s">
        <v>156</v>
      </c>
      <c r="L21" s="315"/>
      <c r="M21" s="4"/>
      <c r="N21" s="263"/>
      <c r="O21" s="2"/>
      <c r="P21" s="2"/>
      <c r="Q21" s="2"/>
      <c r="R21" s="2"/>
      <c r="S21" s="2"/>
      <c r="T21" s="2"/>
      <c r="U21" s="56"/>
      <c r="V21" s="163"/>
      <c r="W21" s="1"/>
      <c r="X21" s="1"/>
      <c r="Y21" s="1"/>
      <c r="Z21" s="1"/>
    </row>
    <row r="22" spans="1:26" x14ac:dyDescent="0.25">
      <c r="A22" s="163"/>
      <c r="B22" s="296">
        <f>+Engine!H57</f>
        <v>1.0027777777777778</v>
      </c>
      <c r="C22" s="307"/>
      <c r="D22" s="306"/>
      <c r="E22" s="122">
        <f>-+Engine!H78</f>
        <v>0</v>
      </c>
      <c r="F22" s="4"/>
      <c r="G22" s="11"/>
      <c r="H22" s="10"/>
      <c r="I22" s="122">
        <f>+Engine!H65</f>
        <v>0</v>
      </c>
      <c r="J22" s="4"/>
      <c r="K22" s="122">
        <f>+Engine!H69</f>
        <v>0</v>
      </c>
      <c r="L22" s="4"/>
      <c r="M22" s="11"/>
      <c r="N22" s="263"/>
      <c r="O22" s="103"/>
      <c r="P22" s="103"/>
      <c r="Q22" s="103"/>
      <c r="R22" s="2"/>
      <c r="S22" s="2"/>
      <c r="T22" s="2"/>
      <c r="U22" s="56"/>
      <c r="V22" s="163"/>
      <c r="W22" s="1"/>
      <c r="X22" s="1"/>
      <c r="Y22" s="1"/>
      <c r="Z22" s="1"/>
    </row>
    <row r="23" spans="1:26" x14ac:dyDescent="0.25">
      <c r="A23" s="163"/>
      <c r="B23" s="296">
        <f>+Engine!I57</f>
        <v>2.0027777777777778</v>
      </c>
      <c r="C23" s="307"/>
      <c r="D23" s="306"/>
      <c r="E23" s="122">
        <f>-+Engine!I78</f>
        <v>0</v>
      </c>
      <c r="F23" s="4"/>
      <c r="G23" s="11"/>
      <c r="H23" s="10"/>
      <c r="I23" s="122">
        <f>+Engine!I65</f>
        <v>0</v>
      </c>
      <c r="J23" s="4"/>
      <c r="K23" s="122">
        <f>+Engine!I69</f>
        <v>0</v>
      </c>
      <c r="L23" s="123"/>
      <c r="M23" s="11"/>
      <c r="N23" s="263"/>
      <c r="O23" s="2"/>
      <c r="P23" s="103"/>
      <c r="Q23" s="103"/>
      <c r="R23" s="129"/>
      <c r="S23" s="2"/>
      <c r="T23" s="2"/>
      <c r="U23" s="56"/>
      <c r="V23" s="163"/>
      <c r="W23" s="1"/>
      <c r="X23" s="1"/>
      <c r="Y23" s="1"/>
      <c r="Z23" s="1"/>
    </row>
    <row r="24" spans="1:26" x14ac:dyDescent="0.25">
      <c r="A24" s="163"/>
      <c r="B24" s="296">
        <f>+Engine!J57</f>
        <v>3.0027777777777778</v>
      </c>
      <c r="C24" s="307"/>
      <c r="D24" s="306"/>
      <c r="E24" s="122">
        <f>-+Engine!J78</f>
        <v>0</v>
      </c>
      <c r="F24" s="4"/>
      <c r="G24" s="11"/>
      <c r="H24" s="10"/>
      <c r="I24" s="122">
        <f>+Engine!J65</f>
        <v>0</v>
      </c>
      <c r="J24" s="4"/>
      <c r="K24" s="122">
        <f>+Engine!J69</f>
        <v>0</v>
      </c>
      <c r="L24" s="4"/>
      <c r="M24" s="11"/>
      <c r="N24" s="263"/>
      <c r="O24" s="103"/>
      <c r="P24" s="103"/>
      <c r="Q24" s="103"/>
      <c r="R24" s="2"/>
      <c r="S24" s="2"/>
      <c r="T24" s="2"/>
      <c r="U24" s="56"/>
      <c r="V24" s="163"/>
      <c r="W24" s="1"/>
      <c r="X24" s="1"/>
      <c r="Y24" s="1"/>
      <c r="Z24" s="1"/>
    </row>
    <row r="25" spans="1:26" x14ac:dyDescent="0.25">
      <c r="A25" s="163"/>
      <c r="B25" s="296">
        <f>+Engine!K57</f>
        <v>4.0027777777777782</v>
      </c>
      <c r="C25" s="307"/>
      <c r="D25" s="306"/>
      <c r="E25" s="122">
        <f>-+Engine!K78</f>
        <v>0</v>
      </c>
      <c r="F25" s="4"/>
      <c r="G25" s="11"/>
      <c r="H25" s="10"/>
      <c r="I25" s="122">
        <f>+Engine!K65</f>
        <v>0</v>
      </c>
      <c r="J25" s="4"/>
      <c r="K25" s="122">
        <f>+Engine!K69</f>
        <v>0</v>
      </c>
      <c r="L25" s="4"/>
      <c r="M25" s="11"/>
      <c r="N25" s="263"/>
      <c r="O25" s="103"/>
      <c r="P25" s="103"/>
      <c r="Q25" s="103"/>
      <c r="R25" s="103"/>
      <c r="S25" s="2"/>
      <c r="T25" s="2"/>
      <c r="U25" s="56"/>
      <c r="V25" s="163"/>
      <c r="W25" s="1"/>
      <c r="X25" s="1"/>
      <c r="Y25" s="1"/>
      <c r="Z25" s="1"/>
    </row>
    <row r="26" spans="1:26" x14ac:dyDescent="0.25">
      <c r="A26" s="163"/>
      <c r="B26" s="296">
        <f>+Engine!L57</f>
        <v>5.0027777777777782</v>
      </c>
      <c r="C26" s="307"/>
      <c r="D26" s="306"/>
      <c r="E26" s="122">
        <f>-+Engine!L78</f>
        <v>0</v>
      </c>
      <c r="F26" s="4"/>
      <c r="G26" s="11"/>
      <c r="H26" s="10"/>
      <c r="I26" s="122">
        <f>+Engine!L65</f>
        <v>0</v>
      </c>
      <c r="J26" s="4"/>
      <c r="K26" s="122">
        <f>+Engine!L69</f>
        <v>0</v>
      </c>
      <c r="L26" s="4"/>
      <c r="M26" s="11"/>
      <c r="N26" s="263"/>
      <c r="O26" s="103"/>
      <c r="P26" s="103"/>
      <c r="Q26" s="103"/>
      <c r="R26" s="103"/>
      <c r="S26" s="2"/>
      <c r="T26" s="2"/>
      <c r="U26" s="56"/>
      <c r="V26" s="163"/>
      <c r="W26" s="1"/>
      <c r="X26" s="1"/>
      <c r="Y26" s="1"/>
      <c r="Z26" s="1"/>
    </row>
    <row r="27" spans="1:26" x14ac:dyDescent="0.25">
      <c r="A27" s="163"/>
      <c r="B27" s="296">
        <f>+Engine!M57</f>
        <v>6.0027777777777782</v>
      </c>
      <c r="C27" s="307"/>
      <c r="D27" s="306"/>
      <c r="E27" s="122">
        <f>-+Engine!M78</f>
        <v>0</v>
      </c>
      <c r="F27" s="4"/>
      <c r="G27" s="11"/>
      <c r="H27" s="10"/>
      <c r="I27" s="122">
        <f>+Engine!M65</f>
        <v>0</v>
      </c>
      <c r="J27" s="4"/>
      <c r="K27" s="122">
        <f>+Engine!M69</f>
        <v>0</v>
      </c>
      <c r="L27" s="4"/>
      <c r="M27" s="11"/>
      <c r="N27" s="263"/>
      <c r="O27" s="103"/>
      <c r="P27" s="103"/>
      <c r="Q27" s="103"/>
      <c r="R27" s="103"/>
      <c r="S27" s="2"/>
      <c r="T27" s="2"/>
      <c r="U27" s="56"/>
      <c r="V27" s="163"/>
      <c r="W27" s="1"/>
      <c r="X27" s="1"/>
      <c r="Y27" s="1"/>
      <c r="Z27" s="1"/>
    </row>
    <row r="28" spans="1:26" x14ac:dyDescent="0.25">
      <c r="A28" s="163"/>
      <c r="B28" s="296">
        <f>+Engine!N57</f>
        <v>7.0027777777777782</v>
      </c>
      <c r="C28" s="307"/>
      <c r="D28" s="306"/>
      <c r="E28" s="122">
        <f>+-Engine!N78</f>
        <v>0</v>
      </c>
      <c r="F28" s="4"/>
      <c r="G28" s="11"/>
      <c r="H28" s="10"/>
      <c r="I28" s="122">
        <f>+Engine!N65</f>
        <v>0</v>
      </c>
      <c r="J28" s="4"/>
      <c r="K28" s="122">
        <f>+Engine!N69</f>
        <v>0</v>
      </c>
      <c r="L28" s="4"/>
      <c r="M28" s="11"/>
      <c r="N28" s="263"/>
      <c r="O28" s="103"/>
      <c r="P28" s="103"/>
      <c r="Q28" s="103"/>
      <c r="R28" s="103"/>
      <c r="S28" s="2"/>
      <c r="T28" s="2"/>
      <c r="U28" s="56"/>
      <c r="V28" s="163"/>
      <c r="W28" s="1"/>
      <c r="X28" s="1"/>
      <c r="Y28" s="1"/>
      <c r="Z28" s="1"/>
    </row>
    <row r="29" spans="1:26" x14ac:dyDescent="0.25">
      <c r="A29" s="163"/>
      <c r="B29" s="296">
        <f>+Engine!O57</f>
        <v>8.0027777777777782</v>
      </c>
      <c r="C29" s="307"/>
      <c r="D29" s="306"/>
      <c r="E29" s="122">
        <f>-+Engine!O78</f>
        <v>0</v>
      </c>
      <c r="F29" s="4"/>
      <c r="G29" s="11"/>
      <c r="H29" s="10"/>
      <c r="I29" s="122">
        <f>+Engine!O65</f>
        <v>0</v>
      </c>
      <c r="J29" s="4"/>
      <c r="K29" s="122">
        <f>+Engine!O69</f>
        <v>0</v>
      </c>
      <c r="L29" s="4"/>
      <c r="M29" s="11"/>
      <c r="N29" s="263"/>
      <c r="O29" s="103"/>
      <c r="P29" s="103"/>
      <c r="Q29" s="103"/>
      <c r="R29" s="103"/>
      <c r="S29" s="2"/>
      <c r="T29" s="2"/>
      <c r="U29" s="56"/>
      <c r="V29" s="163"/>
      <c r="W29" s="1"/>
      <c r="X29" s="1"/>
      <c r="Y29" s="1"/>
      <c r="Z29" s="1"/>
    </row>
    <row r="30" spans="1:26" x14ac:dyDescent="0.25">
      <c r="A30" s="163"/>
      <c r="B30" s="296">
        <f>+Engine!P57</f>
        <v>9.0027777777777782</v>
      </c>
      <c r="C30" s="307"/>
      <c r="D30" s="306"/>
      <c r="E30" s="122">
        <f>-+Engine!P78</f>
        <v>0</v>
      </c>
      <c r="F30" s="4"/>
      <c r="G30" s="11"/>
      <c r="H30" s="10"/>
      <c r="I30" s="122">
        <f>+Engine!P65</f>
        <v>0</v>
      </c>
      <c r="J30" s="4"/>
      <c r="K30" s="122">
        <f>+Engine!P69</f>
        <v>0</v>
      </c>
      <c r="L30" s="4"/>
      <c r="M30" s="11"/>
      <c r="N30" s="263"/>
      <c r="O30" s="2"/>
      <c r="P30" s="2"/>
      <c r="Q30" s="2"/>
      <c r="R30" s="2"/>
      <c r="S30" s="2"/>
      <c r="T30" s="2"/>
      <c r="U30" s="56"/>
      <c r="V30" s="163"/>
      <c r="W30" s="1"/>
      <c r="X30" s="1"/>
      <c r="Y30" s="1"/>
      <c r="Z30" s="1"/>
    </row>
    <row r="31" spans="1:26" x14ac:dyDescent="0.25">
      <c r="A31" s="163"/>
      <c r="B31" s="296">
        <f>+Engine!Q57</f>
        <v>10.002777777777778</v>
      </c>
      <c r="C31" s="307"/>
      <c r="D31" s="306"/>
      <c r="E31" s="122">
        <f>-+Engine!Q78</f>
        <v>0</v>
      </c>
      <c r="F31" s="4"/>
      <c r="G31" s="11"/>
      <c r="H31" s="10"/>
      <c r="I31" s="122">
        <f>+Engine!Q65</f>
        <v>0</v>
      </c>
      <c r="J31" s="4"/>
      <c r="K31" s="122">
        <f>+Engine!Q69</f>
        <v>0</v>
      </c>
      <c r="L31" s="4"/>
      <c r="M31" s="11"/>
      <c r="N31" s="263"/>
      <c r="O31" s="2"/>
      <c r="P31" s="2"/>
      <c r="Q31" s="2"/>
      <c r="R31" s="2"/>
      <c r="S31" s="2"/>
      <c r="T31" s="2"/>
      <c r="U31" s="56"/>
      <c r="V31" s="163"/>
      <c r="W31" s="1"/>
      <c r="X31" s="1"/>
      <c r="Y31" s="1"/>
      <c r="Z31" s="1"/>
    </row>
    <row r="32" spans="1:26" x14ac:dyDescent="0.25">
      <c r="A32" s="163"/>
      <c r="B32" s="296">
        <f>+Engine!R57</f>
        <v>11.002777777777778</v>
      </c>
      <c r="C32" s="307"/>
      <c r="D32" s="306"/>
      <c r="E32" s="122">
        <f>-+Engine!R78</f>
        <v>0</v>
      </c>
      <c r="F32" s="4"/>
      <c r="G32" s="11"/>
      <c r="H32" s="10"/>
      <c r="I32" s="122">
        <f>+Engine!R65</f>
        <v>0</v>
      </c>
      <c r="J32" s="4"/>
      <c r="K32" s="122">
        <f>+Engine!R69</f>
        <v>0</v>
      </c>
      <c r="L32" s="4"/>
      <c r="M32" s="11"/>
      <c r="N32" s="263"/>
      <c r="O32" s="308" t="s">
        <v>250</v>
      </c>
      <c r="P32" s="2"/>
      <c r="Q32" s="2"/>
      <c r="R32" s="2"/>
      <c r="S32" s="2"/>
      <c r="T32" s="2"/>
      <c r="U32" s="56"/>
      <c r="V32" s="163"/>
      <c r="W32" s="1"/>
      <c r="X32" s="1"/>
      <c r="Y32" s="1"/>
      <c r="Z32" s="1"/>
    </row>
    <row r="33" spans="1:26" x14ac:dyDescent="0.25">
      <c r="A33" s="163"/>
      <c r="B33" s="296">
        <f>+Engine!S57</f>
        <v>12.002777777777778</v>
      </c>
      <c r="C33" s="307"/>
      <c r="D33" s="306"/>
      <c r="E33" s="122">
        <f>-+Engine!S78</f>
        <v>0</v>
      </c>
      <c r="F33" s="4"/>
      <c r="G33" s="11"/>
      <c r="H33" s="10"/>
      <c r="I33" s="122">
        <f>+Engine!S65</f>
        <v>0</v>
      </c>
      <c r="J33" s="4"/>
      <c r="K33" s="122">
        <f>+Engine!S69</f>
        <v>0</v>
      </c>
      <c r="L33" s="4"/>
      <c r="M33" s="11"/>
      <c r="N33" s="263"/>
      <c r="O33" s="309" t="s">
        <v>251</v>
      </c>
      <c r="P33" s="2"/>
      <c r="Q33" s="2"/>
      <c r="R33" s="129"/>
      <c r="T33" s="128" t="str">
        <f>+'Projections and Results'!D34</f>
        <v>YES</v>
      </c>
      <c r="U33" s="56"/>
      <c r="V33" s="163"/>
      <c r="W33" s="1"/>
      <c r="X33" s="1"/>
      <c r="Y33" s="1"/>
      <c r="Z33" s="1"/>
    </row>
    <row r="34" spans="1:26" x14ac:dyDescent="0.25">
      <c r="A34" s="163"/>
      <c r="B34" s="296">
        <f>+Engine!T57</f>
        <v>13.002777777777778</v>
      </c>
      <c r="C34" s="307"/>
      <c r="D34" s="306"/>
      <c r="E34" s="122">
        <f>-+Engine!T78</f>
        <v>0</v>
      </c>
      <c r="F34" s="4"/>
      <c r="G34" s="11"/>
      <c r="H34" s="10"/>
      <c r="I34" s="122">
        <f>+Engine!T65</f>
        <v>0</v>
      </c>
      <c r="J34" s="4"/>
      <c r="K34" s="122">
        <f>+Engine!T69</f>
        <v>0</v>
      </c>
      <c r="L34" s="4"/>
      <c r="M34" s="11"/>
      <c r="N34" s="263"/>
      <c r="O34" s="2"/>
      <c r="P34" s="2"/>
      <c r="Q34" s="2"/>
      <c r="R34" s="2"/>
      <c r="S34" s="2"/>
      <c r="T34" s="2"/>
      <c r="U34" s="56"/>
      <c r="V34" s="163"/>
      <c r="W34" s="1"/>
      <c r="X34" s="1"/>
      <c r="Y34" s="1"/>
      <c r="Z34" s="1"/>
    </row>
    <row r="35" spans="1:26" x14ac:dyDescent="0.25">
      <c r="A35" s="163"/>
      <c r="B35" s="296">
        <f>+Engine!U57</f>
        <v>14.002777777777778</v>
      </c>
      <c r="C35" s="307"/>
      <c r="D35" s="306"/>
      <c r="E35" s="122">
        <f>-+Engine!U78</f>
        <v>0</v>
      </c>
      <c r="F35" s="4"/>
      <c r="G35" s="11"/>
      <c r="H35" s="10"/>
      <c r="I35" s="122">
        <f>+Engine!U65</f>
        <v>0</v>
      </c>
      <c r="J35" s="4"/>
      <c r="K35" s="122">
        <f>+Engine!U69</f>
        <v>0</v>
      </c>
      <c r="L35" s="4"/>
      <c r="M35" s="11"/>
      <c r="N35" s="263"/>
      <c r="O35" s="2"/>
      <c r="P35" s="2"/>
      <c r="Q35" s="2"/>
      <c r="R35" s="2"/>
      <c r="S35" s="2"/>
      <c r="T35" s="2"/>
      <c r="U35" s="56"/>
      <c r="V35" s="163"/>
      <c r="W35" s="1"/>
      <c r="X35" s="1"/>
      <c r="Y35" s="1"/>
      <c r="Z35" s="1"/>
    </row>
    <row r="36" spans="1:26" x14ac:dyDescent="0.25">
      <c r="A36" s="163"/>
      <c r="B36" s="296">
        <f>+Engine!V57</f>
        <v>15.002777777777778</v>
      </c>
      <c r="C36" s="307"/>
      <c r="D36" s="306"/>
      <c r="E36" s="122">
        <f>-+Engine!V78</f>
        <v>0</v>
      </c>
      <c r="F36" s="4"/>
      <c r="G36" s="11"/>
      <c r="H36" s="10"/>
      <c r="I36" s="122">
        <f>+Engine!V65</f>
        <v>0</v>
      </c>
      <c r="J36" s="4"/>
      <c r="K36" s="122">
        <f>+Engine!V69</f>
        <v>0</v>
      </c>
      <c r="L36" s="4"/>
      <c r="M36" s="11"/>
      <c r="N36" s="263"/>
      <c r="O36" s="2"/>
      <c r="P36" s="2"/>
      <c r="Q36" s="2"/>
      <c r="R36" s="2"/>
      <c r="S36" s="2"/>
      <c r="T36" s="2"/>
      <c r="U36" s="56"/>
      <c r="V36" s="163"/>
      <c r="W36" s="1"/>
      <c r="X36" s="1"/>
      <c r="Y36" s="1"/>
      <c r="Z36" s="1"/>
    </row>
    <row r="37" spans="1:26" x14ac:dyDescent="0.25">
      <c r="A37" s="163"/>
      <c r="B37" s="296">
        <f>+Engine!W57</f>
        <v>16.002777777777776</v>
      </c>
      <c r="C37" s="307"/>
      <c r="D37" s="306"/>
      <c r="E37" s="122">
        <f>-+Engine!W78</f>
        <v>0</v>
      </c>
      <c r="F37" s="4"/>
      <c r="G37" s="11"/>
      <c r="H37" s="10"/>
      <c r="I37" s="122">
        <f>+Engine!W65</f>
        <v>0</v>
      </c>
      <c r="J37" s="4"/>
      <c r="K37" s="122">
        <f>+Engine!W69</f>
        <v>0</v>
      </c>
      <c r="L37" s="4"/>
      <c r="M37" s="11"/>
      <c r="N37" s="263"/>
      <c r="O37" s="2"/>
      <c r="P37" s="2"/>
      <c r="Q37" s="2"/>
      <c r="R37" s="2"/>
      <c r="S37" s="2"/>
      <c r="T37" s="2"/>
      <c r="U37" s="56"/>
      <c r="V37" s="163"/>
      <c r="W37" s="1"/>
      <c r="X37" s="1"/>
      <c r="Y37" s="1"/>
      <c r="Z37" s="1"/>
    </row>
    <row r="38" spans="1:26" x14ac:dyDescent="0.25">
      <c r="A38" s="163"/>
      <c r="B38" s="296">
        <f>+Engine!X57</f>
        <v>17.002777777777776</v>
      </c>
      <c r="C38" s="307"/>
      <c r="D38" s="306"/>
      <c r="E38" s="122">
        <f>-+Engine!X78</f>
        <v>0</v>
      </c>
      <c r="F38" s="4"/>
      <c r="G38" s="11"/>
      <c r="H38" s="10"/>
      <c r="I38" s="122">
        <f>+Engine!X65</f>
        <v>0</v>
      </c>
      <c r="J38" s="4"/>
      <c r="K38" s="122">
        <f>+Engine!X69</f>
        <v>0</v>
      </c>
      <c r="L38" s="4"/>
      <c r="M38" s="11"/>
      <c r="N38" s="263"/>
      <c r="O38" s="2"/>
      <c r="P38" s="2"/>
      <c r="Q38" s="2"/>
      <c r="R38" s="2"/>
      <c r="S38" s="2"/>
      <c r="T38" s="2"/>
      <c r="U38" s="56"/>
      <c r="V38" s="163"/>
      <c r="W38" s="1"/>
      <c r="X38" s="1"/>
      <c r="Y38" s="1"/>
      <c r="Z38" s="1"/>
    </row>
    <row r="39" spans="1:26" x14ac:dyDescent="0.25">
      <c r="A39" s="163"/>
      <c r="B39" s="296">
        <f>+Engine!Y57</f>
        <v>18.002777777777776</v>
      </c>
      <c r="C39" s="307"/>
      <c r="D39" s="306"/>
      <c r="E39" s="122">
        <f>-+Engine!Y78</f>
        <v>0</v>
      </c>
      <c r="F39" s="4"/>
      <c r="G39" s="11"/>
      <c r="H39" s="10"/>
      <c r="I39" s="122">
        <f>+Engine!Y65</f>
        <v>0</v>
      </c>
      <c r="J39" s="4"/>
      <c r="K39" s="122">
        <f>+Engine!Y69</f>
        <v>0</v>
      </c>
      <c r="L39" s="4"/>
      <c r="M39" s="11"/>
      <c r="N39" s="263"/>
      <c r="O39" s="2"/>
      <c r="P39" s="2"/>
      <c r="Q39" s="2"/>
      <c r="R39" s="2"/>
      <c r="S39" s="2"/>
      <c r="T39" s="2"/>
      <c r="U39" s="56"/>
      <c r="V39" s="163"/>
      <c r="W39" s="1"/>
      <c r="X39" s="1"/>
      <c r="Y39" s="1"/>
      <c r="Z39" s="1"/>
    </row>
    <row r="40" spans="1:26" x14ac:dyDescent="0.25">
      <c r="A40" s="163"/>
      <c r="B40" s="296">
        <f>+Engine!Z57</f>
        <v>19.002777777777776</v>
      </c>
      <c r="C40" s="307"/>
      <c r="D40" s="306"/>
      <c r="E40" s="122">
        <f>-+Engine!Z78</f>
        <v>0</v>
      </c>
      <c r="F40" s="4"/>
      <c r="G40" s="11"/>
      <c r="H40" s="10"/>
      <c r="I40" s="122">
        <f>+Engine!Z65</f>
        <v>0</v>
      </c>
      <c r="J40" s="4"/>
      <c r="K40" s="122">
        <f>+Engine!Z69</f>
        <v>0</v>
      </c>
      <c r="L40" s="4"/>
      <c r="M40" s="11"/>
      <c r="N40" s="263"/>
      <c r="O40" s="2"/>
      <c r="P40" s="2"/>
      <c r="Q40" s="2"/>
      <c r="R40" s="2"/>
      <c r="S40" s="2"/>
      <c r="T40" s="2"/>
      <c r="U40" s="56"/>
      <c r="V40" s="163"/>
      <c r="W40" s="1"/>
      <c r="X40" s="1"/>
      <c r="Y40" s="1"/>
      <c r="Z40" s="1"/>
    </row>
    <row r="41" spans="1:26" x14ac:dyDescent="0.25">
      <c r="A41" s="163"/>
      <c r="B41" s="296">
        <f>+Engine!AA57</f>
        <v>20.002777777777776</v>
      </c>
      <c r="C41" s="307"/>
      <c r="D41" s="306"/>
      <c r="E41" s="122">
        <f>-+Engine!AA78</f>
        <v>0</v>
      </c>
      <c r="F41" s="4"/>
      <c r="G41" s="11"/>
      <c r="H41" s="10"/>
      <c r="I41" s="122">
        <f>+Engine!AA65</f>
        <v>0</v>
      </c>
      <c r="J41" s="4"/>
      <c r="K41" s="122">
        <f>+Engine!AA69</f>
        <v>0</v>
      </c>
      <c r="L41" s="4"/>
      <c r="M41" s="11"/>
      <c r="N41" s="263"/>
      <c r="O41" s="2"/>
      <c r="P41" s="2"/>
      <c r="Q41" s="2"/>
      <c r="R41" s="2"/>
      <c r="S41" s="2"/>
      <c r="T41" s="2"/>
      <c r="U41" s="56"/>
      <c r="V41" s="163"/>
      <c r="W41" s="1"/>
      <c r="X41" s="1"/>
      <c r="Y41" s="1"/>
      <c r="Z41" s="1"/>
    </row>
    <row r="42" spans="1:26" ht="15.75" thickBot="1" x14ac:dyDescent="0.3">
      <c r="A42" s="163"/>
      <c r="B42" s="10" t="s">
        <v>148</v>
      </c>
      <c r="C42" s="127">
        <f>SUM(C22:C41)</f>
        <v>0</v>
      </c>
      <c r="D42" s="4"/>
      <c r="E42" s="127">
        <f>SUM(E22:E41)</f>
        <v>0</v>
      </c>
      <c r="F42" s="4"/>
      <c r="G42" s="11"/>
      <c r="H42" s="10"/>
      <c r="I42" s="116">
        <f>SUM(I22:I41)</f>
        <v>0</v>
      </c>
      <c r="J42" s="4"/>
      <c r="K42" s="116">
        <f>SUM(K22:K41)</f>
        <v>0</v>
      </c>
      <c r="L42" s="4"/>
      <c r="M42" s="11"/>
      <c r="N42" s="263"/>
      <c r="O42" s="2"/>
      <c r="P42" s="2"/>
      <c r="Q42" s="2"/>
      <c r="R42" s="2"/>
      <c r="S42" s="2"/>
      <c r="T42" s="2"/>
      <c r="U42" s="56"/>
      <c r="V42" s="163"/>
      <c r="W42" s="1"/>
      <c r="X42" s="1"/>
      <c r="Y42" s="1"/>
      <c r="Z42" s="1"/>
    </row>
    <row r="43" spans="1:26" ht="15.75" thickTop="1" x14ac:dyDescent="0.25">
      <c r="A43" s="163"/>
      <c r="B43" s="10"/>
      <c r="C43" s="4"/>
      <c r="D43" s="4"/>
      <c r="E43" s="4"/>
      <c r="F43" s="4"/>
      <c r="G43" s="11"/>
      <c r="H43" s="10"/>
      <c r="I43" s="4"/>
      <c r="J43" s="4"/>
      <c r="K43" s="4"/>
      <c r="L43" s="4"/>
      <c r="M43" s="11"/>
      <c r="N43" s="263"/>
      <c r="O43" s="2"/>
      <c r="P43" s="2"/>
      <c r="Q43" s="2"/>
      <c r="R43" s="2"/>
      <c r="S43" s="2"/>
      <c r="T43" s="2"/>
      <c r="U43" s="56"/>
      <c r="V43" s="163"/>
      <c r="W43" s="1"/>
      <c r="X43" s="1"/>
      <c r="Y43" s="1"/>
      <c r="Z43" s="1"/>
    </row>
    <row r="44" spans="1:26" x14ac:dyDescent="0.25">
      <c r="A44" s="163"/>
      <c r="B44" s="10"/>
      <c r="C44" s="30" t="s">
        <v>239</v>
      </c>
      <c r="D44" s="4"/>
      <c r="E44" s="4"/>
      <c r="F44" s="4"/>
      <c r="G44" s="11"/>
      <c r="H44" s="10"/>
      <c r="I44" s="4"/>
      <c r="J44" s="4"/>
      <c r="K44" s="4"/>
      <c r="L44" s="4"/>
      <c r="M44" s="11"/>
      <c r="N44" s="263"/>
      <c r="O44" s="2"/>
      <c r="P44" s="2"/>
      <c r="Q44" s="2"/>
      <c r="R44" s="2"/>
      <c r="S44" s="2"/>
      <c r="T44" s="2"/>
      <c r="U44" s="56"/>
      <c r="V44" s="163"/>
      <c r="W44" s="1"/>
      <c r="X44" s="1"/>
      <c r="Y44" s="1"/>
      <c r="Z44" s="1"/>
    </row>
    <row r="45" spans="1:26" x14ac:dyDescent="0.25">
      <c r="A45" s="163"/>
      <c r="B45" s="10"/>
      <c r="C45" s="300" t="s">
        <v>240</v>
      </c>
      <c r="D45" s="4"/>
      <c r="E45" s="122" t="str">
        <f>IF(ISERR(+AVERAGE(C22:C31)/C8),"N/A",+AVERAGE(C22:C31)/C8)</f>
        <v>N/A</v>
      </c>
      <c r="F45" s="4"/>
      <c r="G45" s="11"/>
      <c r="H45" s="10"/>
      <c r="I45" s="4"/>
      <c r="J45" s="4"/>
      <c r="K45" s="4"/>
      <c r="L45" s="4"/>
      <c r="M45" s="11"/>
      <c r="N45" s="263"/>
      <c r="O45" s="2"/>
      <c r="P45" s="2"/>
      <c r="Q45" s="2"/>
      <c r="R45" s="2"/>
      <c r="S45" s="2"/>
      <c r="T45" s="2"/>
      <c r="U45" s="56"/>
      <c r="V45" s="163"/>
      <c r="W45" s="1"/>
      <c r="X45" s="1"/>
      <c r="Y45" s="1"/>
      <c r="Z45" s="1"/>
    </row>
    <row r="46" spans="1:26" x14ac:dyDescent="0.25">
      <c r="A46" s="163"/>
      <c r="B46" s="10"/>
      <c r="C46" s="300" t="s">
        <v>241</v>
      </c>
      <c r="D46" s="4"/>
      <c r="E46" s="122" t="str">
        <f>IF(ISERR(+AVERAGE(C22:C41)/C8),"N/A",+AVERAGE(C22:C41)/C8)</f>
        <v>N/A</v>
      </c>
      <c r="F46" s="4"/>
      <c r="G46" s="11"/>
      <c r="H46" s="10"/>
      <c r="I46" s="4"/>
      <c r="J46" s="4"/>
      <c r="K46" s="4"/>
      <c r="L46" s="4"/>
      <c r="M46" s="11"/>
      <c r="N46" s="263"/>
      <c r="O46" s="2"/>
      <c r="P46" s="2"/>
      <c r="Q46" s="2"/>
      <c r="R46" s="2"/>
      <c r="S46" s="2"/>
      <c r="T46" s="2"/>
      <c r="U46" s="56"/>
      <c r="V46" s="163"/>
      <c r="W46" s="1"/>
      <c r="X46" s="1"/>
      <c r="Y46" s="1"/>
      <c r="Z46" s="1"/>
    </row>
    <row r="47" spans="1:26" ht="15.75" thickBot="1" x14ac:dyDescent="0.3">
      <c r="A47" s="163"/>
      <c r="B47" s="13"/>
      <c r="C47" s="14"/>
      <c r="D47" s="14"/>
      <c r="E47" s="14"/>
      <c r="F47" s="14"/>
      <c r="G47" s="15"/>
      <c r="H47" s="13"/>
      <c r="I47" s="14"/>
      <c r="J47" s="14"/>
      <c r="K47" s="14"/>
      <c r="L47" s="14"/>
      <c r="M47" s="15"/>
      <c r="N47" s="267"/>
      <c r="O47" s="69"/>
      <c r="P47" s="69"/>
      <c r="Q47" s="69"/>
      <c r="R47" s="69"/>
      <c r="S47" s="69"/>
      <c r="T47" s="69"/>
      <c r="U47" s="70"/>
      <c r="V47" s="163"/>
      <c r="W47" s="1"/>
      <c r="X47" s="1"/>
      <c r="Y47" s="1"/>
      <c r="Z47" s="1"/>
    </row>
    <row r="48" spans="1:26" x14ac:dyDescent="0.25">
      <c r="A48" s="163"/>
      <c r="B48" s="163"/>
      <c r="C48" s="163"/>
      <c r="D48" s="163"/>
      <c r="E48" s="163"/>
      <c r="F48" s="163"/>
      <c r="G48" s="163"/>
      <c r="H48" s="163"/>
      <c r="I48" s="163"/>
      <c r="J48" s="163"/>
      <c r="K48" s="163"/>
      <c r="L48" s="163"/>
      <c r="M48" s="167" t="str">
        <f>+M2</f>
        <v>Version 1.01</v>
      </c>
      <c r="N48" s="163"/>
      <c r="O48" s="163"/>
      <c r="P48" s="163"/>
      <c r="Q48" s="163"/>
      <c r="R48" s="163"/>
      <c r="S48" s="163"/>
      <c r="T48" s="163"/>
      <c r="U48" s="163"/>
      <c r="V48" s="163"/>
      <c r="W48" s="1"/>
      <c r="X48" s="1"/>
      <c r="Y48" s="1"/>
      <c r="Z48" s="1"/>
    </row>
    <row r="49" spans="1:26" x14ac:dyDescent="0.25">
      <c r="A49" s="163"/>
      <c r="B49" s="163"/>
      <c r="C49" s="163"/>
      <c r="D49" s="163"/>
      <c r="E49" s="163"/>
      <c r="F49" s="163"/>
      <c r="G49" s="163"/>
      <c r="H49" s="163"/>
      <c r="I49" s="163"/>
      <c r="J49" s="163"/>
      <c r="K49" s="163"/>
      <c r="L49" s="163"/>
      <c r="M49" s="163"/>
      <c r="N49" s="163"/>
      <c r="O49" s="163"/>
      <c r="P49" s="163"/>
      <c r="Q49" s="163"/>
      <c r="R49" s="163"/>
      <c r="S49" s="163"/>
      <c r="T49" s="163"/>
      <c r="U49" s="163"/>
      <c r="V49" s="163"/>
      <c r="W49" s="1"/>
      <c r="X49" s="1"/>
      <c r="Y49" s="1"/>
      <c r="Z49" s="1"/>
    </row>
    <row r="50" spans="1:26" x14ac:dyDescent="0.25">
      <c r="A50" s="163"/>
      <c r="B50" s="163"/>
      <c r="C50" s="163"/>
      <c r="D50" s="163"/>
      <c r="E50" s="163"/>
      <c r="F50" s="163"/>
      <c r="G50" s="163"/>
      <c r="H50" s="163"/>
      <c r="I50" s="163"/>
      <c r="J50" s="163"/>
      <c r="K50" s="163"/>
      <c r="L50" s="163"/>
      <c r="M50" s="163"/>
      <c r="N50" s="163"/>
      <c r="O50" s="163"/>
      <c r="P50" s="163"/>
      <c r="Q50" s="163"/>
      <c r="R50" s="163"/>
      <c r="S50" s="163"/>
      <c r="T50" s="163"/>
      <c r="U50" s="163"/>
      <c r="V50" s="163"/>
      <c r="W50" s="1"/>
      <c r="X50" s="1"/>
      <c r="Y50" s="1"/>
      <c r="Z50" s="1"/>
    </row>
    <row r="51" spans="1:26" x14ac:dyDescent="0.25">
      <c r="A51" s="163"/>
      <c r="B51" s="163"/>
      <c r="C51" s="163"/>
      <c r="D51" s="163"/>
      <c r="E51" s="163"/>
      <c r="F51" s="163"/>
      <c r="G51" s="163"/>
      <c r="H51" s="163"/>
      <c r="I51" s="163"/>
      <c r="J51" s="163"/>
      <c r="K51" s="163"/>
      <c r="L51" s="163"/>
      <c r="M51" s="163"/>
      <c r="N51" s="163"/>
      <c r="O51" s="163"/>
      <c r="P51" s="163"/>
      <c r="Q51" s="163"/>
      <c r="R51" s="163"/>
      <c r="S51" s="163"/>
      <c r="T51" s="163"/>
      <c r="U51" s="163"/>
      <c r="V51" s="163"/>
      <c r="W51" s="1"/>
      <c r="X51" s="1"/>
      <c r="Y51" s="1"/>
      <c r="Z51" s="1"/>
    </row>
    <row r="52" spans="1:26" x14ac:dyDescent="0.25">
      <c r="A52" s="163"/>
      <c r="B52" s="163"/>
      <c r="C52" s="163"/>
      <c r="D52" s="163"/>
      <c r="E52" s="163"/>
      <c r="F52" s="163"/>
      <c r="G52" s="163"/>
      <c r="H52" s="163"/>
      <c r="I52" s="163"/>
      <c r="J52" s="163"/>
      <c r="K52" s="163"/>
      <c r="L52" s="163"/>
      <c r="M52" s="163"/>
      <c r="N52" s="163"/>
      <c r="O52" s="163"/>
      <c r="P52" s="163"/>
      <c r="Q52" s="163"/>
      <c r="R52" s="163"/>
      <c r="S52" s="163"/>
      <c r="T52" s="163"/>
      <c r="U52" s="163"/>
      <c r="V52" s="163"/>
      <c r="W52" s="1"/>
      <c r="X52" s="1"/>
      <c r="Y52" s="1"/>
      <c r="Z52" s="1"/>
    </row>
    <row r="53" spans="1:26" x14ac:dyDescent="0.25">
      <c r="A53" s="163"/>
      <c r="B53" s="163"/>
      <c r="C53" s="163"/>
      <c r="D53" s="163"/>
      <c r="E53" s="163"/>
      <c r="F53" s="163"/>
      <c r="G53" s="163"/>
      <c r="H53" s="163"/>
      <c r="I53" s="163"/>
      <c r="J53" s="163"/>
      <c r="K53" s="163"/>
      <c r="L53" s="163"/>
      <c r="M53" s="163"/>
      <c r="N53" s="163"/>
      <c r="O53" s="163"/>
      <c r="P53" s="163"/>
      <c r="Q53" s="163"/>
      <c r="R53" s="163"/>
      <c r="S53" s="163"/>
      <c r="T53" s="163"/>
      <c r="U53" s="163"/>
      <c r="V53" s="163"/>
      <c r="W53" s="1"/>
      <c r="X53" s="1"/>
      <c r="Y53" s="1"/>
      <c r="Z53" s="1"/>
    </row>
    <row r="54" spans="1:26" x14ac:dyDescent="0.25">
      <c r="A54" s="163"/>
      <c r="B54" s="163"/>
      <c r="C54" s="163"/>
      <c r="D54" s="163"/>
      <c r="E54" s="163"/>
      <c r="F54" s="163"/>
      <c r="G54" s="163"/>
      <c r="H54" s="163"/>
      <c r="I54" s="163"/>
      <c r="J54" s="163"/>
      <c r="K54" s="163"/>
      <c r="L54" s="163"/>
      <c r="M54" s="163"/>
      <c r="N54" s="163"/>
      <c r="O54" s="163"/>
      <c r="P54" s="163"/>
      <c r="Q54" s="163"/>
      <c r="R54" s="163"/>
      <c r="S54" s="163"/>
      <c r="T54" s="163"/>
      <c r="U54" s="163"/>
      <c r="V54" s="163"/>
      <c r="W54" s="1"/>
      <c r="X54" s="1"/>
      <c r="Y54" s="1"/>
      <c r="Z54" s="1"/>
    </row>
    <row r="55" spans="1:26" x14ac:dyDescent="0.25">
      <c r="A55" s="163"/>
      <c r="B55" s="163"/>
      <c r="C55" s="163"/>
      <c r="D55" s="163"/>
      <c r="E55" s="163"/>
      <c r="F55" s="163"/>
      <c r="G55" s="163"/>
      <c r="H55" s="163"/>
      <c r="I55" s="163"/>
      <c r="J55" s="163"/>
      <c r="K55" s="163"/>
      <c r="L55" s="163"/>
      <c r="M55" s="163"/>
      <c r="N55" s="163"/>
      <c r="O55" s="163"/>
      <c r="P55" s="163"/>
      <c r="Q55" s="163"/>
      <c r="R55" s="163"/>
      <c r="S55" s="163"/>
      <c r="T55" s="163"/>
      <c r="U55" s="163"/>
      <c r="V55" s="163"/>
      <c r="W55" s="1"/>
      <c r="X55" s="1"/>
      <c r="Y55" s="1"/>
      <c r="Z55" s="1"/>
    </row>
    <row r="56" spans="1:26" x14ac:dyDescent="0.25">
      <c r="A56" s="163"/>
      <c r="B56" s="163"/>
      <c r="C56" s="163"/>
      <c r="D56" s="163"/>
      <c r="E56" s="163"/>
      <c r="F56" s="163"/>
      <c r="G56" s="163"/>
      <c r="H56" s="163"/>
      <c r="I56" s="163"/>
      <c r="J56" s="163"/>
      <c r="K56" s="163"/>
      <c r="L56" s="163"/>
      <c r="M56" s="163"/>
      <c r="N56" s="163"/>
      <c r="O56" s="163"/>
      <c r="P56" s="163"/>
      <c r="Q56" s="163"/>
      <c r="R56" s="163"/>
      <c r="S56" s="163"/>
      <c r="T56" s="163"/>
      <c r="U56" s="163"/>
      <c r="V56" s="163"/>
      <c r="W56" s="1"/>
      <c r="X56" s="1"/>
      <c r="Y56" s="1"/>
      <c r="Z56" s="1"/>
    </row>
    <row r="57" spans="1:26" x14ac:dyDescent="0.25">
      <c r="A57" s="163"/>
      <c r="B57" s="163"/>
      <c r="C57" s="163"/>
      <c r="D57" s="163"/>
      <c r="E57" s="163"/>
      <c r="F57" s="163"/>
      <c r="G57" s="163"/>
      <c r="H57" s="163"/>
      <c r="I57" s="163"/>
      <c r="J57" s="163"/>
      <c r="K57" s="163"/>
      <c r="L57" s="163"/>
      <c r="M57" s="163"/>
      <c r="N57" s="163"/>
      <c r="O57" s="163"/>
      <c r="P57" s="163"/>
      <c r="Q57" s="163"/>
      <c r="R57" s="163"/>
      <c r="S57" s="163"/>
      <c r="T57" s="163"/>
      <c r="U57" s="163"/>
      <c r="V57" s="163"/>
      <c r="W57" s="1"/>
      <c r="X57" s="1"/>
      <c r="Y57" s="1"/>
      <c r="Z57" s="1"/>
    </row>
    <row r="58" spans="1:26" x14ac:dyDescent="0.25">
      <c r="A58" s="163"/>
      <c r="B58" s="163"/>
      <c r="C58" s="163"/>
      <c r="D58" s="163"/>
      <c r="E58" s="163"/>
      <c r="F58" s="163"/>
      <c r="G58" s="163"/>
      <c r="H58" s="163"/>
      <c r="I58" s="163"/>
      <c r="J58" s="163"/>
      <c r="K58" s="163"/>
      <c r="L58" s="163"/>
      <c r="M58" s="163"/>
      <c r="N58" s="163"/>
      <c r="O58" s="163"/>
      <c r="P58" s="163"/>
      <c r="Q58" s="163"/>
      <c r="R58" s="163"/>
      <c r="S58" s="163"/>
      <c r="T58" s="163"/>
      <c r="U58" s="163"/>
      <c r="V58" s="163"/>
      <c r="W58" s="1"/>
      <c r="X58" s="1"/>
      <c r="Y58" s="1"/>
      <c r="Z58" s="1"/>
    </row>
    <row r="59" spans="1:26" x14ac:dyDescent="0.25">
      <c r="A59" s="163"/>
      <c r="B59" s="163"/>
      <c r="C59" s="163"/>
      <c r="D59" s="163"/>
      <c r="E59" s="163"/>
      <c r="F59" s="163"/>
      <c r="G59" s="163"/>
      <c r="H59" s="163"/>
      <c r="I59" s="163"/>
      <c r="J59" s="163"/>
      <c r="K59" s="163"/>
      <c r="L59" s="163"/>
      <c r="M59" s="163"/>
      <c r="N59" s="163"/>
      <c r="O59" s="163"/>
      <c r="P59" s="163"/>
      <c r="Q59" s="163"/>
      <c r="R59" s="163"/>
      <c r="S59" s="163"/>
      <c r="T59" s="163"/>
      <c r="U59" s="163"/>
      <c r="V59" s="163"/>
      <c r="W59" s="1"/>
      <c r="X59" s="1"/>
      <c r="Y59" s="1"/>
      <c r="Z59" s="1"/>
    </row>
    <row r="60" spans="1:26" x14ac:dyDescent="0.25">
      <c r="A60" s="163"/>
      <c r="B60" s="163"/>
      <c r="C60" s="163"/>
      <c r="D60" s="163"/>
      <c r="E60" s="163"/>
      <c r="F60" s="163"/>
      <c r="G60" s="163"/>
      <c r="H60" s="163"/>
      <c r="I60" s="163"/>
      <c r="J60" s="163"/>
      <c r="K60" s="163"/>
      <c r="L60" s="163"/>
      <c r="M60" s="163"/>
      <c r="N60" s="163"/>
      <c r="O60" s="163"/>
      <c r="P60" s="163"/>
      <c r="Q60" s="163"/>
      <c r="R60" s="163"/>
      <c r="S60" s="163"/>
      <c r="T60" s="163"/>
      <c r="U60" s="163"/>
      <c r="V60" s="163"/>
      <c r="W60" s="1"/>
      <c r="X60" s="1"/>
      <c r="Y60" s="1"/>
      <c r="Z60" s="1"/>
    </row>
    <row r="61" spans="1:26" x14ac:dyDescent="0.25">
      <c r="A61" s="163"/>
      <c r="B61" s="163"/>
      <c r="C61" s="163"/>
      <c r="D61" s="163"/>
      <c r="E61" s="163"/>
      <c r="F61" s="163"/>
      <c r="G61" s="163"/>
      <c r="H61" s="163"/>
      <c r="I61" s="163"/>
      <c r="J61" s="163"/>
      <c r="K61" s="163"/>
      <c r="L61" s="163"/>
      <c r="M61" s="163"/>
      <c r="N61" s="163"/>
      <c r="O61" s="163"/>
      <c r="P61" s="163"/>
      <c r="Q61" s="163"/>
      <c r="R61" s="163"/>
      <c r="S61" s="163"/>
      <c r="T61" s="163"/>
      <c r="U61" s="163"/>
      <c r="V61" s="163"/>
      <c r="W61" s="1"/>
      <c r="X61" s="1"/>
      <c r="Y61" s="1"/>
      <c r="Z61" s="1"/>
    </row>
    <row r="62" spans="1:26" x14ac:dyDescent="0.25">
      <c r="A62" s="163"/>
      <c r="B62" s="163"/>
      <c r="C62" s="163"/>
      <c r="D62" s="163"/>
      <c r="E62" s="163"/>
      <c r="F62" s="163"/>
      <c r="G62" s="163"/>
      <c r="H62" s="163"/>
      <c r="I62" s="163"/>
      <c r="J62" s="163"/>
      <c r="K62" s="163"/>
      <c r="L62" s="163"/>
      <c r="M62" s="163"/>
      <c r="N62" s="163"/>
      <c r="O62" s="163"/>
      <c r="P62" s="163"/>
      <c r="Q62" s="163"/>
      <c r="R62" s="163"/>
      <c r="S62" s="163"/>
      <c r="T62" s="163"/>
      <c r="U62" s="163"/>
      <c r="V62" s="163"/>
      <c r="W62" s="1"/>
      <c r="X62" s="1"/>
      <c r="Y62" s="1"/>
      <c r="Z62" s="1"/>
    </row>
    <row r="63" spans="1:26" x14ac:dyDescent="0.25">
      <c r="A63" s="163"/>
      <c r="B63" s="163"/>
      <c r="C63" s="163"/>
      <c r="D63" s="163"/>
      <c r="E63" s="163"/>
      <c r="F63" s="163"/>
      <c r="G63" s="163"/>
      <c r="H63" s="163"/>
      <c r="I63" s="163"/>
      <c r="J63" s="163"/>
      <c r="K63" s="163"/>
      <c r="L63" s="163"/>
      <c r="M63" s="163"/>
      <c r="N63" s="163"/>
      <c r="O63" s="163"/>
      <c r="P63" s="163"/>
      <c r="Q63" s="163"/>
      <c r="R63" s="163"/>
      <c r="S63" s="163"/>
      <c r="T63" s="163"/>
      <c r="U63" s="163"/>
      <c r="V63" s="163"/>
      <c r="W63" s="1"/>
      <c r="X63" s="1"/>
      <c r="Y63" s="1"/>
      <c r="Z63" s="1"/>
    </row>
    <row r="64" spans="1:26" x14ac:dyDescent="0.25">
      <c r="A64" s="163"/>
      <c r="B64" s="163"/>
      <c r="C64" s="163"/>
      <c r="D64" s="163"/>
      <c r="E64" s="163"/>
      <c r="F64" s="163"/>
      <c r="G64" s="163"/>
      <c r="H64" s="163"/>
      <c r="I64" s="163"/>
      <c r="J64" s="163"/>
      <c r="K64" s="163"/>
      <c r="L64" s="163"/>
      <c r="M64" s="163"/>
      <c r="N64" s="163"/>
      <c r="O64" s="163"/>
      <c r="P64" s="163"/>
      <c r="Q64" s="163"/>
      <c r="R64" s="163"/>
      <c r="S64" s="163"/>
      <c r="T64" s="163"/>
      <c r="U64" s="163"/>
      <c r="V64" s="163"/>
      <c r="W64" s="1"/>
      <c r="X64" s="1"/>
      <c r="Y64" s="1"/>
      <c r="Z64" s="1"/>
    </row>
    <row r="65" spans="1:26" x14ac:dyDescent="0.25">
      <c r="A65" s="163"/>
      <c r="B65" s="163"/>
      <c r="C65" s="163"/>
      <c r="D65" s="163"/>
      <c r="E65" s="163"/>
      <c r="F65" s="163"/>
      <c r="G65" s="163"/>
      <c r="H65" s="163"/>
      <c r="I65" s="163"/>
      <c r="J65" s="163"/>
      <c r="K65" s="163"/>
      <c r="L65" s="163"/>
      <c r="M65" s="163"/>
      <c r="N65" s="163"/>
      <c r="O65" s="163"/>
      <c r="P65" s="163"/>
      <c r="Q65" s="163"/>
      <c r="R65" s="163"/>
      <c r="S65" s="163"/>
      <c r="T65" s="163"/>
      <c r="U65" s="163"/>
      <c r="V65" s="163"/>
      <c r="W65" s="1"/>
      <c r="X65" s="1"/>
      <c r="Y65" s="1"/>
      <c r="Z65" s="1"/>
    </row>
    <row r="66" spans="1:26" x14ac:dyDescent="0.25">
      <c r="A66" s="163"/>
      <c r="B66" s="163"/>
      <c r="C66" s="163"/>
      <c r="D66" s="163"/>
      <c r="E66" s="163"/>
      <c r="F66" s="163"/>
      <c r="G66" s="163"/>
      <c r="H66" s="163"/>
      <c r="I66" s="163"/>
      <c r="J66" s="163"/>
      <c r="K66" s="163"/>
      <c r="L66" s="163"/>
      <c r="M66" s="163"/>
      <c r="N66" s="163"/>
      <c r="O66" s="163"/>
      <c r="P66" s="163"/>
      <c r="Q66" s="163"/>
      <c r="R66" s="163"/>
      <c r="S66" s="163"/>
      <c r="T66" s="163"/>
      <c r="U66" s="163"/>
      <c r="V66" s="163"/>
      <c r="W66" s="1"/>
      <c r="X66" s="1"/>
      <c r="Y66" s="1"/>
      <c r="Z66" s="1"/>
    </row>
    <row r="67" spans="1:26" x14ac:dyDescent="0.25">
      <c r="A67" s="163"/>
      <c r="B67" s="163"/>
      <c r="C67" s="163"/>
      <c r="D67" s="163"/>
      <c r="E67" s="163"/>
      <c r="F67" s="163"/>
      <c r="G67" s="163"/>
      <c r="H67" s="163"/>
      <c r="I67" s="163"/>
      <c r="J67" s="163"/>
      <c r="K67" s="163"/>
      <c r="L67" s="163"/>
      <c r="M67" s="163"/>
      <c r="N67" s="163"/>
      <c r="O67" s="163"/>
      <c r="P67" s="163"/>
      <c r="Q67" s="163"/>
      <c r="R67" s="163"/>
      <c r="S67" s="163"/>
      <c r="T67" s="163"/>
      <c r="U67" s="163"/>
      <c r="V67" s="163"/>
      <c r="W67" s="1"/>
      <c r="X67" s="1"/>
      <c r="Y67" s="1"/>
      <c r="Z67" s="1"/>
    </row>
    <row r="68" spans="1:26" x14ac:dyDescent="0.25">
      <c r="A68" s="163"/>
      <c r="B68" s="163"/>
      <c r="C68" s="163"/>
      <c r="D68" s="163"/>
      <c r="E68" s="163"/>
      <c r="F68" s="163"/>
      <c r="G68" s="163"/>
      <c r="H68" s="163"/>
      <c r="I68" s="163"/>
      <c r="J68" s="163"/>
      <c r="K68" s="163"/>
      <c r="L68" s="163"/>
      <c r="M68" s="163"/>
      <c r="N68" s="163"/>
      <c r="O68" s="163"/>
      <c r="P68" s="163"/>
      <c r="Q68" s="163"/>
      <c r="R68" s="163"/>
      <c r="S68" s="163"/>
      <c r="T68" s="163"/>
      <c r="U68" s="163"/>
      <c r="V68" s="163"/>
      <c r="W68" s="1"/>
      <c r="X68" s="1"/>
      <c r="Y68" s="1"/>
      <c r="Z68" s="1"/>
    </row>
    <row r="69" spans="1:26" x14ac:dyDescent="0.25">
      <c r="A69" s="163"/>
      <c r="B69" s="163"/>
      <c r="C69" s="163"/>
      <c r="D69" s="163"/>
      <c r="E69" s="163"/>
      <c r="F69" s="163"/>
      <c r="G69" s="163"/>
      <c r="H69" s="163"/>
      <c r="I69" s="163"/>
      <c r="J69" s="163"/>
      <c r="K69" s="163"/>
      <c r="L69" s="163"/>
      <c r="M69" s="163"/>
      <c r="N69" s="163"/>
      <c r="O69" s="163"/>
      <c r="P69" s="163"/>
      <c r="Q69" s="163"/>
      <c r="R69" s="163"/>
      <c r="S69" s="163"/>
      <c r="T69" s="163"/>
      <c r="U69" s="163"/>
      <c r="V69" s="163"/>
      <c r="W69" s="1"/>
      <c r="X69" s="1"/>
      <c r="Y69" s="1"/>
      <c r="Z69" s="1"/>
    </row>
    <row r="70" spans="1:26" x14ac:dyDescent="0.25">
      <c r="A70" s="163"/>
      <c r="B70" s="163"/>
      <c r="C70" s="163"/>
      <c r="D70" s="163"/>
      <c r="E70" s="163"/>
      <c r="F70" s="163"/>
      <c r="G70" s="163"/>
      <c r="H70" s="163"/>
      <c r="I70" s="163"/>
      <c r="J70" s="163"/>
      <c r="K70" s="163"/>
      <c r="L70" s="163"/>
      <c r="M70" s="163"/>
      <c r="N70" s="163"/>
      <c r="O70" s="163"/>
      <c r="P70" s="163"/>
      <c r="Q70" s="163"/>
      <c r="R70" s="163"/>
      <c r="S70" s="163"/>
      <c r="T70" s="163"/>
      <c r="U70" s="163"/>
      <c r="V70" s="163"/>
      <c r="W70" s="1"/>
      <c r="X70" s="1"/>
      <c r="Y70" s="1"/>
      <c r="Z70" s="1"/>
    </row>
    <row r="71" spans="1:26" x14ac:dyDescent="0.25">
      <c r="A71" s="163"/>
      <c r="B71" s="163"/>
      <c r="C71" s="163"/>
      <c r="D71" s="163"/>
      <c r="E71" s="163"/>
      <c r="F71" s="163"/>
      <c r="G71" s="163"/>
      <c r="H71" s="163"/>
      <c r="I71" s="163"/>
      <c r="J71" s="163"/>
      <c r="K71" s="163"/>
      <c r="L71" s="163"/>
      <c r="M71" s="163"/>
      <c r="N71" s="163"/>
      <c r="O71" s="163"/>
      <c r="P71" s="163"/>
      <c r="Q71" s="163"/>
      <c r="R71" s="163"/>
      <c r="S71" s="163"/>
      <c r="T71" s="163"/>
      <c r="U71" s="163"/>
      <c r="V71" s="163"/>
      <c r="W71" s="1"/>
      <c r="X71" s="1"/>
      <c r="Y71" s="1"/>
      <c r="Z71" s="1"/>
    </row>
    <row r="72" spans="1:26" x14ac:dyDescent="0.25">
      <c r="A72" s="163"/>
      <c r="B72" s="163"/>
      <c r="C72" s="163"/>
      <c r="D72" s="163"/>
      <c r="E72" s="163"/>
      <c r="F72" s="163"/>
      <c r="G72" s="163"/>
      <c r="H72" s="163"/>
      <c r="I72" s="163"/>
      <c r="J72" s="163"/>
      <c r="K72" s="163"/>
      <c r="L72" s="163"/>
      <c r="M72" s="163"/>
      <c r="N72" s="163"/>
      <c r="O72" s="163"/>
      <c r="P72" s="163"/>
      <c r="Q72" s="163"/>
      <c r="R72" s="163"/>
      <c r="S72" s="163"/>
      <c r="T72" s="163"/>
      <c r="U72" s="163"/>
      <c r="V72" s="163"/>
      <c r="W72" s="1"/>
      <c r="X72" s="1"/>
      <c r="Y72" s="1"/>
      <c r="Z72" s="1"/>
    </row>
    <row r="73" spans="1:26" x14ac:dyDescent="0.25">
      <c r="A73" s="163"/>
      <c r="B73" s="163"/>
      <c r="C73" s="163"/>
      <c r="D73" s="163"/>
      <c r="E73" s="163"/>
      <c r="F73" s="163"/>
      <c r="G73" s="163"/>
      <c r="H73" s="163"/>
      <c r="I73" s="163"/>
      <c r="J73" s="163"/>
      <c r="K73" s="163"/>
      <c r="L73" s="163"/>
      <c r="M73" s="163"/>
      <c r="N73" s="163"/>
      <c r="O73" s="163"/>
      <c r="P73" s="163"/>
      <c r="Q73" s="163"/>
      <c r="R73" s="163"/>
      <c r="S73" s="163"/>
      <c r="T73" s="163"/>
      <c r="U73" s="163"/>
      <c r="V73" s="163"/>
      <c r="W73" s="1"/>
      <c r="X73" s="1"/>
      <c r="Y73" s="1"/>
      <c r="Z73" s="1"/>
    </row>
    <row r="74" spans="1:26" x14ac:dyDescent="0.25">
      <c r="A74" s="163"/>
      <c r="B74" s="163"/>
      <c r="C74" s="163"/>
      <c r="D74" s="163"/>
      <c r="E74" s="163"/>
      <c r="F74" s="163"/>
      <c r="G74" s="163"/>
      <c r="H74" s="163"/>
      <c r="I74" s="163"/>
      <c r="J74" s="163"/>
      <c r="K74" s="163"/>
      <c r="L74" s="163"/>
      <c r="M74" s="163"/>
      <c r="N74" s="163"/>
      <c r="O74" s="163"/>
      <c r="P74" s="163"/>
      <c r="Q74" s="163"/>
      <c r="R74" s="163"/>
      <c r="S74" s="163"/>
      <c r="T74" s="163"/>
      <c r="U74" s="163"/>
      <c r="V74" s="163"/>
      <c r="W74" s="1"/>
      <c r="X74" s="1"/>
      <c r="Y74" s="1"/>
      <c r="Z74" s="1"/>
    </row>
    <row r="75" spans="1:26" x14ac:dyDescent="0.25">
      <c r="A75" s="163"/>
      <c r="B75" s="163"/>
      <c r="C75" s="163"/>
      <c r="D75" s="163"/>
      <c r="E75" s="163"/>
      <c r="F75" s="163"/>
      <c r="G75" s="163"/>
      <c r="H75" s="163"/>
      <c r="I75" s="163"/>
      <c r="J75" s="163"/>
      <c r="K75" s="163"/>
      <c r="L75" s="163"/>
      <c r="M75" s="163"/>
      <c r="N75" s="163"/>
      <c r="O75" s="163"/>
      <c r="P75" s="163"/>
      <c r="Q75" s="163"/>
      <c r="R75" s="163"/>
      <c r="S75" s="163"/>
      <c r="T75" s="163"/>
      <c r="U75" s="163"/>
      <c r="V75" s="163"/>
      <c r="W75" s="1"/>
      <c r="X75" s="1"/>
      <c r="Y75" s="1"/>
      <c r="Z75" s="1"/>
    </row>
    <row r="76" spans="1:26" x14ac:dyDescent="0.25">
      <c r="A76" s="163"/>
      <c r="B76" s="163"/>
      <c r="C76" s="163"/>
      <c r="D76" s="163"/>
      <c r="E76" s="163"/>
      <c r="F76" s="163"/>
      <c r="G76" s="163"/>
      <c r="H76" s="163"/>
      <c r="I76" s="163"/>
      <c r="J76" s="163"/>
      <c r="K76" s="163"/>
      <c r="L76" s="163"/>
      <c r="M76" s="163"/>
      <c r="N76" s="163"/>
      <c r="O76" s="163"/>
      <c r="P76" s="163"/>
      <c r="Q76" s="163"/>
      <c r="R76" s="163"/>
      <c r="S76" s="163"/>
      <c r="T76" s="163"/>
      <c r="U76" s="163"/>
      <c r="V76" s="163"/>
      <c r="W76" s="1"/>
      <c r="X76" s="1"/>
      <c r="Y76" s="1"/>
      <c r="Z76" s="1"/>
    </row>
    <row r="77" spans="1:26" x14ac:dyDescent="0.25">
      <c r="A77" s="163"/>
      <c r="B77" s="163"/>
      <c r="C77" s="163"/>
      <c r="D77" s="163"/>
      <c r="E77" s="163"/>
      <c r="F77" s="163"/>
      <c r="G77" s="163"/>
      <c r="H77" s="163"/>
      <c r="I77" s="163"/>
      <c r="J77" s="163"/>
      <c r="K77" s="163"/>
      <c r="L77" s="163"/>
      <c r="M77" s="163"/>
      <c r="N77" s="163"/>
      <c r="O77" s="163"/>
      <c r="P77" s="163"/>
      <c r="Q77" s="163"/>
      <c r="R77" s="163"/>
      <c r="S77" s="163"/>
      <c r="T77" s="163"/>
      <c r="U77" s="163"/>
      <c r="V77" s="163"/>
      <c r="W77" s="1"/>
      <c r="X77" s="1"/>
      <c r="Y77" s="1"/>
      <c r="Z77" s="1"/>
    </row>
    <row r="78" spans="1:26" x14ac:dyDescent="0.25">
      <c r="A78" s="163"/>
      <c r="B78" s="163"/>
      <c r="C78" s="163"/>
      <c r="D78" s="163"/>
      <c r="E78" s="163"/>
      <c r="F78" s="163"/>
      <c r="G78" s="163"/>
      <c r="H78" s="163"/>
      <c r="I78" s="163"/>
      <c r="J78" s="163"/>
      <c r="K78" s="163"/>
      <c r="L78" s="163"/>
      <c r="M78" s="163"/>
      <c r="N78" s="163"/>
      <c r="O78" s="163"/>
      <c r="P78" s="163"/>
      <c r="Q78" s="163"/>
      <c r="R78" s="163"/>
      <c r="S78" s="163"/>
      <c r="T78" s="163"/>
      <c r="U78" s="163"/>
      <c r="V78" s="163"/>
      <c r="W78" s="1"/>
      <c r="X78" s="1"/>
      <c r="Y78" s="1"/>
      <c r="Z78" s="1"/>
    </row>
    <row r="79" spans="1:26" x14ac:dyDescent="0.25">
      <c r="A79" s="163"/>
      <c r="B79" s="163"/>
      <c r="C79" s="163"/>
      <c r="D79" s="163"/>
      <c r="E79" s="163"/>
      <c r="F79" s="163"/>
      <c r="G79" s="163"/>
      <c r="H79" s="163"/>
      <c r="I79" s="163"/>
      <c r="J79" s="163"/>
      <c r="K79" s="163"/>
      <c r="L79" s="163"/>
      <c r="M79" s="163"/>
      <c r="N79" s="163"/>
      <c r="O79" s="163"/>
      <c r="P79" s="163"/>
      <c r="Q79" s="163"/>
      <c r="R79" s="163"/>
      <c r="S79" s="163"/>
      <c r="T79" s="163"/>
      <c r="U79" s="163"/>
      <c r="V79" s="163"/>
      <c r="W79" s="1"/>
      <c r="X79" s="1"/>
      <c r="Y79" s="1"/>
      <c r="Z79" s="1"/>
    </row>
    <row r="80" spans="1:26" x14ac:dyDescent="0.25">
      <c r="A80" s="163"/>
      <c r="B80" s="163"/>
      <c r="C80" s="163"/>
      <c r="D80" s="163"/>
      <c r="E80" s="163"/>
      <c r="F80" s="163"/>
      <c r="G80" s="163"/>
      <c r="H80" s="163"/>
      <c r="I80" s="163"/>
      <c r="J80" s="163"/>
      <c r="K80" s="163"/>
      <c r="L80" s="163"/>
      <c r="M80" s="163"/>
      <c r="N80" s="163"/>
      <c r="O80" s="163"/>
      <c r="P80" s="163"/>
      <c r="Q80" s="163"/>
      <c r="R80" s="163"/>
      <c r="S80" s="163"/>
      <c r="T80" s="163"/>
      <c r="U80" s="163"/>
      <c r="V80" s="163"/>
      <c r="W80" s="1"/>
      <c r="X80" s="1"/>
      <c r="Y80" s="1"/>
      <c r="Z80" s="1"/>
    </row>
    <row r="81" spans="1:26" x14ac:dyDescent="0.25">
      <c r="A81" s="163"/>
      <c r="B81" s="163"/>
      <c r="C81" s="163"/>
      <c r="D81" s="163"/>
      <c r="E81" s="163"/>
      <c r="F81" s="163"/>
      <c r="G81" s="163"/>
      <c r="H81" s="163"/>
      <c r="I81" s="163"/>
      <c r="J81" s="163"/>
      <c r="K81" s="163"/>
      <c r="L81" s="163"/>
      <c r="M81" s="163"/>
      <c r="N81" s="163"/>
      <c r="O81" s="163"/>
      <c r="P81" s="163"/>
      <c r="Q81" s="163"/>
      <c r="R81" s="163"/>
      <c r="S81" s="163"/>
      <c r="T81" s="163"/>
      <c r="U81" s="163"/>
      <c r="V81" s="163"/>
      <c r="W81" s="1"/>
      <c r="X81" s="1"/>
      <c r="Y81" s="1"/>
      <c r="Z81" s="1"/>
    </row>
    <row r="82" spans="1:26" x14ac:dyDescent="0.25">
      <c r="A82" s="163"/>
      <c r="B82" s="163"/>
      <c r="C82" s="163"/>
      <c r="D82" s="163"/>
      <c r="E82" s="163"/>
      <c r="F82" s="163"/>
      <c r="G82" s="163"/>
      <c r="H82" s="163"/>
      <c r="I82" s="163"/>
      <c r="J82" s="163"/>
      <c r="K82" s="163"/>
      <c r="L82" s="163"/>
      <c r="M82" s="163"/>
      <c r="N82" s="163"/>
      <c r="O82" s="163"/>
      <c r="P82" s="163"/>
      <c r="Q82" s="163"/>
      <c r="R82" s="163"/>
      <c r="S82" s="163"/>
      <c r="T82" s="163"/>
      <c r="U82" s="163"/>
      <c r="V82" s="163"/>
      <c r="W82" s="1"/>
      <c r="X82" s="1"/>
      <c r="Y82" s="1"/>
      <c r="Z82" s="1"/>
    </row>
    <row r="83" spans="1:26" x14ac:dyDescent="0.25">
      <c r="A83" s="163"/>
      <c r="B83" s="163"/>
      <c r="C83" s="163"/>
      <c r="D83" s="163"/>
      <c r="E83" s="163"/>
      <c r="F83" s="163"/>
      <c r="G83" s="163"/>
      <c r="H83" s="163"/>
      <c r="I83" s="163"/>
      <c r="J83" s="163"/>
      <c r="K83" s="163"/>
      <c r="L83" s="163"/>
      <c r="M83" s="163"/>
      <c r="N83" s="163"/>
      <c r="O83" s="163"/>
      <c r="P83" s="163"/>
      <c r="Q83" s="163"/>
      <c r="R83" s="163"/>
      <c r="S83" s="163"/>
      <c r="T83" s="163"/>
      <c r="U83" s="163"/>
      <c r="V83" s="163"/>
      <c r="W83" s="1"/>
      <c r="X83" s="1"/>
      <c r="Y83" s="1"/>
      <c r="Z83" s="1"/>
    </row>
    <row r="84" spans="1:26" x14ac:dyDescent="0.25">
      <c r="A84" s="163"/>
      <c r="B84" s="163"/>
      <c r="C84" s="163"/>
      <c r="D84" s="163"/>
      <c r="E84" s="163"/>
      <c r="F84" s="163"/>
      <c r="G84" s="163"/>
      <c r="H84" s="163"/>
      <c r="I84" s="163"/>
      <c r="J84" s="163"/>
      <c r="K84" s="163"/>
      <c r="L84" s="163"/>
      <c r="M84" s="163"/>
      <c r="N84" s="163"/>
      <c r="O84" s="163"/>
      <c r="P84" s="163"/>
      <c r="Q84" s="163"/>
      <c r="R84" s="163"/>
      <c r="S84" s="163"/>
      <c r="T84" s="163"/>
      <c r="U84" s="163"/>
      <c r="V84" s="163"/>
      <c r="W84" s="1"/>
      <c r="X84" s="1"/>
      <c r="Y84" s="1"/>
      <c r="Z84" s="1"/>
    </row>
    <row r="85" spans="1:26" x14ac:dyDescent="0.25">
      <c r="A85" s="163"/>
      <c r="B85" s="163"/>
      <c r="C85" s="163"/>
      <c r="D85" s="163"/>
      <c r="E85" s="163"/>
      <c r="F85" s="163"/>
      <c r="G85" s="163"/>
      <c r="H85" s="163"/>
      <c r="I85" s="163"/>
      <c r="J85" s="163"/>
      <c r="K85" s="163"/>
      <c r="L85" s="163"/>
      <c r="M85" s="163"/>
      <c r="N85" s="163"/>
      <c r="O85" s="163"/>
      <c r="P85" s="163"/>
      <c r="Q85" s="163"/>
      <c r="R85" s="163"/>
      <c r="S85" s="163"/>
      <c r="T85" s="163"/>
      <c r="U85" s="163"/>
      <c r="V85" s="163"/>
      <c r="W85" s="1"/>
      <c r="X85" s="1"/>
      <c r="Y85" s="1"/>
      <c r="Z85" s="1"/>
    </row>
    <row r="86" spans="1:26" x14ac:dyDescent="0.25">
      <c r="A86" s="163"/>
      <c r="B86" s="163"/>
      <c r="C86" s="163"/>
      <c r="D86" s="163"/>
      <c r="E86" s="163"/>
      <c r="F86" s="163"/>
      <c r="G86" s="163"/>
      <c r="H86" s="163"/>
      <c r="I86" s="163"/>
      <c r="J86" s="163"/>
      <c r="K86" s="163"/>
      <c r="L86" s="163"/>
      <c r="M86" s="163"/>
      <c r="N86" s="163"/>
      <c r="O86" s="163"/>
      <c r="P86" s="163"/>
      <c r="Q86" s="163"/>
      <c r="R86" s="163"/>
      <c r="S86" s="163"/>
      <c r="T86" s="163"/>
      <c r="U86" s="163"/>
      <c r="V86" s="163"/>
      <c r="W86" s="1"/>
      <c r="X86" s="1"/>
      <c r="Y86" s="1"/>
      <c r="Z86" s="1"/>
    </row>
    <row r="87" spans="1:26" x14ac:dyDescent="0.25">
      <c r="A87" s="163"/>
      <c r="B87" s="163"/>
      <c r="C87" s="163"/>
      <c r="D87" s="163"/>
      <c r="E87" s="163"/>
      <c r="F87" s="163"/>
      <c r="G87" s="163"/>
      <c r="H87" s="163"/>
      <c r="I87" s="163"/>
      <c r="J87" s="163"/>
      <c r="K87" s="163"/>
      <c r="L87" s="163"/>
      <c r="M87" s="163"/>
      <c r="N87" s="163"/>
      <c r="O87" s="163"/>
      <c r="P87" s="163"/>
      <c r="Q87" s="163"/>
      <c r="R87" s="163"/>
      <c r="S87" s="163"/>
      <c r="T87" s="163"/>
      <c r="U87" s="163"/>
      <c r="V87" s="163"/>
      <c r="W87" s="1"/>
      <c r="X87" s="1"/>
      <c r="Y87" s="1"/>
      <c r="Z87" s="1"/>
    </row>
    <row r="88" spans="1:26" x14ac:dyDescent="0.25">
      <c r="A88" s="163"/>
      <c r="B88" s="163"/>
      <c r="C88" s="163"/>
      <c r="D88" s="163"/>
      <c r="E88" s="163"/>
      <c r="F88" s="163"/>
      <c r="G88" s="163"/>
      <c r="H88" s="163"/>
      <c r="I88" s="163"/>
      <c r="J88" s="163"/>
      <c r="K88" s="163"/>
      <c r="L88" s="163"/>
      <c r="M88" s="163"/>
      <c r="N88" s="163"/>
      <c r="O88" s="163"/>
      <c r="P88" s="163"/>
      <c r="Q88" s="163"/>
      <c r="R88" s="163"/>
      <c r="S88" s="163"/>
      <c r="T88" s="163"/>
      <c r="U88" s="163"/>
      <c r="V88" s="163"/>
    </row>
  </sheetData>
  <sheetProtection password="F6C0" sheet="1" objects="1" scenarios="1"/>
  <mergeCells count="16">
    <mergeCell ref="L3:M3"/>
    <mergeCell ref="S18:T18"/>
    <mergeCell ref="P3:S3"/>
    <mergeCell ref="E2:F2"/>
    <mergeCell ref="E3:F3"/>
    <mergeCell ref="E8:F8"/>
    <mergeCell ref="I7:I8"/>
    <mergeCell ref="K7:L7"/>
    <mergeCell ref="K5:L5"/>
    <mergeCell ref="S17:T17"/>
    <mergeCell ref="C10:D10"/>
    <mergeCell ref="E16:F16"/>
    <mergeCell ref="K16:L16"/>
    <mergeCell ref="I19:I20"/>
    <mergeCell ref="E21:F21"/>
    <mergeCell ref="K21:L21"/>
  </mergeCells>
  <conditionalFormatting sqref="S5 R20 T33">
    <cfRule type="cellIs" dxfId="30" priority="16" operator="equal">
      <formula>"YES"</formula>
    </cfRule>
    <cfRule type="cellIs" dxfId="29" priority="17" operator="equal">
      <formula>"NO"</formula>
    </cfRule>
    <cfRule type="cellIs" dxfId="28" priority="18" operator="equal">
      <formula>"NO"</formula>
    </cfRule>
  </conditionalFormatting>
  <conditionalFormatting sqref="P3">
    <cfRule type="cellIs" dxfId="27" priority="5" operator="equal">
      <formula>"REQUIREMENTS MET"</formula>
    </cfRule>
    <cfRule type="cellIs" dxfId="26" priority="6" operator="equal">
      <formula>"violation exists"</formula>
    </cfRule>
  </conditionalFormatting>
  <conditionalFormatting sqref="T20">
    <cfRule type="cellIs" dxfId="25" priority="1" operator="equal">
      <formula>"YES"</formula>
    </cfRule>
    <cfRule type="cellIs" dxfId="24" priority="2" operator="equal">
      <formula>"NO"</formula>
    </cfRule>
    <cfRule type="cellIs" dxfId="23" priority="3" operator="equal">
      <formula>"NO"</formula>
    </cfRule>
  </conditionalFormatting>
  <dataValidations count="13">
    <dataValidation type="textLength" allowBlank="1" showInputMessage="1" showErrorMessage="1" promptTitle="Input project name" prompt="Name shoud be the same as that appearing in the application." sqref="E2:F2">
      <formula1>1</formula1>
      <formula2>75</formula2>
    </dataValidation>
    <dataValidation type="whole" allowBlank="1" showInputMessage="1" showErrorMessage="1" promptTitle="Please enter the FHA number" prompt="Must be an eight digit number. A leading/ initial 0 may not appear. Check to see if the FHA number appearing in its conventional format to the left of this message is correct." sqref="E3:F3">
      <formula1>1000000</formula1>
      <formula2>99999999</formula2>
    </dataValidation>
    <dataValidation type="whole" allowBlank="1" showInputMessage="1" showErrorMessage="1" promptTitle="Please insert a valid number" prompt="Must be a whole number between 0 and 21. Entering a 0 or leaving blank results in the continuation of the initial rate." sqref="L18 F18 L10">
      <formula1>0</formula1>
      <formula2>21</formula2>
    </dataValidation>
    <dataValidation type="decimal" allowBlank="1" showInputMessage="1" showErrorMessage="1" promptTitle="Please insert a valid number" prompt="Automatically converts a number between 0.00 and 15.00 into a decimal." sqref="L9 L17 F17">
      <formula1>0</formula1>
      <formula2>15</formula2>
    </dataValidation>
    <dataValidation type="decimal" allowBlank="1" showInputMessage="1" showErrorMessage="1" errorTitle="Please input a valid number" error="Must be a number between $0 and $1,000,000." sqref="C22:C41">
      <formula1>0</formula1>
      <formula2>1000000</formula2>
    </dataValidation>
    <dataValidation type="decimal" allowBlank="1" showInputMessage="1" showErrorMessage="1" promptTitle="Please input a valid number" prompt="Must be a number between $50,000 and $500,000,000." sqref="C11">
      <formula1>50</formula1>
      <formula2>500000000</formula2>
    </dataValidation>
    <dataValidation allowBlank="1" showInputMessage="1" showErrorMessage="1" promptTitle="Please input a valid number" prompt="Must be a number between 1 and 1000." sqref="C8"/>
    <dataValidation type="decimal" allowBlank="1" showInputMessage="1" showErrorMessage="1" promptTitle="Please input a valid number" prompt="Must be a number between $0 and $1500." sqref="I17">
      <formula1>0</formula1>
      <formula2>1500</formula2>
    </dataValidation>
    <dataValidation type="decimal" allowBlank="1" showInputMessage="1" showErrorMessage="1" promptTitle="Please input a valid number" prompt="Must be a number between $0 and $10,000,000." sqref="I9">
      <formula1>0</formula1>
      <formula2>100000000</formula2>
    </dataValidation>
    <dataValidation type="date" allowBlank="1" showInputMessage="1" showErrorMessage="1" promptTitle="Please input a valid date." prompt="Will accept various date formats, but must be between 1/1/1976 and 1/1/2056." sqref="F11">
      <formula1>27760</formula1>
      <formula2>56980</formula2>
    </dataValidation>
    <dataValidation type="whole" allowBlank="1" showInputMessage="1" showErrorMessage="1" promptTitle="Please input a valid number" prompt="Must be a number between 10 and 40." sqref="F10">
      <formula1>10</formula1>
      <formula2>40</formula2>
    </dataValidation>
    <dataValidation type="decimal" allowBlank="1" showInputMessage="1" showErrorMessage="1" promptTitle="Please input a valid number" prompt="Automatically converts a number between 0.000 and 15.000 into a decimal." sqref="F9">
      <formula1>0</formula1>
      <formula2>15</formula2>
    </dataValidation>
    <dataValidation type="decimal" allowBlank="1" showInputMessage="1" showErrorMessage="1" promptTitle="Please insert a valid number" prompt="Automatically converts a number between 0.00 and 15.00 into a decimal. The spreadsheet treats a blank as 0.00%." sqref="F19 L11 L19">
      <formula1>0</formula1>
      <formula2>15</formula2>
    </dataValidation>
  </dataValidations>
  <printOptions horizontalCentered="1"/>
  <pageMargins left="0.35" right="0.31" top="0.75" bottom="0.75" header="0.3" footer="0.3"/>
  <pageSetup scale="62" orientation="landscape" horizontalDpi="1800" verticalDpi="1800" r:id="rId1"/>
  <headerFooter>
    <oddHeader>&amp;C&amp;F
&amp;A&amp;R&amp;D</oddHeader>
  </headerFooter>
  <cellWatches>
    <cellWatch r="L17"/>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J59"/>
  <sheetViews>
    <sheetView zoomScaleNormal="100" workbookViewId="0">
      <pane xSplit="8" ySplit="8" topLeftCell="I9" activePane="bottomRight" state="frozenSplit"/>
      <selection pane="topRight" activeCell="H1" sqref="H1"/>
      <selection pane="bottomLeft" activeCell="A59" sqref="A59"/>
      <selection pane="bottomRight" activeCell="G18" sqref="G18"/>
    </sheetView>
  </sheetViews>
  <sheetFormatPr defaultRowHeight="15" x14ac:dyDescent="0.25"/>
  <cols>
    <col min="1" max="1" width="2.42578125" customWidth="1"/>
    <col min="2" max="2" width="3.42578125" customWidth="1"/>
    <col min="3" max="3" width="33.42578125" customWidth="1"/>
    <col min="4" max="4" width="4.28515625" customWidth="1"/>
    <col min="5" max="5" width="3.85546875" customWidth="1"/>
    <col min="6" max="6" width="3.5703125" customWidth="1"/>
    <col min="7" max="7" width="12.28515625" customWidth="1"/>
    <col min="8" max="8" width="1.42578125" customWidth="1"/>
    <col min="9" max="30" width="12.85546875" customWidth="1"/>
    <col min="31" max="31" width="5.140625" customWidth="1"/>
    <col min="32" max="33" width="20.7109375" customWidth="1"/>
  </cols>
  <sheetData>
    <row r="1" spans="1:31"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181"/>
    </row>
    <row r="2" spans="1:31" ht="16.5" customHeight="1" x14ac:dyDescent="0.25">
      <c r="A2" s="49"/>
      <c r="B2" s="52"/>
      <c r="C2" s="246" t="s">
        <v>128</v>
      </c>
      <c r="D2" s="330">
        <f>+'Input Sheet'!E2</f>
        <v>0</v>
      </c>
      <c r="E2" s="330"/>
      <c r="F2" s="330"/>
      <c r="G2" s="330"/>
      <c r="H2" s="330"/>
      <c r="I2" s="53"/>
      <c r="J2" s="53"/>
      <c r="K2" s="53"/>
      <c r="L2" s="53"/>
      <c r="M2" s="53"/>
      <c r="N2" s="53"/>
      <c r="O2" s="53"/>
      <c r="P2" s="53"/>
      <c r="Q2" s="53"/>
      <c r="R2" s="54"/>
      <c r="S2" s="53"/>
      <c r="T2" s="53"/>
      <c r="U2" s="53"/>
      <c r="V2" s="53"/>
      <c r="W2" s="53"/>
      <c r="X2" s="53"/>
      <c r="Y2" s="53"/>
      <c r="Z2" s="53"/>
      <c r="AA2" s="53"/>
      <c r="AB2" s="53"/>
      <c r="AC2" s="54"/>
      <c r="AD2" s="55"/>
      <c r="AE2" s="181"/>
    </row>
    <row r="3" spans="1:31" ht="16.5" customHeight="1" x14ac:dyDescent="0.25">
      <c r="A3" s="49"/>
      <c r="B3" s="55"/>
      <c r="C3" s="104" t="s">
        <v>127</v>
      </c>
      <c r="D3" s="330">
        <f>+'Input Sheet'!E3</f>
        <v>0</v>
      </c>
      <c r="E3" s="330"/>
      <c r="F3" s="330"/>
      <c r="G3" s="330"/>
      <c r="H3" s="330"/>
      <c r="I3" s="2"/>
      <c r="J3" s="2"/>
      <c r="K3" s="2"/>
      <c r="L3" s="2"/>
      <c r="M3" s="2"/>
      <c r="N3" s="2"/>
      <c r="O3" s="2"/>
      <c r="P3" s="2"/>
      <c r="Q3" s="2"/>
      <c r="R3" s="56"/>
      <c r="S3" s="2"/>
      <c r="T3" s="2"/>
      <c r="U3" s="2"/>
      <c r="V3" s="2"/>
      <c r="W3" s="2"/>
      <c r="X3" s="2"/>
      <c r="Y3" s="2"/>
      <c r="Z3" s="2"/>
      <c r="AA3" s="2"/>
      <c r="AB3" s="2"/>
      <c r="AC3" s="56"/>
      <c r="AD3" s="2"/>
      <c r="AE3" s="181"/>
    </row>
    <row r="4" spans="1:31" ht="6" customHeight="1" x14ac:dyDescent="0.25">
      <c r="A4" s="49"/>
      <c r="B4" s="55"/>
      <c r="D4" s="2"/>
      <c r="E4" s="2"/>
      <c r="F4" s="2"/>
      <c r="G4" s="2"/>
      <c r="H4" s="2"/>
      <c r="I4" s="2"/>
      <c r="J4" s="2"/>
      <c r="K4" s="2"/>
      <c r="L4" s="2"/>
      <c r="M4" s="2"/>
      <c r="N4" s="2"/>
      <c r="O4" s="2"/>
      <c r="P4" s="2"/>
      <c r="Q4" s="2"/>
      <c r="R4" s="56"/>
      <c r="S4" s="2"/>
      <c r="T4" s="2"/>
      <c r="U4" s="2"/>
      <c r="V4" s="2"/>
      <c r="W4" s="2"/>
      <c r="X4" s="2"/>
      <c r="Y4" s="2"/>
      <c r="Z4" s="2"/>
      <c r="AA4" s="2"/>
      <c r="AB4" s="2"/>
      <c r="AC4" s="56"/>
      <c r="AD4" s="2"/>
      <c r="AE4" s="181"/>
    </row>
    <row r="5" spans="1:31" x14ac:dyDescent="0.25">
      <c r="A5" s="49"/>
      <c r="B5" s="55"/>
      <c r="C5" s="104" t="s">
        <v>102</v>
      </c>
      <c r="D5" s="329" t="str">
        <f>+Engine!H30</f>
        <v>REQUIREMENTS MET</v>
      </c>
      <c r="E5" s="329"/>
      <c r="F5" s="329"/>
      <c r="G5" s="329"/>
      <c r="H5" s="2"/>
      <c r="I5" s="2"/>
      <c r="J5" s="2"/>
      <c r="K5" s="2"/>
      <c r="L5" s="2"/>
      <c r="M5" s="2"/>
      <c r="N5" s="2"/>
      <c r="O5" s="2"/>
      <c r="P5" s="2"/>
      <c r="Q5" s="2"/>
      <c r="R5" s="56"/>
      <c r="S5" s="2"/>
      <c r="T5" s="2"/>
      <c r="U5" s="2"/>
      <c r="V5" s="2"/>
      <c r="W5" s="2"/>
      <c r="X5" s="2"/>
      <c r="Y5" s="2"/>
      <c r="Z5" s="2"/>
      <c r="AA5" s="2"/>
      <c r="AB5" s="2"/>
      <c r="AC5" s="56"/>
      <c r="AD5" s="2"/>
      <c r="AE5" s="181"/>
    </row>
    <row r="6" spans="1:31" ht="5.25" customHeight="1" x14ac:dyDescent="0.25">
      <c r="A6" s="49"/>
      <c r="B6" s="55"/>
      <c r="C6" s="103"/>
      <c r="D6" s="2"/>
      <c r="E6" s="2"/>
      <c r="F6" s="2"/>
      <c r="G6" s="2"/>
      <c r="H6" s="2"/>
      <c r="I6" s="2"/>
      <c r="J6" s="2"/>
      <c r="K6" s="2"/>
      <c r="L6" s="2"/>
      <c r="M6" s="2"/>
      <c r="N6" s="2"/>
      <c r="O6" s="2"/>
      <c r="P6" s="2"/>
      <c r="Q6" s="2"/>
      <c r="R6" s="56"/>
      <c r="S6" s="2"/>
      <c r="T6" s="2"/>
      <c r="U6" s="2"/>
      <c r="V6" s="2"/>
      <c r="W6" s="2"/>
      <c r="X6" s="2"/>
      <c r="Y6" s="2"/>
      <c r="Z6" s="2"/>
      <c r="AA6" s="2"/>
      <c r="AB6" s="2"/>
      <c r="AC6" s="56"/>
      <c r="AD6" s="2"/>
      <c r="AE6" s="181"/>
    </row>
    <row r="7" spans="1:31" x14ac:dyDescent="0.25">
      <c r="A7" s="49"/>
      <c r="B7" s="55"/>
      <c r="C7" s="129"/>
      <c r="D7" s="130"/>
      <c r="E7" s="2"/>
      <c r="F7" s="2"/>
      <c r="G7" s="2"/>
      <c r="H7" s="2"/>
      <c r="I7" s="103" t="str">
        <f>+Engine!H56</f>
        <v>Relative Year</v>
      </c>
      <c r="J7" s="103" t="str">
        <f>+Engine!I56</f>
        <v>Relative Year</v>
      </c>
      <c r="K7" s="103" t="str">
        <f>+Engine!J56</f>
        <v>Relative Year</v>
      </c>
      <c r="L7" s="103" t="str">
        <f>+Engine!K56</f>
        <v>Relative Year</v>
      </c>
      <c r="M7" s="103" t="str">
        <f>+Engine!L56</f>
        <v>Relative Year</v>
      </c>
      <c r="N7" s="103" t="str">
        <f>+Engine!M56</f>
        <v>Relative Year</v>
      </c>
      <c r="O7" s="103" t="str">
        <f>+Engine!N56</f>
        <v>Relative Year</v>
      </c>
      <c r="P7" s="103" t="str">
        <f>+Engine!O56</f>
        <v>Relative Year</v>
      </c>
      <c r="Q7" s="103" t="str">
        <f>+Engine!P56</f>
        <v>Relative Year</v>
      </c>
      <c r="R7" s="131" t="str">
        <f>+Engine!Q56</f>
        <v>Relative Year</v>
      </c>
      <c r="S7" s="103" t="str">
        <f>+Engine!R56</f>
        <v>Relative Year</v>
      </c>
      <c r="T7" s="103" t="str">
        <f>+Engine!S56</f>
        <v>Relative Year</v>
      </c>
      <c r="U7" s="103" t="str">
        <f>+Engine!T56</f>
        <v>Relative Year</v>
      </c>
      <c r="V7" s="103" t="str">
        <f>+Engine!U56</f>
        <v>Relative Year</v>
      </c>
      <c r="W7" s="103" t="str">
        <f>+Engine!V56</f>
        <v>Relative Year</v>
      </c>
      <c r="X7" s="103" t="str">
        <f>+Engine!W56</f>
        <v>Relative Year</v>
      </c>
      <c r="Y7" s="103" t="str">
        <f>+Engine!X56</f>
        <v>Relative Year</v>
      </c>
      <c r="Z7" s="103" t="str">
        <f>+Engine!Y56</f>
        <v>Relative Year</v>
      </c>
      <c r="AA7" s="103" t="str">
        <f>+Engine!Z56</f>
        <v>Relative Year</v>
      </c>
      <c r="AB7" s="103" t="str">
        <f>+Engine!AA56</f>
        <v>Relative Year</v>
      </c>
      <c r="AC7" s="56"/>
      <c r="AD7" s="2"/>
      <c r="AE7" s="181"/>
    </row>
    <row r="8" spans="1:31" x14ac:dyDescent="0.25">
      <c r="A8" s="49"/>
      <c r="B8" s="55"/>
      <c r="C8" s="2" t="str">
        <f>+Engine!C57</f>
        <v>Year of Deposit or Withdraw</v>
      </c>
      <c r="D8" s="2"/>
      <c r="E8" s="2"/>
      <c r="F8" s="2"/>
      <c r="G8" s="2"/>
      <c r="H8" s="2"/>
      <c r="I8" s="297">
        <f>+Engine!H57</f>
        <v>1.0027777777777778</v>
      </c>
      <c r="J8" s="297">
        <f>+Engine!I57</f>
        <v>2.0027777777777778</v>
      </c>
      <c r="K8" s="297">
        <f>+Engine!J57</f>
        <v>3.0027777777777778</v>
      </c>
      <c r="L8" s="297">
        <f>+Engine!K57</f>
        <v>4.0027777777777782</v>
      </c>
      <c r="M8" s="297">
        <f>+Engine!L57</f>
        <v>5.0027777777777782</v>
      </c>
      <c r="N8" s="297">
        <f>+Engine!M57</f>
        <v>6.0027777777777782</v>
      </c>
      <c r="O8" s="297">
        <f>+Engine!N57</f>
        <v>7.0027777777777782</v>
      </c>
      <c r="P8" s="297">
        <f>+Engine!O57</f>
        <v>8.0027777777777782</v>
      </c>
      <c r="Q8" s="297">
        <f>+Engine!P57</f>
        <v>9.0027777777777782</v>
      </c>
      <c r="R8" s="298">
        <f>+Engine!Q57</f>
        <v>10.002777777777778</v>
      </c>
      <c r="S8" s="297">
        <f>+Engine!R57</f>
        <v>11.002777777777778</v>
      </c>
      <c r="T8" s="297">
        <f>+Engine!S57</f>
        <v>12.002777777777778</v>
      </c>
      <c r="U8" s="297">
        <f>+Engine!T57</f>
        <v>13.002777777777778</v>
      </c>
      <c r="V8" s="297">
        <f>+Engine!U57</f>
        <v>14.002777777777778</v>
      </c>
      <c r="W8" s="297">
        <f>+Engine!V57</f>
        <v>15.002777777777778</v>
      </c>
      <c r="X8" s="297">
        <f>+Engine!W57</f>
        <v>16.002777777777776</v>
      </c>
      <c r="Y8" s="297">
        <f>+Engine!X57</f>
        <v>17.002777777777776</v>
      </c>
      <c r="Z8" s="297">
        <f>+Engine!Y57</f>
        <v>18.002777777777776</v>
      </c>
      <c r="AA8" s="297">
        <f>+Engine!Z57</f>
        <v>19.002777777777776</v>
      </c>
      <c r="AB8" s="297">
        <f>+Engine!AA57</f>
        <v>20.002777777777776</v>
      </c>
      <c r="AC8" s="158" t="str">
        <f>+Engine!AB57</f>
        <v>Totals</v>
      </c>
      <c r="AD8" s="2"/>
      <c r="AE8" s="181"/>
    </row>
    <row r="9" spans="1:31" x14ac:dyDescent="0.25">
      <c r="A9" s="49"/>
      <c r="B9" s="55"/>
      <c r="C9" s="132" t="str">
        <f>+Engine!C59</f>
        <v>Initial Deposit</v>
      </c>
      <c r="D9" s="62"/>
      <c r="E9" s="62"/>
      <c r="F9" s="62"/>
      <c r="G9" s="2"/>
      <c r="H9" s="2"/>
      <c r="I9" s="133">
        <f>+Engine!H59</f>
        <v>0</v>
      </c>
      <c r="J9" s="114"/>
      <c r="K9" s="114"/>
      <c r="L9" s="114"/>
      <c r="M9" s="114"/>
      <c r="N9" s="114"/>
      <c r="O9" s="114"/>
      <c r="P9" s="114"/>
      <c r="Q9" s="114"/>
      <c r="R9" s="134"/>
      <c r="S9" s="114"/>
      <c r="T9" s="114"/>
      <c r="U9" s="114"/>
      <c r="V9" s="114"/>
      <c r="W9" s="114"/>
      <c r="X9" s="114"/>
      <c r="Y9" s="114"/>
      <c r="Z9" s="114"/>
      <c r="AA9" s="114"/>
      <c r="AB9" s="114"/>
      <c r="AC9" s="134"/>
      <c r="AD9" s="2"/>
      <c r="AE9" s="181"/>
    </row>
    <row r="10" spans="1:31" x14ac:dyDescent="0.25">
      <c r="A10" s="49"/>
      <c r="B10" s="55"/>
      <c r="C10" s="135" t="str">
        <f>+Engine!C60</f>
        <v>RfR Beginning Balance</v>
      </c>
      <c r="D10" s="2"/>
      <c r="E10" s="2"/>
      <c r="F10" s="2"/>
      <c r="G10" s="2"/>
      <c r="H10" s="2"/>
      <c r="I10" s="136">
        <f>+Engine!H60</f>
        <v>0</v>
      </c>
      <c r="J10" s="114">
        <f>+Engine!I60</f>
        <v>0</v>
      </c>
      <c r="K10" s="114">
        <f>+Engine!J60</f>
        <v>0</v>
      </c>
      <c r="L10" s="114">
        <f>+Engine!K60</f>
        <v>0</v>
      </c>
      <c r="M10" s="114">
        <f>+Engine!L60</f>
        <v>0</v>
      </c>
      <c r="N10" s="114">
        <f>+Engine!M60</f>
        <v>0</v>
      </c>
      <c r="O10" s="114">
        <f>+Engine!N60</f>
        <v>0</v>
      </c>
      <c r="P10" s="114">
        <f>+Engine!O60</f>
        <v>0</v>
      </c>
      <c r="Q10" s="114">
        <f>+Engine!P60</f>
        <v>0</v>
      </c>
      <c r="R10" s="134">
        <f>+Engine!Q60</f>
        <v>0</v>
      </c>
      <c r="S10" s="114">
        <f>+Engine!R60</f>
        <v>0</v>
      </c>
      <c r="T10" s="114">
        <f>+Engine!S60</f>
        <v>0</v>
      </c>
      <c r="U10" s="114">
        <f>+Engine!T60</f>
        <v>0</v>
      </c>
      <c r="V10" s="114">
        <f>+Engine!U60</f>
        <v>0</v>
      </c>
      <c r="W10" s="114">
        <f>+Engine!V60</f>
        <v>0</v>
      </c>
      <c r="X10" s="114">
        <f>+Engine!W60</f>
        <v>0</v>
      </c>
      <c r="Y10" s="114">
        <f>+Engine!X60</f>
        <v>0</v>
      </c>
      <c r="Z10" s="114">
        <f>+Engine!Y60</f>
        <v>0</v>
      </c>
      <c r="AA10" s="114">
        <f>+Engine!Z60</f>
        <v>0</v>
      </c>
      <c r="AB10" s="114">
        <f>+Engine!AA60</f>
        <v>0</v>
      </c>
      <c r="AC10" s="134"/>
      <c r="AD10" s="2"/>
      <c r="AE10" s="181"/>
    </row>
    <row r="11" spans="1:31" ht="17.25" x14ac:dyDescent="0.4">
      <c r="A11" s="49"/>
      <c r="B11" s="55"/>
      <c r="C11" s="137" t="str">
        <f>+Engine!C62</f>
        <v>Interest Income on RfR balance</v>
      </c>
      <c r="D11" s="2"/>
      <c r="E11" s="2"/>
      <c r="F11" s="2"/>
      <c r="G11" s="2"/>
      <c r="H11" s="2"/>
      <c r="I11" s="138">
        <f>+Engine!H62</f>
        <v>0</v>
      </c>
      <c r="J11" s="138">
        <f>+Engine!I62</f>
        <v>0</v>
      </c>
      <c r="K11" s="138">
        <f>+Engine!J62</f>
        <v>0</v>
      </c>
      <c r="L11" s="138">
        <f>+Engine!K62</f>
        <v>0</v>
      </c>
      <c r="M11" s="138">
        <f>+Engine!L62</f>
        <v>0</v>
      </c>
      <c r="N11" s="138">
        <f>+Engine!M62</f>
        <v>0</v>
      </c>
      <c r="O11" s="138">
        <f>+Engine!N62</f>
        <v>0</v>
      </c>
      <c r="P11" s="138">
        <f>+Engine!O62</f>
        <v>0</v>
      </c>
      <c r="Q11" s="138">
        <f>+Engine!P62</f>
        <v>0</v>
      </c>
      <c r="R11" s="139">
        <f>+Engine!Q62</f>
        <v>0</v>
      </c>
      <c r="S11" s="138">
        <f>+Engine!R62</f>
        <v>0</v>
      </c>
      <c r="T11" s="138">
        <f>+Engine!S62</f>
        <v>0</v>
      </c>
      <c r="U11" s="138">
        <f>+Engine!T62</f>
        <v>0</v>
      </c>
      <c r="V11" s="138">
        <f>+Engine!U62</f>
        <v>0</v>
      </c>
      <c r="W11" s="138">
        <f>+Engine!V62</f>
        <v>0</v>
      </c>
      <c r="X11" s="138">
        <f>+Engine!W62</f>
        <v>0</v>
      </c>
      <c r="Y11" s="138">
        <f>+Engine!X62</f>
        <v>0</v>
      </c>
      <c r="Z11" s="138">
        <f>+Engine!Y62</f>
        <v>0</v>
      </c>
      <c r="AA11" s="138">
        <f>+Engine!Z62</f>
        <v>0</v>
      </c>
      <c r="AB11" s="138">
        <f>+Engine!AA62</f>
        <v>0</v>
      </c>
      <c r="AC11" s="139">
        <f>+Engine!AB62</f>
        <v>0</v>
      </c>
      <c r="AD11" s="2"/>
      <c r="AE11" s="181"/>
    </row>
    <row r="12" spans="1:31" x14ac:dyDescent="0.25">
      <c r="A12" s="49"/>
      <c r="B12" s="55"/>
      <c r="C12" s="137" t="str">
        <f>+Engine!C63</f>
        <v>RfR balance before RfR deposit</v>
      </c>
      <c r="D12" s="2"/>
      <c r="E12" s="2"/>
      <c r="F12" s="2"/>
      <c r="G12" s="2"/>
      <c r="H12" s="2"/>
      <c r="I12" s="140">
        <f>+Engine!H63</f>
        <v>0</v>
      </c>
      <c r="J12" s="140">
        <f>+Engine!I63</f>
        <v>0</v>
      </c>
      <c r="K12" s="140">
        <f>+Engine!J63</f>
        <v>0</v>
      </c>
      <c r="L12" s="140">
        <f>+Engine!K63</f>
        <v>0</v>
      </c>
      <c r="M12" s="140">
        <f>+Engine!L63</f>
        <v>0</v>
      </c>
      <c r="N12" s="140">
        <f>+Engine!M63</f>
        <v>0</v>
      </c>
      <c r="O12" s="140">
        <f>+Engine!N63</f>
        <v>0</v>
      </c>
      <c r="P12" s="140">
        <f>+Engine!O63</f>
        <v>0</v>
      </c>
      <c r="Q12" s="140">
        <f>+Engine!P63</f>
        <v>0</v>
      </c>
      <c r="R12" s="141">
        <f>+Engine!Q63</f>
        <v>0</v>
      </c>
      <c r="S12" s="140">
        <f>+Engine!R63</f>
        <v>0</v>
      </c>
      <c r="T12" s="140">
        <f>+Engine!S63</f>
        <v>0</v>
      </c>
      <c r="U12" s="140">
        <f>+Engine!T63</f>
        <v>0</v>
      </c>
      <c r="V12" s="140">
        <f>+Engine!U63</f>
        <v>0</v>
      </c>
      <c r="W12" s="140">
        <f>+Engine!V63</f>
        <v>0</v>
      </c>
      <c r="X12" s="140">
        <f>+Engine!W63</f>
        <v>0</v>
      </c>
      <c r="Y12" s="140">
        <f>+Engine!X63</f>
        <v>0</v>
      </c>
      <c r="Z12" s="140">
        <f>+Engine!Y63</f>
        <v>0</v>
      </c>
      <c r="AA12" s="140">
        <f>+Engine!Z63</f>
        <v>0</v>
      </c>
      <c r="AB12" s="140">
        <f>+Engine!AA63</f>
        <v>0</v>
      </c>
      <c r="AC12" s="134"/>
      <c r="AD12" s="2"/>
      <c r="AE12" s="181"/>
    </row>
    <row r="13" spans="1:31" ht="17.25" x14ac:dyDescent="0.4">
      <c r="A13" s="49"/>
      <c r="B13" s="55"/>
      <c r="C13" s="2" t="str">
        <f>+Engine!C69</f>
        <v>RfR Deposit (as inflated)</v>
      </c>
      <c r="D13" s="2"/>
      <c r="E13" s="2"/>
      <c r="F13" s="2"/>
      <c r="G13" s="2"/>
      <c r="H13" s="2"/>
      <c r="I13" s="142">
        <f>+Engine!H69</f>
        <v>0</v>
      </c>
      <c r="J13" s="142">
        <f>+Engine!I69</f>
        <v>0</v>
      </c>
      <c r="K13" s="142">
        <f>+Engine!J69</f>
        <v>0</v>
      </c>
      <c r="L13" s="142">
        <f>+Engine!K69</f>
        <v>0</v>
      </c>
      <c r="M13" s="142">
        <f>+Engine!L69</f>
        <v>0</v>
      </c>
      <c r="N13" s="142">
        <f>+Engine!M69</f>
        <v>0</v>
      </c>
      <c r="O13" s="142">
        <f>+Engine!N69</f>
        <v>0</v>
      </c>
      <c r="P13" s="142">
        <f>+Engine!O69</f>
        <v>0</v>
      </c>
      <c r="Q13" s="142">
        <f>+Engine!P69</f>
        <v>0</v>
      </c>
      <c r="R13" s="143">
        <f>+Engine!Q69</f>
        <v>0</v>
      </c>
      <c r="S13" s="142">
        <f>+Engine!R69</f>
        <v>0</v>
      </c>
      <c r="T13" s="142">
        <f>+Engine!S69</f>
        <v>0</v>
      </c>
      <c r="U13" s="142">
        <f>+Engine!T69</f>
        <v>0</v>
      </c>
      <c r="V13" s="142">
        <f>+Engine!U69</f>
        <v>0</v>
      </c>
      <c r="W13" s="142">
        <f>+Engine!V69</f>
        <v>0</v>
      </c>
      <c r="X13" s="142">
        <f>+Engine!W69</f>
        <v>0</v>
      </c>
      <c r="Y13" s="142">
        <f>+Engine!X69</f>
        <v>0</v>
      </c>
      <c r="Z13" s="142">
        <f>+Engine!Y69</f>
        <v>0</v>
      </c>
      <c r="AA13" s="142">
        <f>+Engine!Z69</f>
        <v>0</v>
      </c>
      <c r="AB13" s="142">
        <f>+Engine!AA69</f>
        <v>0</v>
      </c>
      <c r="AC13" s="143">
        <f>+Engine!AB69</f>
        <v>0</v>
      </c>
      <c r="AD13" s="2"/>
      <c r="AE13" s="181"/>
    </row>
    <row r="14" spans="1:31" ht="17.25" x14ac:dyDescent="0.4">
      <c r="A14" s="49"/>
      <c r="B14" s="55"/>
      <c r="C14" s="2" t="str">
        <f>+Engine!C70</f>
        <v>RfR balance Available for Needs</v>
      </c>
      <c r="D14" s="2"/>
      <c r="E14" s="2"/>
      <c r="F14" s="2"/>
      <c r="G14" s="2"/>
      <c r="H14" s="2"/>
      <c r="I14" s="144">
        <f>+Engine!H70</f>
        <v>0</v>
      </c>
      <c r="J14" s="144">
        <f>+Engine!I70</f>
        <v>0</v>
      </c>
      <c r="K14" s="144">
        <f>+Engine!J70</f>
        <v>0</v>
      </c>
      <c r="L14" s="144">
        <f>+Engine!K70</f>
        <v>0</v>
      </c>
      <c r="M14" s="144">
        <f>+Engine!L70</f>
        <v>0</v>
      </c>
      <c r="N14" s="144">
        <f>+Engine!M70</f>
        <v>0</v>
      </c>
      <c r="O14" s="144">
        <f>+Engine!N70</f>
        <v>0</v>
      </c>
      <c r="P14" s="144">
        <f>+Engine!O70</f>
        <v>0</v>
      </c>
      <c r="Q14" s="144">
        <f>+Engine!P70</f>
        <v>0</v>
      </c>
      <c r="R14" s="145">
        <f>+Engine!Q70</f>
        <v>0</v>
      </c>
      <c r="S14" s="144">
        <f>+Engine!R70</f>
        <v>0</v>
      </c>
      <c r="T14" s="144">
        <f>+Engine!S70</f>
        <v>0</v>
      </c>
      <c r="U14" s="144">
        <f>+Engine!T70</f>
        <v>0</v>
      </c>
      <c r="V14" s="144">
        <f>+Engine!U70</f>
        <v>0</v>
      </c>
      <c r="W14" s="144">
        <f>+Engine!V70</f>
        <v>0</v>
      </c>
      <c r="X14" s="144">
        <f>+Engine!W70</f>
        <v>0</v>
      </c>
      <c r="Y14" s="144">
        <f>+Engine!X70</f>
        <v>0</v>
      </c>
      <c r="Z14" s="144">
        <f>+Engine!Y70</f>
        <v>0</v>
      </c>
      <c r="AA14" s="144">
        <f>+Engine!Z70</f>
        <v>0</v>
      </c>
      <c r="AB14" s="144">
        <f>+Engine!AA70</f>
        <v>0</v>
      </c>
      <c r="AC14" s="143"/>
      <c r="AD14" s="2"/>
      <c r="AE14" s="181"/>
    </row>
    <row r="15" spans="1:31" ht="17.25" x14ac:dyDescent="0.4">
      <c r="A15" s="49"/>
      <c r="B15" s="55"/>
      <c r="C15" s="137" t="str">
        <f>+Engine!C78</f>
        <v>Inflated Needs (Withdrawal)</v>
      </c>
      <c r="D15" s="2"/>
      <c r="E15" s="2"/>
      <c r="F15" s="2"/>
      <c r="G15" s="2"/>
      <c r="H15" s="2"/>
      <c r="I15" s="142">
        <f>+Engine!H78</f>
        <v>0</v>
      </c>
      <c r="J15" s="142">
        <f>+Engine!I78</f>
        <v>0</v>
      </c>
      <c r="K15" s="142">
        <f>+Engine!J78</f>
        <v>0</v>
      </c>
      <c r="L15" s="142">
        <f>+Engine!K78</f>
        <v>0</v>
      </c>
      <c r="M15" s="142">
        <f>+Engine!L78</f>
        <v>0</v>
      </c>
      <c r="N15" s="142">
        <f>+Engine!M78</f>
        <v>0</v>
      </c>
      <c r="O15" s="142">
        <f>+Engine!N78</f>
        <v>0</v>
      </c>
      <c r="P15" s="142">
        <f>+Engine!O78</f>
        <v>0</v>
      </c>
      <c r="Q15" s="142">
        <f>+Engine!P78</f>
        <v>0</v>
      </c>
      <c r="R15" s="143">
        <f>+Engine!Q78</f>
        <v>0</v>
      </c>
      <c r="S15" s="142">
        <f>+Engine!R78</f>
        <v>0</v>
      </c>
      <c r="T15" s="142">
        <f>+Engine!S78</f>
        <v>0</v>
      </c>
      <c r="U15" s="142">
        <f>+Engine!T78</f>
        <v>0</v>
      </c>
      <c r="V15" s="142">
        <f>+Engine!U78</f>
        <v>0</v>
      </c>
      <c r="W15" s="142">
        <f>+Engine!V78</f>
        <v>0</v>
      </c>
      <c r="X15" s="142">
        <f>+Engine!W78</f>
        <v>0</v>
      </c>
      <c r="Y15" s="142">
        <f>+Engine!X78</f>
        <v>0</v>
      </c>
      <c r="Z15" s="142">
        <f>+Engine!Y78</f>
        <v>0</v>
      </c>
      <c r="AA15" s="142">
        <f>+Engine!Z78</f>
        <v>0</v>
      </c>
      <c r="AB15" s="142">
        <f>+Engine!AA78</f>
        <v>0</v>
      </c>
      <c r="AC15" s="143">
        <f>+Engine!AB78</f>
        <v>0</v>
      </c>
      <c r="AD15" s="2"/>
      <c r="AE15" s="181"/>
    </row>
    <row r="16" spans="1:31" ht="17.25" x14ac:dyDescent="0.4">
      <c r="A16" s="49"/>
      <c r="B16" s="55"/>
      <c r="C16" s="137" t="str">
        <f>+Engine!C79</f>
        <v>Ending RfR Balance</v>
      </c>
      <c r="D16" s="2"/>
      <c r="E16" s="2"/>
      <c r="F16" s="2"/>
      <c r="G16" s="2"/>
      <c r="H16" s="2"/>
      <c r="I16" s="115">
        <f>+Engine!H79</f>
        <v>0</v>
      </c>
      <c r="J16" s="115">
        <f>+Engine!I79</f>
        <v>0</v>
      </c>
      <c r="K16" s="115">
        <f>+Engine!J79</f>
        <v>0</v>
      </c>
      <c r="L16" s="115">
        <f>+Engine!K79</f>
        <v>0</v>
      </c>
      <c r="M16" s="115">
        <f>+Engine!L79</f>
        <v>0</v>
      </c>
      <c r="N16" s="115">
        <f>+Engine!M79</f>
        <v>0</v>
      </c>
      <c r="O16" s="115">
        <f>+Engine!N79</f>
        <v>0</v>
      </c>
      <c r="P16" s="115">
        <f>+Engine!O79</f>
        <v>0</v>
      </c>
      <c r="Q16" s="115">
        <f>+Engine!P79</f>
        <v>0</v>
      </c>
      <c r="R16" s="146">
        <f>+Engine!Q79</f>
        <v>0</v>
      </c>
      <c r="S16" s="115">
        <f>+Engine!R79</f>
        <v>0</v>
      </c>
      <c r="T16" s="115">
        <f>+Engine!S79</f>
        <v>0</v>
      </c>
      <c r="U16" s="115">
        <f>+Engine!T79</f>
        <v>0</v>
      </c>
      <c r="V16" s="115">
        <f>+Engine!U79</f>
        <v>0</v>
      </c>
      <c r="W16" s="115">
        <f>+Engine!V79</f>
        <v>0</v>
      </c>
      <c r="X16" s="115">
        <f>+Engine!W79</f>
        <v>0</v>
      </c>
      <c r="Y16" s="115">
        <f>+Engine!X79</f>
        <v>0</v>
      </c>
      <c r="Z16" s="115">
        <f>+Engine!Y79</f>
        <v>0</v>
      </c>
      <c r="AA16" s="115">
        <f>+Engine!Z79</f>
        <v>0</v>
      </c>
      <c r="AB16" s="115">
        <f>+Engine!AA79</f>
        <v>0</v>
      </c>
      <c r="AC16" s="143"/>
      <c r="AD16" s="2"/>
      <c r="AE16" s="181"/>
    </row>
    <row r="17" spans="1:31" ht="17.25" x14ac:dyDescent="0.4">
      <c r="A17" s="49"/>
      <c r="B17" s="55"/>
      <c r="C17" s="2"/>
      <c r="D17" s="2"/>
      <c r="E17" s="2"/>
      <c r="F17" s="147" t="str">
        <f>+Engine!F80</f>
        <v>Lowest RfR balance years 1-10</v>
      </c>
      <c r="G17" s="92">
        <f>+Engine!G80</f>
        <v>0</v>
      </c>
      <c r="H17" s="92"/>
      <c r="I17" s="115"/>
      <c r="J17" s="115"/>
      <c r="K17" s="115"/>
      <c r="L17" s="115"/>
      <c r="M17" s="115"/>
      <c r="N17" s="115"/>
      <c r="O17" s="115"/>
      <c r="P17" s="115"/>
      <c r="Q17" s="115"/>
      <c r="R17" s="146"/>
      <c r="S17" s="115"/>
      <c r="T17" s="115"/>
      <c r="U17" s="115"/>
      <c r="V17" s="115"/>
      <c r="W17" s="115"/>
      <c r="X17" s="115"/>
      <c r="Y17" s="115"/>
      <c r="Z17" s="115"/>
      <c r="AA17" s="115"/>
      <c r="AB17" s="115"/>
      <c r="AC17" s="143"/>
      <c r="AD17" s="2"/>
      <c r="AE17" s="181"/>
    </row>
    <row r="18" spans="1:31" ht="17.25" x14ac:dyDescent="0.4">
      <c r="A18" s="49"/>
      <c r="B18" s="55"/>
      <c r="C18" s="2"/>
      <c r="D18" s="2"/>
      <c r="E18" s="2"/>
      <c r="F18" s="147" t="str">
        <f>+Engine!F81</f>
        <v>Lowest RfR balance years 11-20</v>
      </c>
      <c r="G18" s="92">
        <f>+Engine!G81</f>
        <v>0</v>
      </c>
      <c r="H18" s="92"/>
      <c r="I18" s="115"/>
      <c r="J18" s="115"/>
      <c r="K18" s="115"/>
      <c r="L18" s="115"/>
      <c r="M18" s="115"/>
      <c r="N18" s="115"/>
      <c r="O18" s="115"/>
      <c r="P18" s="115"/>
      <c r="Q18" s="115"/>
      <c r="R18" s="146"/>
      <c r="S18" s="115"/>
      <c r="T18" s="115"/>
      <c r="U18" s="115"/>
      <c r="V18" s="115"/>
      <c r="W18" s="115"/>
      <c r="X18" s="115"/>
      <c r="Y18" s="115"/>
      <c r="Z18" s="115"/>
      <c r="AA18" s="115"/>
      <c r="AB18" s="115"/>
      <c r="AC18" s="143"/>
      <c r="AD18" s="2"/>
      <c r="AE18" s="181"/>
    </row>
    <row r="19" spans="1:31" ht="17.25" x14ac:dyDescent="0.4">
      <c r="A19" s="49"/>
      <c r="B19" s="55"/>
      <c r="C19" s="61" t="str">
        <f>+Engine!C85</f>
        <v>Net Annual Change in RfR balance</v>
      </c>
      <c r="D19" s="61"/>
      <c r="E19" s="61"/>
      <c r="F19" s="61"/>
      <c r="G19" s="61"/>
      <c r="H19" s="61"/>
      <c r="I19" s="148">
        <f>+Engine!H85</f>
        <v>0</v>
      </c>
      <c r="J19" s="148">
        <f>+Engine!I85</f>
        <v>0</v>
      </c>
      <c r="K19" s="148">
        <f>+Engine!J85</f>
        <v>0</v>
      </c>
      <c r="L19" s="148">
        <f>+Engine!K85</f>
        <v>0</v>
      </c>
      <c r="M19" s="148">
        <f>+Engine!L85</f>
        <v>0</v>
      </c>
      <c r="N19" s="148">
        <f>+Engine!M85</f>
        <v>0</v>
      </c>
      <c r="O19" s="148">
        <f>+Engine!N85</f>
        <v>0</v>
      </c>
      <c r="P19" s="148">
        <f>+Engine!O85</f>
        <v>0</v>
      </c>
      <c r="Q19" s="148">
        <f>+Engine!P85</f>
        <v>0</v>
      </c>
      <c r="R19" s="149">
        <f>+Engine!Q85</f>
        <v>0</v>
      </c>
      <c r="S19" s="148">
        <f>+Engine!R85</f>
        <v>0</v>
      </c>
      <c r="T19" s="148">
        <f>+Engine!S85</f>
        <v>0</v>
      </c>
      <c r="U19" s="148">
        <f>+Engine!T85</f>
        <v>0</v>
      </c>
      <c r="V19" s="148">
        <f>+Engine!U85</f>
        <v>0</v>
      </c>
      <c r="W19" s="148">
        <f>+Engine!V85</f>
        <v>0</v>
      </c>
      <c r="X19" s="148">
        <f>+Engine!W85</f>
        <v>0</v>
      </c>
      <c r="Y19" s="148">
        <f>+Engine!X85</f>
        <v>0</v>
      </c>
      <c r="Z19" s="148">
        <f>+Engine!Y85</f>
        <v>0</v>
      </c>
      <c r="AA19" s="148">
        <f>+Engine!Z85</f>
        <v>0</v>
      </c>
      <c r="AB19" s="148">
        <f>+Engine!AA85</f>
        <v>0</v>
      </c>
      <c r="AC19" s="149">
        <f>+Engine!AB85</f>
        <v>0</v>
      </c>
      <c r="AD19" s="2"/>
      <c r="AE19" s="181"/>
    </row>
    <row r="20" spans="1:31" ht="7.5" customHeight="1" x14ac:dyDescent="0.25">
      <c r="A20" s="49"/>
      <c r="B20" s="55"/>
      <c r="C20" s="2"/>
      <c r="D20" s="2"/>
      <c r="E20" s="2"/>
      <c r="F20" s="2"/>
      <c r="G20" s="2"/>
      <c r="H20" s="2"/>
      <c r="I20" s="2"/>
      <c r="J20" s="2"/>
      <c r="K20" s="2"/>
      <c r="L20" s="2"/>
      <c r="M20" s="2"/>
      <c r="N20" s="2"/>
      <c r="O20" s="2"/>
      <c r="P20" s="2"/>
      <c r="Q20" s="2"/>
      <c r="R20" s="56"/>
      <c r="S20" s="2"/>
      <c r="T20" s="2"/>
      <c r="U20" s="2"/>
      <c r="V20" s="2"/>
      <c r="W20" s="2"/>
      <c r="X20" s="2"/>
      <c r="Y20" s="2"/>
      <c r="Z20" s="2"/>
      <c r="AA20" s="2"/>
      <c r="AB20" s="2"/>
      <c r="AC20" s="56"/>
      <c r="AD20" s="2"/>
      <c r="AE20" s="181"/>
    </row>
    <row r="21" spans="1:31" x14ac:dyDescent="0.25">
      <c r="A21" s="49"/>
      <c r="B21" s="55"/>
      <c r="C21" s="256" t="str">
        <f>+Engine!C87</f>
        <v>Minimum Balances Analysis Years 1-10</v>
      </c>
      <c r="D21" s="2"/>
      <c r="E21" s="2"/>
      <c r="F21" s="2"/>
      <c r="G21" s="2"/>
      <c r="H21" s="2"/>
      <c r="I21" s="129"/>
      <c r="J21" s="2"/>
      <c r="K21" s="2"/>
      <c r="L21" s="2"/>
      <c r="M21" s="2"/>
      <c r="N21" s="2"/>
      <c r="O21" s="2"/>
      <c r="P21" s="2"/>
      <c r="Q21" s="2"/>
      <c r="R21" s="56"/>
      <c r="S21" s="2"/>
      <c r="T21" s="2"/>
      <c r="U21" s="2"/>
      <c r="V21" s="2"/>
      <c r="W21" s="2"/>
      <c r="X21" s="2"/>
      <c r="Y21" s="2"/>
      <c r="Z21" s="2"/>
      <c r="AA21" s="2"/>
      <c r="AB21" s="2"/>
      <c r="AC21" s="56"/>
      <c r="AD21" s="2"/>
      <c r="AE21" s="181"/>
    </row>
    <row r="22" spans="1:31" x14ac:dyDescent="0.25">
      <c r="A22" s="49"/>
      <c r="B22" s="55"/>
      <c r="C22" s="91" t="s">
        <v>189</v>
      </c>
      <c r="D22" s="2"/>
      <c r="E22" s="2"/>
      <c r="F22" s="147"/>
      <c r="G22" s="94" t="s">
        <v>236</v>
      </c>
      <c r="H22" s="94"/>
      <c r="I22" s="94">
        <f>+Engine!H93</f>
        <v>0</v>
      </c>
      <c r="J22" s="94">
        <f>+Engine!I93</f>
        <v>0</v>
      </c>
      <c r="K22" s="94">
        <f>+Engine!J93</f>
        <v>0</v>
      </c>
      <c r="L22" s="94">
        <f>+Engine!K93</f>
        <v>0</v>
      </c>
      <c r="M22" s="94">
        <f>+Engine!L93</f>
        <v>0</v>
      </c>
      <c r="N22" s="94">
        <f>+Engine!M93</f>
        <v>0</v>
      </c>
      <c r="O22" s="94">
        <f>+Engine!N93</f>
        <v>0</v>
      </c>
      <c r="P22" s="94">
        <f>+Engine!O93</f>
        <v>0</v>
      </c>
      <c r="Q22" s="94">
        <f>+Engine!P93</f>
        <v>0</v>
      </c>
      <c r="R22" s="282">
        <f>+Engine!Q93</f>
        <v>0</v>
      </c>
      <c r="S22" s="94">
        <f>+Engine!R93</f>
        <v>0</v>
      </c>
      <c r="T22" s="94">
        <f>+Engine!S93</f>
        <v>0</v>
      </c>
      <c r="U22" s="94">
        <f>+Engine!T93</f>
        <v>0</v>
      </c>
      <c r="V22" s="94">
        <f>+Engine!U93</f>
        <v>0</v>
      </c>
      <c r="W22" s="94">
        <f>+Engine!V93</f>
        <v>0</v>
      </c>
      <c r="X22" s="94">
        <f>+Engine!W93</f>
        <v>0</v>
      </c>
      <c r="Y22" s="94">
        <f>+Engine!X93</f>
        <v>0</v>
      </c>
      <c r="Z22" s="94">
        <f>+Engine!Y93</f>
        <v>0</v>
      </c>
      <c r="AA22" s="94">
        <f>+Engine!Z93</f>
        <v>0</v>
      </c>
      <c r="AB22" s="94">
        <f>+Engine!AA93</f>
        <v>0</v>
      </c>
      <c r="AC22" s="56"/>
      <c r="AD22" s="2"/>
      <c r="AE22" s="181"/>
    </row>
    <row r="23" spans="1:31" x14ac:dyDescent="0.25">
      <c r="A23" s="49"/>
      <c r="B23" s="55" t="s">
        <v>186</v>
      </c>
      <c r="C23" s="91"/>
      <c r="D23" s="2"/>
      <c r="E23" s="2"/>
      <c r="F23" s="147" t="str">
        <f>+Engine!F95</f>
        <v>Lowest margin, years 1-10</v>
      </c>
      <c r="G23" s="94">
        <f>+Engine!G95</f>
        <v>0</v>
      </c>
      <c r="H23" s="94"/>
      <c r="I23" s="94">
        <f>+Engine!H94</f>
        <v>0</v>
      </c>
      <c r="J23" s="94">
        <f>+Engine!I94</f>
        <v>0</v>
      </c>
      <c r="K23" s="94">
        <f>+Engine!J94</f>
        <v>0</v>
      </c>
      <c r="L23" s="94">
        <f>+Engine!K94</f>
        <v>0</v>
      </c>
      <c r="M23" s="94">
        <f>+Engine!L94</f>
        <v>0</v>
      </c>
      <c r="N23" s="94">
        <f>+Engine!M94</f>
        <v>0</v>
      </c>
      <c r="O23" s="94">
        <f>+Engine!N94</f>
        <v>0</v>
      </c>
      <c r="P23" s="94">
        <f>+Engine!O94</f>
        <v>0</v>
      </c>
      <c r="Q23" s="94">
        <f>+Engine!P94</f>
        <v>0</v>
      </c>
      <c r="R23" s="282">
        <f>+Engine!Q94</f>
        <v>0</v>
      </c>
      <c r="S23" s="94">
        <f>+Engine!R94</f>
        <v>0</v>
      </c>
      <c r="T23" s="94">
        <f>+Engine!S94</f>
        <v>0</v>
      </c>
      <c r="U23" s="94">
        <f>+Engine!T94</f>
        <v>0</v>
      </c>
      <c r="V23" s="94">
        <f>+Engine!U94</f>
        <v>0</v>
      </c>
      <c r="W23" s="94">
        <f>+Engine!V94</f>
        <v>0</v>
      </c>
      <c r="X23" s="94">
        <f>+Engine!W94</f>
        <v>0</v>
      </c>
      <c r="Y23" s="94">
        <f>+Engine!X94</f>
        <v>0</v>
      </c>
      <c r="Z23" s="94">
        <f>+Engine!Y94</f>
        <v>0</v>
      </c>
      <c r="AA23" s="94">
        <f>+Engine!Z94</f>
        <v>0</v>
      </c>
      <c r="AB23" s="94">
        <f>+Engine!AA94</f>
        <v>0</v>
      </c>
      <c r="AC23" s="156"/>
      <c r="AD23" s="64"/>
      <c r="AE23" s="181"/>
    </row>
    <row r="24" spans="1:31" x14ac:dyDescent="0.25">
      <c r="A24" s="49"/>
      <c r="B24" s="55"/>
      <c r="C24" s="151" t="str">
        <f>+Engine!C96</f>
        <v>Minimum Balance Met-Yrs 1-10</v>
      </c>
      <c r="D24" s="96" t="str">
        <f>+Engine!D96</f>
        <v>YES</v>
      </c>
      <c r="E24" s="2"/>
      <c r="F24" s="95">
        <f>+Engine!F96</f>
        <v>0</v>
      </c>
      <c r="G24" s="95" t="str">
        <f>+Engine!G96</f>
        <v>Violations</v>
      </c>
      <c r="H24" s="95"/>
      <c r="I24" s="65" t="str">
        <f>+Engine!H96</f>
        <v>OK</v>
      </c>
      <c r="J24" s="65" t="str">
        <f>+Engine!I96</f>
        <v>OK</v>
      </c>
      <c r="K24" s="65" t="str">
        <f>+Engine!J96</f>
        <v>OK</v>
      </c>
      <c r="L24" s="65" t="str">
        <f>+Engine!K96</f>
        <v>OK</v>
      </c>
      <c r="M24" s="65" t="str">
        <f>+Engine!L96</f>
        <v>OK</v>
      </c>
      <c r="N24" s="65" t="str">
        <f>+Engine!M96</f>
        <v>OK</v>
      </c>
      <c r="O24" s="65" t="str">
        <f>+Engine!N96</f>
        <v>OK</v>
      </c>
      <c r="P24" s="65" t="str">
        <f>+Engine!O96</f>
        <v>OK</v>
      </c>
      <c r="Q24" s="65" t="str">
        <f>+Engine!P96</f>
        <v>OK</v>
      </c>
      <c r="R24" s="152" t="str">
        <f>+Engine!Q96</f>
        <v>OK</v>
      </c>
      <c r="S24" s="65" t="str">
        <f>+Engine!R96</f>
        <v>N/A</v>
      </c>
      <c r="T24" s="65" t="str">
        <f>+Engine!S96</f>
        <v>N/A</v>
      </c>
      <c r="U24" s="65" t="str">
        <f>+Engine!T96</f>
        <v>N/A</v>
      </c>
      <c r="V24" s="65" t="str">
        <f>+Engine!U96</f>
        <v>N/A</v>
      </c>
      <c r="W24" s="65" t="str">
        <f>+Engine!V96</f>
        <v>N/A</v>
      </c>
      <c r="X24" s="65" t="str">
        <f>+Engine!W96</f>
        <v>N/A</v>
      </c>
      <c r="Y24" s="65" t="str">
        <f>+Engine!X96</f>
        <v>N/A</v>
      </c>
      <c r="Z24" s="65" t="str">
        <f>+Engine!Y96</f>
        <v>N/A</v>
      </c>
      <c r="AA24" s="65" t="str">
        <f>+Engine!Z96</f>
        <v>N/A</v>
      </c>
      <c r="AB24" s="65" t="str">
        <f>+Engine!AA96</f>
        <v>N/A</v>
      </c>
      <c r="AC24" s="157"/>
      <c r="AD24" s="2"/>
      <c r="AE24" s="181"/>
    </row>
    <row r="25" spans="1:31" ht="21" customHeight="1" x14ac:dyDescent="0.25">
      <c r="A25" s="49"/>
      <c r="B25" s="55"/>
      <c r="C25" s="256" t="str">
        <f>+Engine!C97</f>
        <v>Min. Balance/Mitigation Analysis Years 11-20</v>
      </c>
      <c r="D25" s="129"/>
      <c r="E25" s="2"/>
      <c r="F25" s="95"/>
      <c r="G25" s="95"/>
      <c r="H25" s="95"/>
      <c r="I25" s="65"/>
      <c r="J25" s="65"/>
      <c r="K25" s="65"/>
      <c r="L25" s="65"/>
      <c r="M25" s="65"/>
      <c r="N25" s="65"/>
      <c r="O25" s="65"/>
      <c r="P25" s="65"/>
      <c r="Q25" s="65"/>
      <c r="R25" s="152"/>
      <c r="S25" s="65"/>
      <c r="T25" s="65"/>
      <c r="U25" s="65"/>
      <c r="V25" s="65"/>
      <c r="W25" s="65"/>
      <c r="X25" s="65"/>
      <c r="Y25" s="65"/>
      <c r="Z25" s="65"/>
      <c r="AA25" s="65"/>
      <c r="AB25" s="65"/>
      <c r="AC25" s="157"/>
      <c r="AD25" s="2"/>
      <c r="AE25" s="181"/>
    </row>
    <row r="26" spans="1:31" x14ac:dyDescent="0.25">
      <c r="A26" s="49"/>
      <c r="B26" s="55"/>
      <c r="C26" s="91" t="s">
        <v>188</v>
      </c>
      <c r="D26" s="2"/>
      <c r="E26" s="2"/>
      <c r="F26" s="147"/>
      <c r="G26" s="94" t="s">
        <v>237</v>
      </c>
      <c r="H26" s="94"/>
      <c r="I26" s="94">
        <f>+Engine!H102</f>
        <v>0</v>
      </c>
      <c r="J26" s="94">
        <f>+Engine!I102</f>
        <v>0</v>
      </c>
      <c r="K26" s="94">
        <f>+Engine!J102</f>
        <v>0</v>
      </c>
      <c r="L26" s="94">
        <f>+Engine!K102</f>
        <v>0</v>
      </c>
      <c r="M26" s="94">
        <f>+Engine!L102</f>
        <v>0</v>
      </c>
      <c r="N26" s="94">
        <f>+Engine!M102</f>
        <v>0</v>
      </c>
      <c r="O26" s="94">
        <f>+Engine!N102</f>
        <v>0</v>
      </c>
      <c r="P26" s="94">
        <f>+Engine!O102</f>
        <v>0</v>
      </c>
      <c r="Q26" s="94">
        <f>+Engine!P102</f>
        <v>0</v>
      </c>
      <c r="R26" s="282">
        <f>+Engine!Q102</f>
        <v>0</v>
      </c>
      <c r="S26" s="94">
        <f>+Engine!R102</f>
        <v>0</v>
      </c>
      <c r="T26" s="94">
        <f>+Engine!S102</f>
        <v>0</v>
      </c>
      <c r="U26" s="94">
        <f>+Engine!T102</f>
        <v>0</v>
      </c>
      <c r="V26" s="94">
        <f>+Engine!U102</f>
        <v>0</v>
      </c>
      <c r="W26" s="94">
        <f>+Engine!V102</f>
        <v>0</v>
      </c>
      <c r="X26" s="94">
        <f>+Engine!W102</f>
        <v>0</v>
      </c>
      <c r="Y26" s="94">
        <f>+Engine!X102</f>
        <v>0</v>
      </c>
      <c r="Z26" s="94">
        <f>+Engine!Y102</f>
        <v>0</v>
      </c>
      <c r="AA26" s="94">
        <f>+Engine!Z102</f>
        <v>0</v>
      </c>
      <c r="AB26" s="94">
        <f>+Engine!AA102</f>
        <v>0</v>
      </c>
      <c r="AC26" s="157"/>
      <c r="AD26" s="2"/>
      <c r="AE26" s="181"/>
    </row>
    <row r="27" spans="1:31" x14ac:dyDescent="0.25">
      <c r="A27" s="49"/>
      <c r="B27" s="55" t="s">
        <v>186</v>
      </c>
      <c r="C27" s="91"/>
      <c r="D27" s="2"/>
      <c r="E27" s="2"/>
      <c r="F27" s="147" t="str">
        <f>+Engine!F104</f>
        <v>Lowest margin, years 11-20</v>
      </c>
      <c r="G27" s="94">
        <f>+Engine!G104</f>
        <v>0</v>
      </c>
      <c r="H27" s="94"/>
      <c r="I27" s="94">
        <f>+Engine!H103</f>
        <v>0</v>
      </c>
      <c r="J27" s="94">
        <f>+Engine!I103</f>
        <v>0</v>
      </c>
      <c r="K27" s="94">
        <f>+Engine!J103</f>
        <v>0</v>
      </c>
      <c r="L27" s="94">
        <f>+Engine!K103</f>
        <v>0</v>
      </c>
      <c r="M27" s="94">
        <f>+Engine!L103</f>
        <v>0</v>
      </c>
      <c r="N27" s="94">
        <f>+Engine!M103</f>
        <v>0</v>
      </c>
      <c r="O27" s="94">
        <f>+Engine!N103</f>
        <v>0</v>
      </c>
      <c r="P27" s="94">
        <f>+Engine!O103</f>
        <v>0</v>
      </c>
      <c r="Q27" s="94">
        <f>+Engine!P103</f>
        <v>0</v>
      </c>
      <c r="R27" s="282">
        <f>+Engine!Q103</f>
        <v>0</v>
      </c>
      <c r="S27" s="94">
        <f>+Engine!R103</f>
        <v>0</v>
      </c>
      <c r="T27" s="94">
        <f>+Engine!S103</f>
        <v>0</v>
      </c>
      <c r="U27" s="94">
        <f>+Engine!T103</f>
        <v>0</v>
      </c>
      <c r="V27" s="94">
        <f>+Engine!U103</f>
        <v>0</v>
      </c>
      <c r="W27" s="94">
        <f>+Engine!V103</f>
        <v>0</v>
      </c>
      <c r="X27" s="94">
        <f>+Engine!W103</f>
        <v>0</v>
      </c>
      <c r="Y27" s="94">
        <f>+Engine!X103</f>
        <v>0</v>
      </c>
      <c r="Z27" s="94">
        <f>+Engine!Y103</f>
        <v>0</v>
      </c>
      <c r="AA27" s="94">
        <f>+Engine!Z103</f>
        <v>0</v>
      </c>
      <c r="AB27" s="94">
        <f>+Engine!AA103</f>
        <v>0</v>
      </c>
      <c r="AC27" s="157"/>
      <c r="AD27" s="2"/>
      <c r="AE27" s="181"/>
    </row>
    <row r="28" spans="1:31" ht="18.75" customHeight="1" x14ac:dyDescent="0.25">
      <c r="A28" s="49"/>
      <c r="B28" s="55"/>
      <c r="C28" s="151" t="str">
        <f>+Engine!C105</f>
        <v>Minimum Balance Met-Yrs. 11-20?</v>
      </c>
      <c r="D28" s="96" t="str">
        <f>+Engine!D105</f>
        <v>YES</v>
      </c>
      <c r="E28" s="95"/>
      <c r="F28" s="95">
        <f>+Engine!F105</f>
        <v>0</v>
      </c>
      <c r="G28" s="95" t="str">
        <f>+Engine!G105</f>
        <v>Violations</v>
      </c>
      <c r="H28" s="95"/>
      <c r="I28" s="65" t="str">
        <f>+Engine!H105</f>
        <v>N/A</v>
      </c>
      <c r="J28" s="65" t="str">
        <f>+Engine!I105</f>
        <v>N/A</v>
      </c>
      <c r="K28" s="65" t="str">
        <f>+Engine!J105</f>
        <v>N/A</v>
      </c>
      <c r="L28" s="65" t="str">
        <f>+Engine!K105</f>
        <v>N/A</v>
      </c>
      <c r="M28" s="65" t="str">
        <f>+Engine!L105</f>
        <v>N/A</v>
      </c>
      <c r="N28" s="65" t="str">
        <f>+Engine!M105</f>
        <v>N/A</v>
      </c>
      <c r="O28" s="65" t="str">
        <f>+Engine!N105</f>
        <v>N/A</v>
      </c>
      <c r="P28" s="65" t="str">
        <f>+Engine!O105</f>
        <v>N/A</v>
      </c>
      <c r="Q28" s="65" t="str">
        <f>+Engine!P105</f>
        <v>N/A</v>
      </c>
      <c r="R28" s="152" t="str">
        <f>+Engine!Q105</f>
        <v>N/A</v>
      </c>
      <c r="S28" s="65" t="str">
        <f>+Engine!R105</f>
        <v>OK</v>
      </c>
      <c r="T28" s="65" t="str">
        <f>+Engine!S105</f>
        <v>OK</v>
      </c>
      <c r="U28" s="65" t="str">
        <f>+Engine!T105</f>
        <v>OK</v>
      </c>
      <c r="V28" s="65" t="str">
        <f>+Engine!U105</f>
        <v>OK</v>
      </c>
      <c r="W28" s="65" t="str">
        <f>+Engine!V105</f>
        <v>OK</v>
      </c>
      <c r="X28" s="65" t="str">
        <f>+Engine!W105</f>
        <v>OK</v>
      </c>
      <c r="Y28" s="65" t="str">
        <f>+Engine!X105</f>
        <v>OK</v>
      </c>
      <c r="Z28" s="65" t="str">
        <f>+Engine!Y105</f>
        <v>OK</v>
      </c>
      <c r="AA28" s="65" t="str">
        <f>+Engine!Z105</f>
        <v>OK</v>
      </c>
      <c r="AB28" s="65" t="str">
        <f>+Engine!AA105</f>
        <v>OK</v>
      </c>
      <c r="AC28" s="157"/>
      <c r="AD28" s="2"/>
      <c r="AE28" s="181"/>
    </row>
    <row r="29" spans="1:31" ht="12" customHeight="1" x14ac:dyDescent="0.25">
      <c r="A29" s="49"/>
      <c r="B29" s="55"/>
      <c r="C29" s="331" t="str">
        <f>+Engine!C106</f>
        <v>If Min. Balance is not met, does principal amortization calculated below mitigate it?</v>
      </c>
      <c r="D29" s="286"/>
      <c r="F29" s="95"/>
      <c r="G29" s="95"/>
      <c r="H29" s="95"/>
      <c r="I29" s="65"/>
      <c r="J29" s="65"/>
      <c r="K29" s="65"/>
      <c r="L29" s="65"/>
      <c r="M29" s="65"/>
      <c r="N29" s="65"/>
      <c r="O29" s="65"/>
      <c r="P29" s="65"/>
      <c r="Q29" s="65"/>
      <c r="R29" s="152"/>
      <c r="S29" s="65"/>
      <c r="T29" s="65"/>
      <c r="U29" s="65"/>
      <c r="V29" s="65"/>
      <c r="W29" s="65"/>
      <c r="X29" s="65"/>
      <c r="Y29" s="65"/>
      <c r="Z29" s="65"/>
      <c r="AA29" s="65"/>
      <c r="AB29" s="65"/>
      <c r="AC29" s="157"/>
      <c r="AD29" s="2"/>
      <c r="AE29" s="181"/>
    </row>
    <row r="30" spans="1:31" ht="24.75" customHeight="1" x14ac:dyDescent="0.25">
      <c r="A30" s="49"/>
      <c r="B30" s="55"/>
      <c r="C30" s="332"/>
      <c r="D30" s="96" t="str">
        <f>+Engine!D107</f>
        <v>N/A</v>
      </c>
      <c r="E30" s="2"/>
      <c r="F30" s="2"/>
      <c r="G30" s="2"/>
      <c r="H30" s="2"/>
      <c r="I30" s="285" t="str">
        <f>+Engine!H106</f>
        <v>N/A</v>
      </c>
      <c r="J30" s="285" t="str">
        <f>+Engine!I106</f>
        <v>N/A</v>
      </c>
      <c r="K30" s="285" t="str">
        <f>+Engine!J106</f>
        <v>N/A</v>
      </c>
      <c r="L30" s="285" t="str">
        <f>+Engine!K106</f>
        <v>N/A</v>
      </c>
      <c r="M30" s="285" t="str">
        <f>+Engine!L106</f>
        <v>N/A</v>
      </c>
      <c r="N30" s="285" t="str">
        <f>+Engine!M106</f>
        <v>N/A</v>
      </c>
      <c r="O30" s="285" t="str">
        <f>+Engine!N106</f>
        <v>N/A</v>
      </c>
      <c r="P30" s="285" t="str">
        <f>+Engine!O106</f>
        <v>N/A</v>
      </c>
      <c r="Q30" s="285" t="str">
        <f>+Engine!P106</f>
        <v>N/A</v>
      </c>
      <c r="R30" s="290" t="str">
        <f>+Engine!Q106</f>
        <v>N/A</v>
      </c>
      <c r="S30" s="285" t="e">
        <f>+Engine!R106</f>
        <v>#NUM!</v>
      </c>
      <c r="T30" s="285" t="e">
        <f>+Engine!S106</f>
        <v>#NUM!</v>
      </c>
      <c r="U30" s="285" t="e">
        <f>+Engine!T106</f>
        <v>#NUM!</v>
      </c>
      <c r="V30" s="285" t="e">
        <f>+Engine!U106</f>
        <v>#NUM!</v>
      </c>
      <c r="W30" s="285" t="e">
        <f>+Engine!V106</f>
        <v>#NUM!</v>
      </c>
      <c r="X30" s="285" t="e">
        <f>+Engine!W106</f>
        <v>#NUM!</v>
      </c>
      <c r="Y30" s="285" t="e">
        <f>+Engine!X106</f>
        <v>#NUM!</v>
      </c>
      <c r="Z30" s="285" t="e">
        <f>+Engine!Y106</f>
        <v>#NUM!</v>
      </c>
      <c r="AA30" s="285" t="e">
        <f>+Engine!Z106</f>
        <v>#NUM!</v>
      </c>
      <c r="AB30" s="285" t="e">
        <f>+Engine!AA106</f>
        <v>#NUM!</v>
      </c>
      <c r="AC30" s="56"/>
      <c r="AD30" s="2"/>
      <c r="AE30" s="181"/>
    </row>
    <row r="31" spans="1:31" ht="17.25" customHeight="1" x14ac:dyDescent="0.25">
      <c r="A31" s="49"/>
      <c r="B31" s="55"/>
      <c r="C31" s="287"/>
      <c r="D31" s="2"/>
      <c r="E31" s="2"/>
      <c r="F31" s="2"/>
      <c r="G31" s="2"/>
      <c r="H31" s="2"/>
      <c r="I31" s="2"/>
      <c r="J31" s="2"/>
      <c r="K31" s="2"/>
      <c r="L31" s="2"/>
      <c r="M31" s="2"/>
      <c r="N31" s="2"/>
      <c r="O31" s="2"/>
      <c r="P31" s="2"/>
      <c r="Q31" s="2"/>
      <c r="R31" s="56"/>
      <c r="S31" s="2"/>
      <c r="T31" s="2"/>
      <c r="U31" s="2"/>
      <c r="V31" s="2"/>
      <c r="W31" s="2"/>
      <c r="X31" s="2"/>
      <c r="Y31" s="2"/>
      <c r="Z31" s="2"/>
      <c r="AA31" s="2"/>
      <c r="AB31" s="2"/>
      <c r="AC31" s="56"/>
      <c r="AD31" s="2"/>
      <c r="AE31" s="181"/>
    </row>
    <row r="32" spans="1:31" x14ac:dyDescent="0.25">
      <c r="A32" s="49"/>
      <c r="B32" s="55"/>
      <c r="C32" s="155" t="str">
        <f>+Engine!C109</f>
        <v>Loan Amortization Test for Outyear Deficits-Yrs 11-20</v>
      </c>
      <c r="D32" s="62"/>
      <c r="E32" s="62"/>
      <c r="F32" s="62"/>
      <c r="G32" s="62"/>
      <c r="H32" s="62"/>
      <c r="I32" s="58"/>
      <c r="J32" s="58"/>
      <c r="K32" s="58"/>
      <c r="L32" s="58"/>
      <c r="M32" s="58"/>
      <c r="N32" s="58"/>
      <c r="O32" s="58"/>
      <c r="P32" s="58"/>
      <c r="Q32" s="58"/>
      <c r="R32" s="150"/>
      <c r="S32" s="58"/>
      <c r="T32" s="58"/>
      <c r="U32" s="58"/>
      <c r="V32" s="58"/>
      <c r="W32" s="58"/>
      <c r="X32" s="58"/>
      <c r="Y32" s="58"/>
      <c r="Z32" s="58"/>
      <c r="AA32" s="58"/>
      <c r="AB32" s="58"/>
      <c r="AC32" s="157"/>
      <c r="AD32" s="2"/>
      <c r="AE32" s="181"/>
    </row>
    <row r="33" spans="1:36" ht="18" customHeight="1" x14ac:dyDescent="0.25">
      <c r="A33" s="49"/>
      <c r="B33" s="55" t="s">
        <v>186</v>
      </c>
      <c r="C33" s="91"/>
      <c r="D33" s="2"/>
      <c r="E33" s="2"/>
      <c r="F33" s="147" t="str">
        <f>+Engine!F117</f>
        <v>Lowest margin, years 11-20</v>
      </c>
      <c r="G33" s="94" t="e">
        <f>+Engine!G117</f>
        <v>#NUM!</v>
      </c>
      <c r="H33" s="94"/>
      <c r="I33" s="94">
        <f>+Engine!H116</f>
        <v>0</v>
      </c>
      <c r="J33" s="94">
        <f>+Engine!I116</f>
        <v>0</v>
      </c>
      <c r="K33" s="94">
        <f>+Engine!J116</f>
        <v>0</v>
      </c>
      <c r="L33" s="94">
        <f>+Engine!K116</f>
        <v>0</v>
      </c>
      <c r="M33" s="94">
        <f>+Engine!L116</f>
        <v>0</v>
      </c>
      <c r="N33" s="94">
        <f>+Engine!M116</f>
        <v>0</v>
      </c>
      <c r="O33" s="94">
        <f>+Engine!N116</f>
        <v>0</v>
      </c>
      <c r="P33" s="94">
        <f>+Engine!O116</f>
        <v>0</v>
      </c>
      <c r="Q33" s="94">
        <f>+Engine!P116</f>
        <v>0</v>
      </c>
      <c r="R33" s="282">
        <f>+Engine!Q116</f>
        <v>0</v>
      </c>
      <c r="S33" s="94" t="e">
        <f>+Engine!R116</f>
        <v>#NUM!</v>
      </c>
      <c r="T33" s="94" t="e">
        <f>+Engine!S116</f>
        <v>#NUM!</v>
      </c>
      <c r="U33" s="94" t="e">
        <f>+Engine!T116</f>
        <v>#NUM!</v>
      </c>
      <c r="V33" s="94" t="e">
        <f>+Engine!U116</f>
        <v>#NUM!</v>
      </c>
      <c r="W33" s="94" t="e">
        <f>+Engine!V116</f>
        <v>#NUM!</v>
      </c>
      <c r="X33" s="94" t="e">
        <f>+Engine!W116</f>
        <v>#NUM!</v>
      </c>
      <c r="Y33" s="94" t="e">
        <f>+Engine!X116</f>
        <v>#NUM!</v>
      </c>
      <c r="Z33" s="94" t="e">
        <f>+Engine!Y116</f>
        <v>#NUM!</v>
      </c>
      <c r="AA33" s="94" t="e">
        <f>+Engine!Z116</f>
        <v>#NUM!</v>
      </c>
      <c r="AB33" s="94" t="e">
        <f>+Engine!AA116</f>
        <v>#NUM!</v>
      </c>
      <c r="AC33" s="157"/>
      <c r="AD33" s="2"/>
      <c r="AE33" s="181"/>
    </row>
    <row r="34" spans="1:36" ht="25.5" customHeight="1" x14ac:dyDescent="0.25">
      <c r="A34" s="49"/>
      <c r="B34" s="55"/>
      <c r="C34" s="151" t="str">
        <f>+Engine!C118</f>
        <v>Are Shortfalls &lt;50% of Principal Paydown</v>
      </c>
      <c r="D34" s="96" t="str">
        <f>+Engine!D118</f>
        <v>YES</v>
      </c>
      <c r="E34" s="2"/>
      <c r="F34" s="95">
        <f>+Engine!F118</f>
        <v>0</v>
      </c>
      <c r="G34" s="95" t="str">
        <f>+Engine!G118</f>
        <v>Violations</v>
      </c>
      <c r="H34" s="95"/>
      <c r="I34" s="65" t="str">
        <f>+Engine!H118</f>
        <v>N/A</v>
      </c>
      <c r="J34" s="65" t="str">
        <f>+Engine!I118</f>
        <v>N/A</v>
      </c>
      <c r="K34" s="65" t="str">
        <f>+Engine!J118</f>
        <v>N/A</v>
      </c>
      <c r="L34" s="65" t="str">
        <f>+Engine!K118</f>
        <v>N/A</v>
      </c>
      <c r="M34" s="65" t="str">
        <f>+Engine!L118</f>
        <v>N/A</v>
      </c>
      <c r="N34" s="65" t="str">
        <f>+Engine!M118</f>
        <v>N/A</v>
      </c>
      <c r="O34" s="65" t="str">
        <f>+Engine!N118</f>
        <v>N/A</v>
      </c>
      <c r="P34" s="65" t="str">
        <f>+Engine!O118</f>
        <v>N/A</v>
      </c>
      <c r="Q34" s="65" t="str">
        <f>+Engine!P118</f>
        <v>N/A</v>
      </c>
      <c r="R34" s="152" t="str">
        <f>+Engine!Q118</f>
        <v>N/A</v>
      </c>
      <c r="S34" s="65" t="e">
        <f>+Engine!R118</f>
        <v>#NUM!</v>
      </c>
      <c r="T34" s="65" t="e">
        <f>+Engine!S118</f>
        <v>#NUM!</v>
      </c>
      <c r="U34" s="65" t="e">
        <f>+Engine!T118</f>
        <v>#NUM!</v>
      </c>
      <c r="V34" s="65" t="e">
        <f>+Engine!U118</f>
        <v>#NUM!</v>
      </c>
      <c r="W34" s="65" t="e">
        <f>+Engine!V118</f>
        <v>#NUM!</v>
      </c>
      <c r="X34" s="65" t="e">
        <f>+Engine!W118</f>
        <v>#NUM!</v>
      </c>
      <c r="Y34" s="65" t="e">
        <f>+Engine!X118</f>
        <v>#NUM!</v>
      </c>
      <c r="Z34" s="65" t="e">
        <f>+Engine!Y118</f>
        <v>#NUM!</v>
      </c>
      <c r="AA34" s="65" t="e">
        <f>+Engine!Z118</f>
        <v>#NUM!</v>
      </c>
      <c r="AB34" s="65" t="e">
        <f>+Engine!AA118</f>
        <v>#NUM!</v>
      </c>
      <c r="AC34" s="157"/>
      <c r="AD34" s="2"/>
      <c r="AE34" s="181"/>
    </row>
    <row r="35" spans="1:36" x14ac:dyDescent="0.25">
      <c r="A35" s="49"/>
      <c r="B35" s="55"/>
      <c r="C35" s="237" t="s">
        <v>187</v>
      </c>
      <c r="D35" s="95"/>
      <c r="E35" s="2"/>
      <c r="F35" s="95"/>
      <c r="G35" s="95"/>
      <c r="H35" s="95"/>
      <c r="I35" s="94" t="e">
        <f>-Engine!H114</f>
        <v>#NUM!</v>
      </c>
      <c r="J35" s="94" t="e">
        <f>-Engine!I114</f>
        <v>#NUM!</v>
      </c>
      <c r="K35" s="94" t="e">
        <f>-Engine!J114</f>
        <v>#NUM!</v>
      </c>
      <c r="L35" s="94" t="e">
        <f>-Engine!K114</f>
        <v>#NUM!</v>
      </c>
      <c r="M35" s="94" t="e">
        <f>-Engine!L114</f>
        <v>#NUM!</v>
      </c>
      <c r="N35" s="94" t="e">
        <f>-Engine!M114</f>
        <v>#NUM!</v>
      </c>
      <c r="O35" s="94" t="e">
        <f>-Engine!N114</f>
        <v>#NUM!</v>
      </c>
      <c r="P35" s="94" t="e">
        <f>-Engine!O114</f>
        <v>#NUM!</v>
      </c>
      <c r="Q35" s="94" t="e">
        <f>-Engine!P114</f>
        <v>#NUM!</v>
      </c>
      <c r="R35" s="282" t="e">
        <f>-Engine!Q114</f>
        <v>#NUM!</v>
      </c>
      <c r="S35" s="94" t="e">
        <f>-Engine!R114</f>
        <v>#NUM!</v>
      </c>
      <c r="T35" s="94" t="e">
        <f>-Engine!S114</f>
        <v>#NUM!</v>
      </c>
      <c r="U35" s="94" t="e">
        <f>-Engine!T114</f>
        <v>#NUM!</v>
      </c>
      <c r="V35" s="94" t="e">
        <f>-Engine!U114</f>
        <v>#NUM!</v>
      </c>
      <c r="W35" s="94" t="e">
        <f>-Engine!V114</f>
        <v>#NUM!</v>
      </c>
      <c r="X35" s="94" t="e">
        <f>-Engine!W114</f>
        <v>#NUM!</v>
      </c>
      <c r="Y35" s="94" t="e">
        <f>-Engine!X114</f>
        <v>#NUM!</v>
      </c>
      <c r="Z35" s="94" t="e">
        <f>-Engine!Y114</f>
        <v>#NUM!</v>
      </c>
      <c r="AA35" s="94" t="e">
        <f>-Engine!Z114</f>
        <v>#NUM!</v>
      </c>
      <c r="AB35" s="94" t="e">
        <f>-Engine!AA114</f>
        <v>#NUM!</v>
      </c>
      <c r="AC35" s="157"/>
      <c r="AD35" s="2"/>
      <c r="AE35" s="181"/>
    </row>
    <row r="36" spans="1:36" x14ac:dyDescent="0.25">
      <c r="A36" s="49"/>
      <c r="B36" s="55"/>
      <c r="C36" s="237" t="s">
        <v>248</v>
      </c>
      <c r="D36" s="95"/>
      <c r="E36" s="2"/>
      <c r="F36" s="95"/>
      <c r="G36" s="95"/>
      <c r="H36" s="95"/>
      <c r="I36" s="269" t="str">
        <f t="shared" ref="I36:R36" si="0">+IF(I16&lt;0,-I16/I35,"N/A")</f>
        <v>N/A</v>
      </c>
      <c r="J36" s="269" t="str">
        <f t="shared" si="0"/>
        <v>N/A</v>
      </c>
      <c r="K36" s="269" t="str">
        <f t="shared" si="0"/>
        <v>N/A</v>
      </c>
      <c r="L36" s="269" t="str">
        <f t="shared" si="0"/>
        <v>N/A</v>
      </c>
      <c r="M36" s="269" t="str">
        <f t="shared" si="0"/>
        <v>N/A</v>
      </c>
      <c r="N36" s="269" t="str">
        <f t="shared" si="0"/>
        <v>N/A</v>
      </c>
      <c r="O36" s="269" t="str">
        <f t="shared" si="0"/>
        <v>N/A</v>
      </c>
      <c r="P36" s="269" t="str">
        <f t="shared" si="0"/>
        <v>N/A</v>
      </c>
      <c r="Q36" s="269" t="str">
        <f t="shared" si="0"/>
        <v>N/A</v>
      </c>
      <c r="R36" s="283" t="str">
        <f t="shared" si="0"/>
        <v>N/A</v>
      </c>
      <c r="S36" s="269" t="str">
        <f t="shared" ref="S36:AB36" si="1">+IF(S27&lt;0,-S27/S35,"N/A")</f>
        <v>N/A</v>
      </c>
      <c r="T36" s="305" t="str">
        <f t="shared" si="1"/>
        <v>N/A</v>
      </c>
      <c r="U36" s="305" t="str">
        <f t="shared" si="1"/>
        <v>N/A</v>
      </c>
      <c r="V36" s="305" t="str">
        <f t="shared" si="1"/>
        <v>N/A</v>
      </c>
      <c r="W36" s="305" t="str">
        <f t="shared" si="1"/>
        <v>N/A</v>
      </c>
      <c r="X36" s="305" t="str">
        <f t="shared" si="1"/>
        <v>N/A</v>
      </c>
      <c r="Y36" s="305" t="str">
        <f t="shared" si="1"/>
        <v>N/A</v>
      </c>
      <c r="Z36" s="305" t="str">
        <f t="shared" si="1"/>
        <v>N/A</v>
      </c>
      <c r="AA36" s="305" t="str">
        <f t="shared" si="1"/>
        <v>N/A</v>
      </c>
      <c r="AB36" s="305" t="str">
        <f t="shared" si="1"/>
        <v>N/A</v>
      </c>
      <c r="AC36" s="157"/>
      <c r="AD36" s="2"/>
      <c r="AE36" s="181"/>
    </row>
    <row r="37" spans="1:36" ht="7.5" customHeight="1" x14ac:dyDescent="0.25">
      <c r="A37" s="49"/>
      <c r="B37" s="68"/>
      <c r="C37" s="69"/>
      <c r="D37" s="69"/>
      <c r="E37" s="69"/>
      <c r="F37" s="69"/>
      <c r="G37" s="69"/>
      <c r="H37" s="69"/>
      <c r="I37" s="69"/>
      <c r="J37" s="69"/>
      <c r="K37" s="69"/>
      <c r="L37" s="69"/>
      <c r="M37" s="69"/>
      <c r="N37" s="69"/>
      <c r="O37" s="69"/>
      <c r="P37" s="69"/>
      <c r="Q37" s="69"/>
      <c r="R37" s="70"/>
      <c r="S37" s="69"/>
      <c r="T37" s="69"/>
      <c r="U37" s="69"/>
      <c r="V37" s="69"/>
      <c r="W37" s="69"/>
      <c r="X37" s="69"/>
      <c r="Y37" s="69"/>
      <c r="Z37" s="69"/>
      <c r="AA37" s="69"/>
      <c r="AB37" s="69"/>
      <c r="AC37" s="70"/>
      <c r="AD37" s="2"/>
      <c r="AE37" s="181"/>
    </row>
    <row r="38" spans="1:36" x14ac:dyDescent="0.25">
      <c r="A38" s="49"/>
      <c r="B38" s="49"/>
      <c r="C38" s="49"/>
      <c r="D38" s="49"/>
      <c r="E38" s="49"/>
      <c r="F38" s="49"/>
      <c r="G38" s="310" t="str">
        <f>+Instructions!B3</f>
        <v>Version 1.01</v>
      </c>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row>
    <row r="39" spans="1:36" x14ac:dyDescent="0.25">
      <c r="A39" s="79"/>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81"/>
    </row>
    <row r="40" spans="1:36" x14ac:dyDescent="0.25">
      <c r="A40" s="79"/>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81"/>
    </row>
    <row r="41" spans="1:36" x14ac:dyDescent="0.25">
      <c r="A41" s="79"/>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81"/>
    </row>
    <row r="42" spans="1:36" x14ac:dyDescent="0.25">
      <c r="A42" s="79"/>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81"/>
    </row>
    <row r="43" spans="1:36" x14ac:dyDescent="0.25">
      <c r="A43" s="79"/>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81"/>
    </row>
    <row r="44" spans="1:36" x14ac:dyDescent="0.25">
      <c r="A44" s="79"/>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81"/>
    </row>
    <row r="45" spans="1:36" x14ac:dyDescent="0.25">
      <c r="A45" s="79"/>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81"/>
    </row>
    <row r="46" spans="1:36" x14ac:dyDescent="0.25">
      <c r="A46" s="79"/>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81"/>
    </row>
    <row r="47" spans="1:36" x14ac:dyDescent="0.25">
      <c r="A47" s="79"/>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81"/>
    </row>
    <row r="48" spans="1:36" x14ac:dyDescent="0.25">
      <c r="A48" s="79"/>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81"/>
    </row>
    <row r="49" spans="1:36" x14ac:dyDescent="0.25">
      <c r="A49" s="79"/>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81"/>
    </row>
    <row r="50" spans="1:36" x14ac:dyDescent="0.25">
      <c r="A50" s="79"/>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81"/>
    </row>
    <row r="51" spans="1:36" x14ac:dyDescent="0.25">
      <c r="A51" s="79"/>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81"/>
    </row>
    <row r="52" spans="1:36" x14ac:dyDescent="0.25">
      <c r="A52" s="79"/>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81"/>
    </row>
    <row r="53" spans="1:36" x14ac:dyDescent="0.25">
      <c r="A53" s="79"/>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81"/>
    </row>
    <row r="54" spans="1:36" x14ac:dyDescent="0.25">
      <c r="A54" s="79"/>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81"/>
    </row>
    <row r="55" spans="1:36" x14ac:dyDescent="0.25">
      <c r="A55" s="79"/>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81"/>
    </row>
    <row r="56" spans="1:36" x14ac:dyDescent="0.25">
      <c r="A56" s="79"/>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81"/>
    </row>
    <row r="57" spans="1:36" x14ac:dyDescent="0.25">
      <c r="A57" s="79"/>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81"/>
    </row>
    <row r="58" spans="1:36" x14ac:dyDescent="0.25">
      <c r="A58" s="79"/>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81"/>
    </row>
    <row r="59" spans="1:36" x14ac:dyDescent="0.25">
      <c r="A59" s="85"/>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7"/>
    </row>
  </sheetData>
  <sheetProtection password="F6C0" sheet="1" objects="1" scenarios="1"/>
  <mergeCells count="4">
    <mergeCell ref="D5:G5"/>
    <mergeCell ref="D2:H2"/>
    <mergeCell ref="D3:H3"/>
    <mergeCell ref="C29:C30"/>
  </mergeCells>
  <conditionalFormatting sqref="D34 D28 D24:D25">
    <cfRule type="cellIs" dxfId="22" priority="24" operator="equal">
      <formula>"YES"</formula>
    </cfRule>
    <cfRule type="cellIs" dxfId="21" priority="25" operator="equal">
      <formula>"NO"</formula>
    </cfRule>
    <cfRule type="cellIs" dxfId="20" priority="26" operator="equal">
      <formula>"NO"</formula>
    </cfRule>
  </conditionalFormatting>
  <conditionalFormatting sqref="D5">
    <cfRule type="cellIs" dxfId="19" priority="7" operator="equal">
      <formula>"Requirements Met"</formula>
    </cfRule>
    <cfRule type="cellIs" dxfId="18" priority="8" operator="equal">
      <formula>"violation exists"</formula>
    </cfRule>
  </conditionalFormatting>
  <conditionalFormatting sqref="D30:D31">
    <cfRule type="cellIs" dxfId="17" priority="1" operator="equal">
      <formula>"YES"</formula>
    </cfRule>
    <cfRule type="cellIs" dxfId="16" priority="2" operator="equal">
      <formula>"NO"</formula>
    </cfRule>
    <cfRule type="cellIs" dxfId="15" priority="3" operator="equal">
      <formula>"NO"</formula>
    </cfRule>
  </conditionalFormatting>
  <printOptions horizontalCentered="1"/>
  <pageMargins left="0.3" right="0.28000000000000003" top="0.75" bottom="0.75" header="0.3" footer="0.3"/>
  <pageSetup scale="65" fitToWidth="2" orientation="landscape" r:id="rId1"/>
  <headerFooter>
    <oddHeader>&amp;C&amp;F
&amp;A&amp;R&amp;D
Page &amp;P of &amp;N</oddHeader>
  </headerFooter>
  <colBreaks count="1" manualBreakCount="1">
    <brk id="18" min="1" max="2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R83"/>
  <sheetViews>
    <sheetView topLeftCell="F46" zoomScaleNormal="100" zoomScaleSheetLayoutView="75" workbookViewId="0">
      <selection activeCell="AC62" sqref="AC62"/>
    </sheetView>
  </sheetViews>
  <sheetFormatPr defaultRowHeight="15" x14ac:dyDescent="0.25"/>
  <cols>
    <col min="1" max="1" width="4.140625" customWidth="1"/>
    <col min="2" max="2" width="20.85546875" customWidth="1"/>
    <col min="3" max="3" width="20.7109375" customWidth="1"/>
    <col min="4" max="4" width="25.85546875" customWidth="1"/>
    <col min="5" max="5" width="20.7109375" customWidth="1"/>
    <col min="6" max="6" width="20.5703125" customWidth="1"/>
    <col min="7" max="7" width="20.28515625" customWidth="1"/>
    <col min="8" max="18" width="20.7109375" customWidth="1"/>
  </cols>
  <sheetData>
    <row r="1" spans="1:18" x14ac:dyDescent="0.25">
      <c r="A1" s="163"/>
      <c r="B1" s="163"/>
      <c r="C1" s="163"/>
      <c r="D1" s="163"/>
      <c r="E1" s="163"/>
      <c r="F1" s="163"/>
      <c r="G1" s="163"/>
      <c r="H1" s="163"/>
      <c r="I1" s="163"/>
      <c r="J1" s="163"/>
      <c r="K1" s="163"/>
      <c r="L1" s="163"/>
      <c r="M1" s="163"/>
      <c r="N1" s="163"/>
      <c r="O1" s="163"/>
      <c r="P1" s="163"/>
      <c r="Q1" s="163"/>
      <c r="R1" s="163"/>
    </row>
    <row r="2" spans="1:18" x14ac:dyDescent="0.25">
      <c r="A2" s="163"/>
      <c r="B2" s="52"/>
      <c r="C2" s="247" t="s">
        <v>128</v>
      </c>
      <c r="D2" s="53">
        <f>+'Input Sheet'!E2</f>
        <v>0</v>
      </c>
      <c r="E2" s="53"/>
      <c r="F2" s="53"/>
      <c r="G2" s="53"/>
      <c r="H2" s="53"/>
      <c r="I2" s="53"/>
      <c r="J2" s="53"/>
      <c r="K2" s="53"/>
      <c r="L2" s="53"/>
      <c r="M2" s="53"/>
      <c r="N2" s="53"/>
      <c r="O2" s="53"/>
      <c r="P2" s="53"/>
      <c r="Q2" s="54"/>
      <c r="R2" s="163"/>
    </row>
    <row r="3" spans="1:18" x14ac:dyDescent="0.25">
      <c r="A3" s="163"/>
      <c r="B3" s="68"/>
      <c r="C3" s="104" t="s">
        <v>127</v>
      </c>
      <c r="D3" s="69">
        <f>+'Input Sheet'!E3</f>
        <v>0</v>
      </c>
      <c r="E3" s="69"/>
      <c r="F3" s="69"/>
      <c r="G3" s="69"/>
      <c r="H3" s="69"/>
      <c r="I3" s="69"/>
      <c r="J3" s="69"/>
      <c r="K3" s="69"/>
      <c r="L3" s="69"/>
      <c r="M3" s="69"/>
      <c r="N3" s="69"/>
      <c r="O3" s="69"/>
      <c r="P3" s="69"/>
      <c r="Q3" s="70"/>
      <c r="R3" s="163"/>
    </row>
    <row r="4" spans="1:18" x14ac:dyDescent="0.25">
      <c r="A4" s="163"/>
      <c r="B4" s="180"/>
      <c r="C4" s="181"/>
      <c r="D4" s="181"/>
      <c r="E4" s="181"/>
      <c r="F4" s="181"/>
      <c r="G4" s="181"/>
      <c r="H4" s="181"/>
      <c r="I4" s="181"/>
      <c r="J4" s="181"/>
      <c r="K4" s="181"/>
      <c r="L4" s="181"/>
      <c r="M4" s="181"/>
      <c r="N4" s="181"/>
      <c r="O4" s="181"/>
      <c r="P4" s="181"/>
      <c r="Q4" s="182"/>
      <c r="R4" s="163"/>
    </row>
    <row r="5" spans="1:18" x14ac:dyDescent="0.25">
      <c r="A5" s="163"/>
      <c r="B5" s="180"/>
      <c r="C5" s="181"/>
      <c r="D5" s="181"/>
      <c r="E5" s="181"/>
      <c r="F5" s="181"/>
      <c r="G5" s="181"/>
      <c r="H5" s="181"/>
      <c r="I5" s="181"/>
      <c r="J5" s="181"/>
      <c r="K5" s="181"/>
      <c r="L5" s="181"/>
      <c r="M5" s="181"/>
      <c r="N5" s="181"/>
      <c r="O5" s="181"/>
      <c r="P5" s="181"/>
      <c r="Q5" s="182"/>
      <c r="R5" s="163"/>
    </row>
    <row r="6" spans="1:18" x14ac:dyDescent="0.25">
      <c r="A6" s="163"/>
      <c r="B6" s="180"/>
      <c r="C6" s="181"/>
      <c r="D6" s="181"/>
      <c r="E6" s="181"/>
      <c r="F6" s="181"/>
      <c r="G6" s="181"/>
      <c r="H6" s="181"/>
      <c r="I6" s="181"/>
      <c r="J6" s="181"/>
      <c r="K6" s="181"/>
      <c r="L6" s="181"/>
      <c r="M6" s="181"/>
      <c r="N6" s="181"/>
      <c r="O6" s="181"/>
      <c r="P6" s="181"/>
      <c r="Q6" s="182"/>
      <c r="R6" s="163"/>
    </row>
    <row r="7" spans="1:18" x14ac:dyDescent="0.25">
      <c r="A7" s="163"/>
      <c r="B7" s="180"/>
      <c r="C7" s="181"/>
      <c r="D7" s="181"/>
      <c r="E7" s="181"/>
      <c r="F7" s="181"/>
      <c r="G7" s="181"/>
      <c r="H7" s="181"/>
      <c r="I7" s="181"/>
      <c r="J7" s="181"/>
      <c r="K7" s="181"/>
      <c r="L7" s="181"/>
      <c r="M7" s="181"/>
      <c r="N7" s="181"/>
      <c r="O7" s="181"/>
      <c r="P7" s="181"/>
      <c r="Q7" s="182"/>
      <c r="R7" s="163"/>
    </row>
    <row r="8" spans="1:18" x14ac:dyDescent="0.25">
      <c r="A8" s="163"/>
      <c r="B8" s="180"/>
      <c r="C8" s="181"/>
      <c r="D8" s="181"/>
      <c r="E8" s="181"/>
      <c r="F8" s="181"/>
      <c r="G8" s="181"/>
      <c r="H8" s="181"/>
      <c r="I8" s="181"/>
      <c r="J8" s="181"/>
      <c r="K8" s="181"/>
      <c r="L8" s="181"/>
      <c r="M8" s="181"/>
      <c r="N8" s="181"/>
      <c r="O8" s="181"/>
      <c r="P8" s="181"/>
      <c r="Q8" s="182"/>
      <c r="R8" s="163"/>
    </row>
    <row r="9" spans="1:18" x14ac:dyDescent="0.25">
      <c r="A9" s="163"/>
      <c r="B9" s="180"/>
      <c r="C9" s="181"/>
      <c r="D9" s="181"/>
      <c r="E9" s="181"/>
      <c r="F9" s="181"/>
      <c r="G9" s="181"/>
      <c r="H9" s="181"/>
      <c r="I9" s="181"/>
      <c r="J9" s="181"/>
      <c r="K9" s="181"/>
      <c r="L9" s="181"/>
      <c r="M9" s="181"/>
      <c r="N9" s="181"/>
      <c r="O9" s="181"/>
      <c r="P9" s="181"/>
      <c r="Q9" s="182"/>
      <c r="R9" s="163"/>
    </row>
    <row r="10" spans="1:18" x14ac:dyDescent="0.25">
      <c r="A10" s="163"/>
      <c r="B10" s="180"/>
      <c r="C10" s="181"/>
      <c r="D10" s="181"/>
      <c r="E10" s="181"/>
      <c r="F10" s="181"/>
      <c r="G10" s="181"/>
      <c r="H10" s="181"/>
      <c r="I10" s="181"/>
      <c r="J10" s="181"/>
      <c r="K10" s="181"/>
      <c r="L10" s="181"/>
      <c r="M10" s="181"/>
      <c r="N10" s="181"/>
      <c r="O10" s="181"/>
      <c r="P10" s="181"/>
      <c r="Q10" s="182"/>
      <c r="R10" s="163"/>
    </row>
    <row r="11" spans="1:18" x14ac:dyDescent="0.25">
      <c r="A11" s="163"/>
      <c r="B11" s="180"/>
      <c r="C11" s="181"/>
      <c r="D11" s="181"/>
      <c r="E11" s="181"/>
      <c r="F11" s="181"/>
      <c r="G11" s="181"/>
      <c r="H11" s="181"/>
      <c r="I11" s="181"/>
      <c r="J11" s="181"/>
      <c r="K11" s="181"/>
      <c r="L11" s="181"/>
      <c r="M11" s="181"/>
      <c r="N11" s="181"/>
      <c r="O11" s="181"/>
      <c r="P11" s="181"/>
      <c r="Q11" s="182"/>
      <c r="R11" s="163"/>
    </row>
    <row r="12" spans="1:18" x14ac:dyDescent="0.25">
      <c r="A12" s="163"/>
      <c r="B12" s="180"/>
      <c r="C12" s="181"/>
      <c r="D12" s="181"/>
      <c r="E12" s="181"/>
      <c r="F12" s="181"/>
      <c r="G12" s="181"/>
      <c r="H12" s="181"/>
      <c r="I12" s="181"/>
      <c r="J12" s="181"/>
      <c r="K12" s="181"/>
      <c r="L12" s="181"/>
      <c r="M12" s="181"/>
      <c r="N12" s="181"/>
      <c r="O12" s="181"/>
      <c r="P12" s="181"/>
      <c r="Q12" s="182"/>
      <c r="R12" s="163"/>
    </row>
    <row r="13" spans="1:18" x14ac:dyDescent="0.25">
      <c r="A13" s="163"/>
      <c r="B13" s="180"/>
      <c r="C13" s="181"/>
      <c r="D13" s="181"/>
      <c r="E13" s="181"/>
      <c r="F13" s="181"/>
      <c r="G13" s="181"/>
      <c r="H13" s="181"/>
      <c r="I13" s="181"/>
      <c r="J13" s="181"/>
      <c r="K13" s="181"/>
      <c r="L13" s="181"/>
      <c r="M13" s="181"/>
      <c r="N13" s="181"/>
      <c r="O13" s="181"/>
      <c r="P13" s="181"/>
      <c r="Q13" s="182"/>
      <c r="R13" s="163"/>
    </row>
    <row r="14" spans="1:18" x14ac:dyDescent="0.25">
      <c r="A14" s="163"/>
      <c r="B14" s="180"/>
      <c r="C14" s="181"/>
      <c r="D14" s="181"/>
      <c r="E14" s="181"/>
      <c r="F14" s="181"/>
      <c r="G14" s="181"/>
      <c r="H14" s="181"/>
      <c r="I14" s="181"/>
      <c r="J14" s="181"/>
      <c r="K14" s="181"/>
      <c r="L14" s="181"/>
      <c r="M14" s="181"/>
      <c r="N14" s="181"/>
      <c r="O14" s="181"/>
      <c r="P14" s="181"/>
      <c r="Q14" s="182"/>
      <c r="R14" s="163"/>
    </row>
    <row r="15" spans="1:18" x14ac:dyDescent="0.25">
      <c r="A15" s="163"/>
      <c r="B15" s="180"/>
      <c r="C15" s="181"/>
      <c r="D15" s="181"/>
      <c r="E15" s="181"/>
      <c r="F15" s="181"/>
      <c r="G15" s="181"/>
      <c r="H15" s="181"/>
      <c r="I15" s="181"/>
      <c r="J15" s="181"/>
      <c r="K15" s="181"/>
      <c r="L15" s="181"/>
      <c r="M15" s="181"/>
      <c r="N15" s="181"/>
      <c r="O15" s="181"/>
      <c r="P15" s="181"/>
      <c r="Q15" s="182"/>
      <c r="R15" s="163"/>
    </row>
    <row r="16" spans="1:18" x14ac:dyDescent="0.25">
      <c r="A16" s="163"/>
      <c r="B16" s="180"/>
      <c r="C16" s="181"/>
      <c r="D16" s="181"/>
      <c r="E16" s="181"/>
      <c r="F16" s="181"/>
      <c r="G16" s="181"/>
      <c r="H16" s="181"/>
      <c r="I16" s="181"/>
      <c r="J16" s="181"/>
      <c r="K16" s="181"/>
      <c r="L16" s="181"/>
      <c r="M16" s="181"/>
      <c r="N16" s="181"/>
      <c r="O16" s="181"/>
      <c r="P16" s="181"/>
      <c r="Q16" s="182"/>
      <c r="R16" s="163"/>
    </row>
    <row r="17" spans="1:18" x14ac:dyDescent="0.25">
      <c r="A17" s="163"/>
      <c r="B17" s="180"/>
      <c r="C17" s="181"/>
      <c r="D17" s="181"/>
      <c r="E17" s="181"/>
      <c r="F17" s="181"/>
      <c r="G17" s="181"/>
      <c r="H17" s="181"/>
      <c r="I17" s="181"/>
      <c r="J17" s="181"/>
      <c r="K17" s="181"/>
      <c r="L17" s="181"/>
      <c r="M17" s="181"/>
      <c r="N17" s="181"/>
      <c r="O17" s="181"/>
      <c r="P17" s="181"/>
      <c r="Q17" s="182"/>
      <c r="R17" s="163"/>
    </row>
    <row r="18" spans="1:18" x14ac:dyDescent="0.25">
      <c r="A18" s="163"/>
      <c r="B18" s="180"/>
      <c r="C18" s="181"/>
      <c r="D18" s="181"/>
      <c r="E18" s="181"/>
      <c r="F18" s="181"/>
      <c r="G18" s="181"/>
      <c r="H18" s="181"/>
      <c r="I18" s="181"/>
      <c r="J18" s="181"/>
      <c r="K18" s="181"/>
      <c r="L18" s="181"/>
      <c r="M18" s="181"/>
      <c r="N18" s="181"/>
      <c r="O18" s="181"/>
      <c r="P18" s="181"/>
      <c r="Q18" s="182"/>
      <c r="R18" s="163"/>
    </row>
    <row r="19" spans="1:18" x14ac:dyDescent="0.25">
      <c r="A19" s="163"/>
      <c r="B19" s="180"/>
      <c r="C19" s="181"/>
      <c r="D19" s="181"/>
      <c r="E19" s="181"/>
      <c r="F19" s="181"/>
      <c r="G19" s="181"/>
      <c r="H19" s="181"/>
      <c r="I19" s="181"/>
      <c r="J19" s="181"/>
      <c r="K19" s="181"/>
      <c r="L19" s="181"/>
      <c r="M19" s="181"/>
      <c r="N19" s="181"/>
      <c r="O19" s="181"/>
      <c r="P19" s="181"/>
      <c r="Q19" s="182"/>
      <c r="R19" s="163"/>
    </row>
    <row r="20" spans="1:18" x14ac:dyDescent="0.25">
      <c r="A20" s="163"/>
      <c r="B20" s="180"/>
      <c r="C20" s="181"/>
      <c r="D20" s="181"/>
      <c r="E20" s="181"/>
      <c r="F20" s="181"/>
      <c r="G20" s="181"/>
      <c r="H20" s="181"/>
      <c r="I20" s="181"/>
      <c r="J20" s="181"/>
      <c r="K20" s="181"/>
      <c r="L20" s="181"/>
      <c r="M20" s="181"/>
      <c r="N20" s="181"/>
      <c r="O20" s="181"/>
      <c r="P20" s="181"/>
      <c r="Q20" s="182"/>
      <c r="R20" s="163"/>
    </row>
    <row r="21" spans="1:18" x14ac:dyDescent="0.25">
      <c r="A21" s="163"/>
      <c r="B21" s="180"/>
      <c r="C21" s="181"/>
      <c r="D21" s="181"/>
      <c r="E21" s="181"/>
      <c r="F21" s="181"/>
      <c r="G21" s="181"/>
      <c r="H21" s="181"/>
      <c r="I21" s="181"/>
      <c r="J21" s="181"/>
      <c r="K21" s="181"/>
      <c r="L21" s="181"/>
      <c r="M21" s="181"/>
      <c r="N21" s="181"/>
      <c r="O21" s="181"/>
      <c r="P21" s="181"/>
      <c r="Q21" s="182"/>
      <c r="R21" s="163"/>
    </row>
    <row r="22" spans="1:18" x14ac:dyDescent="0.25">
      <c r="A22" s="163"/>
      <c r="B22" s="180"/>
      <c r="C22" s="181"/>
      <c r="D22" s="181"/>
      <c r="E22" s="181"/>
      <c r="F22" s="181"/>
      <c r="G22" s="181"/>
      <c r="H22" s="181"/>
      <c r="I22" s="181"/>
      <c r="J22" s="181"/>
      <c r="K22" s="181"/>
      <c r="L22" s="181"/>
      <c r="M22" s="181"/>
      <c r="N22" s="181"/>
      <c r="O22" s="181"/>
      <c r="P22" s="181"/>
      <c r="Q22" s="182"/>
      <c r="R22" s="163"/>
    </row>
    <row r="23" spans="1:18" x14ac:dyDescent="0.25">
      <c r="A23" s="163"/>
      <c r="B23" s="180"/>
      <c r="C23" s="181"/>
      <c r="D23" s="181"/>
      <c r="E23" s="181"/>
      <c r="F23" s="181"/>
      <c r="G23" s="181"/>
      <c r="H23" s="181"/>
      <c r="I23" s="181"/>
      <c r="J23" s="181"/>
      <c r="K23" s="181"/>
      <c r="L23" s="181"/>
      <c r="M23" s="181"/>
      <c r="N23" s="181"/>
      <c r="O23" s="181"/>
      <c r="P23" s="181"/>
      <c r="Q23" s="182"/>
      <c r="R23" s="163"/>
    </row>
    <row r="24" spans="1:18" x14ac:dyDescent="0.25">
      <c r="A24" s="163"/>
      <c r="B24" s="180"/>
      <c r="C24" s="181"/>
      <c r="D24" s="181"/>
      <c r="E24" s="181"/>
      <c r="F24" s="181"/>
      <c r="G24" s="181"/>
      <c r="H24" s="181"/>
      <c r="I24" s="181"/>
      <c r="J24" s="181"/>
      <c r="K24" s="181"/>
      <c r="L24" s="181"/>
      <c r="M24" s="181"/>
      <c r="N24" s="181"/>
      <c r="O24" s="181"/>
      <c r="P24" s="181"/>
      <c r="Q24" s="182"/>
      <c r="R24" s="163"/>
    </row>
    <row r="25" spans="1:18" x14ac:dyDescent="0.25">
      <c r="A25" s="163"/>
      <c r="B25" s="180"/>
      <c r="C25" s="181"/>
      <c r="D25" s="181"/>
      <c r="E25" s="181"/>
      <c r="F25" s="181"/>
      <c r="G25" s="181"/>
      <c r="H25" s="181"/>
      <c r="I25" s="181"/>
      <c r="J25" s="181"/>
      <c r="K25" s="181"/>
      <c r="L25" s="181"/>
      <c r="M25" s="181"/>
      <c r="N25" s="181"/>
      <c r="O25" s="181"/>
      <c r="P25" s="181"/>
      <c r="Q25" s="182"/>
      <c r="R25" s="163"/>
    </row>
    <row r="26" spans="1:18" x14ac:dyDescent="0.25">
      <c r="A26" s="163"/>
      <c r="B26" s="180"/>
      <c r="C26" s="181"/>
      <c r="D26" s="181"/>
      <c r="E26" s="181"/>
      <c r="F26" s="181"/>
      <c r="G26" s="181"/>
      <c r="H26" s="181"/>
      <c r="I26" s="181"/>
      <c r="J26" s="181"/>
      <c r="K26" s="181"/>
      <c r="L26" s="181"/>
      <c r="M26" s="181"/>
      <c r="N26" s="181"/>
      <c r="O26" s="181"/>
      <c r="P26" s="181"/>
      <c r="Q26" s="182"/>
      <c r="R26" s="163"/>
    </row>
    <row r="27" spans="1:18" x14ac:dyDescent="0.25">
      <c r="A27" s="163"/>
      <c r="B27" s="180"/>
      <c r="C27" s="181"/>
      <c r="D27" s="181"/>
      <c r="E27" s="181"/>
      <c r="F27" s="181"/>
      <c r="G27" s="181"/>
      <c r="H27" s="181"/>
      <c r="I27" s="181"/>
      <c r="J27" s="181"/>
      <c r="K27" s="181"/>
      <c r="L27" s="181"/>
      <c r="M27" s="181"/>
      <c r="N27" s="181"/>
      <c r="O27" s="181"/>
      <c r="P27" s="181"/>
      <c r="Q27" s="182"/>
      <c r="R27" s="163"/>
    </row>
    <row r="28" spans="1:18" x14ac:dyDescent="0.25">
      <c r="A28" s="163"/>
      <c r="B28" s="180"/>
      <c r="C28" s="181"/>
      <c r="D28" s="181"/>
      <c r="E28" s="181"/>
      <c r="F28" s="181"/>
      <c r="G28" s="181"/>
      <c r="H28" s="181"/>
      <c r="I28" s="181"/>
      <c r="J28" s="181"/>
      <c r="K28" s="181"/>
      <c r="L28" s="181"/>
      <c r="M28" s="181"/>
      <c r="N28" s="181"/>
      <c r="O28" s="181"/>
      <c r="P28" s="181"/>
      <c r="Q28" s="182"/>
      <c r="R28" s="163"/>
    </row>
    <row r="29" spans="1:18" x14ac:dyDescent="0.25">
      <c r="A29" s="163"/>
      <c r="B29" s="180"/>
      <c r="C29" s="181"/>
      <c r="D29" s="181"/>
      <c r="E29" s="181"/>
      <c r="F29" s="181"/>
      <c r="G29" s="181"/>
      <c r="H29" s="181"/>
      <c r="I29" s="181"/>
      <c r="J29" s="181"/>
      <c r="K29" s="181"/>
      <c r="L29" s="181"/>
      <c r="M29" s="181"/>
      <c r="N29" s="181"/>
      <c r="O29" s="181"/>
      <c r="P29" s="181"/>
      <c r="Q29" s="182"/>
      <c r="R29" s="163"/>
    </row>
    <row r="30" spans="1:18" x14ac:dyDescent="0.25">
      <c r="A30" s="163"/>
      <c r="B30" s="180"/>
      <c r="C30" s="181"/>
      <c r="D30" s="181"/>
      <c r="E30" s="181"/>
      <c r="F30" s="181"/>
      <c r="G30" s="181"/>
      <c r="H30" s="181"/>
      <c r="I30" s="181"/>
      <c r="J30" s="181"/>
      <c r="K30" s="181"/>
      <c r="L30" s="181"/>
      <c r="M30" s="181"/>
      <c r="N30" s="181"/>
      <c r="O30" s="181"/>
      <c r="P30" s="181"/>
      <c r="Q30" s="182"/>
      <c r="R30" s="163"/>
    </row>
    <row r="31" spans="1:18" x14ac:dyDescent="0.25">
      <c r="A31" s="163"/>
      <c r="B31" s="180"/>
      <c r="C31" s="181"/>
      <c r="D31" s="181"/>
      <c r="E31" s="181"/>
      <c r="F31" s="181"/>
      <c r="G31" s="181"/>
      <c r="H31" s="181"/>
      <c r="I31" s="181"/>
      <c r="J31" s="181"/>
      <c r="K31" s="181"/>
      <c r="L31" s="181"/>
      <c r="M31" s="181"/>
      <c r="N31" s="181"/>
      <c r="O31" s="181"/>
      <c r="P31" s="181"/>
      <c r="Q31" s="182"/>
      <c r="R31" s="163"/>
    </row>
    <row r="32" spans="1:18" x14ac:dyDescent="0.25">
      <c r="A32" s="163"/>
      <c r="B32" s="180"/>
      <c r="C32" s="181"/>
      <c r="D32" s="181"/>
      <c r="E32" s="181"/>
      <c r="F32" s="181"/>
      <c r="G32" s="181"/>
      <c r="H32" s="181"/>
      <c r="I32" s="181"/>
      <c r="J32" s="181"/>
      <c r="K32" s="181"/>
      <c r="L32" s="181"/>
      <c r="M32" s="181"/>
      <c r="N32" s="181"/>
      <c r="O32" s="181"/>
      <c r="P32" s="181"/>
      <c r="Q32" s="182"/>
      <c r="R32" s="163"/>
    </row>
    <row r="33" spans="1:18" x14ac:dyDescent="0.25">
      <c r="A33" s="163"/>
      <c r="B33" s="180"/>
      <c r="C33" s="181"/>
      <c r="D33" s="181"/>
      <c r="E33" s="181"/>
      <c r="F33" s="181"/>
      <c r="G33" s="181"/>
      <c r="H33" s="181"/>
      <c r="I33" s="181"/>
      <c r="J33" s="181"/>
      <c r="K33" s="181"/>
      <c r="L33" s="181"/>
      <c r="M33" s="181"/>
      <c r="N33" s="181"/>
      <c r="O33" s="181"/>
      <c r="P33" s="181"/>
      <c r="Q33" s="182"/>
      <c r="R33" s="163"/>
    </row>
    <row r="34" spans="1:18" x14ac:dyDescent="0.25">
      <c r="A34" s="163"/>
      <c r="B34" s="180"/>
      <c r="C34" s="181"/>
      <c r="D34" s="181"/>
      <c r="E34" s="181"/>
      <c r="F34" s="181"/>
      <c r="G34" s="181"/>
      <c r="H34" s="181"/>
      <c r="I34" s="181"/>
      <c r="J34" s="181"/>
      <c r="K34" s="181"/>
      <c r="L34" s="181"/>
      <c r="M34" s="181"/>
      <c r="N34" s="181"/>
      <c r="O34" s="181"/>
      <c r="P34" s="181"/>
      <c r="Q34" s="182"/>
      <c r="R34" s="163"/>
    </row>
    <row r="35" spans="1:18" x14ac:dyDescent="0.25">
      <c r="A35" s="163"/>
      <c r="B35" s="180"/>
      <c r="C35" s="181"/>
      <c r="D35" s="181"/>
      <c r="E35" s="181"/>
      <c r="F35" s="181"/>
      <c r="G35" s="181"/>
      <c r="H35" s="181"/>
      <c r="I35" s="181"/>
      <c r="J35" s="181"/>
      <c r="K35" s="181"/>
      <c r="L35" s="181"/>
      <c r="M35" s="181"/>
      <c r="N35" s="181"/>
      <c r="O35" s="181"/>
      <c r="P35" s="181"/>
      <c r="Q35" s="182"/>
      <c r="R35" s="163"/>
    </row>
    <row r="36" spans="1:18" x14ac:dyDescent="0.25">
      <c r="A36" s="163"/>
      <c r="B36" s="180"/>
      <c r="C36" s="181"/>
      <c r="D36" s="181"/>
      <c r="E36" s="181"/>
      <c r="F36" s="181"/>
      <c r="G36" s="181"/>
      <c r="H36" s="181"/>
      <c r="I36" s="181"/>
      <c r="J36" s="181"/>
      <c r="K36" s="181"/>
      <c r="L36" s="181"/>
      <c r="M36" s="181"/>
      <c r="N36" s="181"/>
      <c r="O36" s="181"/>
      <c r="P36" s="181"/>
      <c r="Q36" s="182"/>
      <c r="R36" s="163"/>
    </row>
    <row r="37" spans="1:18" x14ac:dyDescent="0.25">
      <c r="A37" s="163"/>
      <c r="B37" s="180"/>
      <c r="C37" s="181"/>
      <c r="D37" s="181"/>
      <c r="E37" s="181"/>
      <c r="F37" s="181"/>
      <c r="G37" s="181"/>
      <c r="H37" s="181"/>
      <c r="I37" s="181"/>
      <c r="J37" s="181"/>
      <c r="K37" s="181"/>
      <c r="L37" s="181"/>
      <c r="M37" s="181"/>
      <c r="N37" s="181"/>
      <c r="O37" s="181"/>
      <c r="P37" s="181"/>
      <c r="Q37" s="182"/>
      <c r="R37" s="163"/>
    </row>
    <row r="38" spans="1:18" x14ac:dyDescent="0.25">
      <c r="A38" s="163"/>
      <c r="B38" s="180"/>
      <c r="C38" s="181"/>
      <c r="D38" s="181"/>
      <c r="E38" s="181"/>
      <c r="F38" s="181"/>
      <c r="G38" s="181"/>
      <c r="H38" s="181"/>
      <c r="I38" s="181"/>
      <c r="J38" s="181"/>
      <c r="K38" s="181"/>
      <c r="L38" s="181"/>
      <c r="M38" s="181"/>
      <c r="N38" s="181"/>
      <c r="O38" s="181"/>
      <c r="P38" s="181"/>
      <c r="Q38" s="182"/>
      <c r="R38" s="163"/>
    </row>
    <row r="39" spans="1:18" x14ac:dyDescent="0.25">
      <c r="A39" s="163"/>
      <c r="B39" s="180"/>
      <c r="C39" s="181"/>
      <c r="D39" s="181"/>
      <c r="E39" s="181"/>
      <c r="F39" s="181"/>
      <c r="G39" s="181"/>
      <c r="H39" s="181"/>
      <c r="I39" s="181"/>
      <c r="J39" s="181"/>
      <c r="K39" s="181"/>
      <c r="L39" s="181"/>
      <c r="M39" s="181"/>
      <c r="N39" s="181"/>
      <c r="O39" s="181"/>
      <c r="P39" s="181"/>
      <c r="Q39" s="182"/>
      <c r="R39" s="163"/>
    </row>
    <row r="40" spans="1:18" x14ac:dyDescent="0.25">
      <c r="A40" s="163"/>
      <c r="B40" s="180"/>
      <c r="C40" s="181"/>
      <c r="D40" s="181"/>
      <c r="E40" s="181"/>
      <c r="F40" s="181"/>
      <c r="G40" s="181"/>
      <c r="H40" s="181"/>
      <c r="I40" s="181"/>
      <c r="J40" s="181"/>
      <c r="K40" s="181"/>
      <c r="L40" s="181"/>
      <c r="M40" s="181"/>
      <c r="N40" s="181"/>
      <c r="O40" s="181"/>
      <c r="P40" s="181"/>
      <c r="Q40" s="182"/>
      <c r="R40" s="163"/>
    </row>
    <row r="41" spans="1:18" x14ac:dyDescent="0.25">
      <c r="A41" s="163"/>
      <c r="B41" s="180"/>
      <c r="C41" s="181"/>
      <c r="D41" s="181"/>
      <c r="E41" s="181"/>
      <c r="F41" s="181"/>
      <c r="G41" s="181"/>
      <c r="H41" s="181"/>
      <c r="I41" s="181"/>
      <c r="J41" s="181"/>
      <c r="K41" s="181"/>
      <c r="L41" s="181"/>
      <c r="M41" s="181"/>
      <c r="N41" s="181"/>
      <c r="O41" s="181"/>
      <c r="P41" s="181"/>
      <c r="Q41" s="182"/>
      <c r="R41" s="163"/>
    </row>
    <row r="42" spans="1:18" x14ac:dyDescent="0.25">
      <c r="A42" s="163"/>
      <c r="B42" s="180"/>
      <c r="C42" s="181"/>
      <c r="D42" s="181"/>
      <c r="E42" s="181"/>
      <c r="F42" s="181"/>
      <c r="G42" s="181"/>
      <c r="H42" s="181"/>
      <c r="I42" s="181"/>
      <c r="J42" s="181"/>
      <c r="K42" s="181"/>
      <c r="L42" s="181"/>
      <c r="M42" s="181"/>
      <c r="N42" s="181"/>
      <c r="O42" s="181"/>
      <c r="P42" s="181"/>
      <c r="Q42" s="182"/>
      <c r="R42" s="163"/>
    </row>
    <row r="43" spans="1:18" x14ac:dyDescent="0.25">
      <c r="A43" s="163"/>
      <c r="B43" s="180"/>
      <c r="C43" s="181"/>
      <c r="D43" s="181"/>
      <c r="E43" s="181"/>
      <c r="F43" s="181"/>
      <c r="G43" s="181"/>
      <c r="H43" s="181"/>
      <c r="I43" s="181"/>
      <c r="J43" s="181"/>
      <c r="K43" s="181"/>
      <c r="L43" s="181"/>
      <c r="M43" s="181"/>
      <c r="N43" s="181"/>
      <c r="O43" s="181"/>
      <c r="P43" s="181"/>
      <c r="Q43" s="182"/>
      <c r="R43" s="163"/>
    </row>
    <row r="44" spans="1:18" x14ac:dyDescent="0.25">
      <c r="A44" s="163"/>
      <c r="B44" s="180"/>
      <c r="C44" s="181"/>
      <c r="D44" s="181"/>
      <c r="E44" s="181"/>
      <c r="F44" s="181"/>
      <c r="G44" s="181"/>
      <c r="H44" s="181"/>
      <c r="I44" s="181"/>
      <c r="J44" s="181"/>
      <c r="K44" s="181"/>
      <c r="L44" s="181"/>
      <c r="M44" s="181"/>
      <c r="N44" s="181"/>
      <c r="O44" s="181"/>
      <c r="P44" s="181"/>
      <c r="Q44" s="182"/>
      <c r="R44" s="163"/>
    </row>
    <row r="45" spans="1:18" x14ac:dyDescent="0.25">
      <c r="A45" s="163"/>
      <c r="B45" s="180"/>
      <c r="C45" s="181"/>
      <c r="D45" s="181"/>
      <c r="E45" s="181"/>
      <c r="F45" s="181"/>
      <c r="G45" s="181"/>
      <c r="H45" s="181"/>
      <c r="I45" s="181"/>
      <c r="J45" s="181"/>
      <c r="K45" s="181"/>
      <c r="L45" s="181"/>
      <c r="M45" s="181"/>
      <c r="N45" s="181"/>
      <c r="O45" s="181"/>
      <c r="P45" s="181"/>
      <c r="Q45" s="182"/>
      <c r="R45" s="163"/>
    </row>
    <row r="46" spans="1:18" x14ac:dyDescent="0.25">
      <c r="A46" s="163"/>
      <c r="B46" s="180"/>
      <c r="C46" s="181"/>
      <c r="D46" s="181"/>
      <c r="E46" s="181"/>
      <c r="F46" s="181"/>
      <c r="G46" s="181"/>
      <c r="H46" s="181"/>
      <c r="I46" s="181"/>
      <c r="J46" s="181"/>
      <c r="K46" s="181"/>
      <c r="L46" s="181"/>
      <c r="M46" s="181"/>
      <c r="N46" s="181"/>
      <c r="O46" s="181"/>
      <c r="P46" s="181"/>
      <c r="Q46" s="182"/>
      <c r="R46" s="163"/>
    </row>
    <row r="47" spans="1:18" x14ac:dyDescent="0.25">
      <c r="A47" s="163"/>
      <c r="B47" s="180"/>
      <c r="C47" s="181"/>
      <c r="D47" s="181"/>
      <c r="E47" s="181"/>
      <c r="F47" s="181"/>
      <c r="G47" s="181"/>
      <c r="H47" s="181"/>
      <c r="I47" s="181"/>
      <c r="J47" s="181"/>
      <c r="K47" s="181"/>
      <c r="L47" s="181"/>
      <c r="M47" s="181"/>
      <c r="N47" s="181"/>
      <c r="O47" s="181"/>
      <c r="P47" s="181"/>
      <c r="Q47" s="182"/>
      <c r="R47" s="163"/>
    </row>
    <row r="48" spans="1:18" x14ac:dyDescent="0.25">
      <c r="A48" s="163"/>
      <c r="B48" s="180"/>
      <c r="C48" s="181"/>
      <c r="D48" s="181"/>
      <c r="E48" s="181"/>
      <c r="F48" s="181"/>
      <c r="G48" s="181"/>
      <c r="H48" s="181"/>
      <c r="I48" s="181"/>
      <c r="J48" s="181"/>
      <c r="K48" s="181"/>
      <c r="L48" s="181"/>
      <c r="M48" s="181"/>
      <c r="N48" s="181"/>
      <c r="O48" s="181"/>
      <c r="P48" s="181"/>
      <c r="Q48" s="182"/>
      <c r="R48" s="163"/>
    </row>
    <row r="49" spans="1:18" x14ac:dyDescent="0.25">
      <c r="A49" s="163"/>
      <c r="B49" s="180"/>
      <c r="C49" s="181"/>
      <c r="D49" s="181"/>
      <c r="E49" s="181"/>
      <c r="F49" s="181"/>
      <c r="G49" s="181"/>
      <c r="H49" s="181"/>
      <c r="I49" s="181"/>
      <c r="J49" s="181"/>
      <c r="K49" s="181"/>
      <c r="L49" s="181"/>
      <c r="M49" s="181"/>
      <c r="N49" s="181"/>
      <c r="O49" s="181"/>
      <c r="P49" s="181"/>
      <c r="Q49" s="182"/>
      <c r="R49" s="163"/>
    </row>
    <row r="50" spans="1:18" x14ac:dyDescent="0.25">
      <c r="A50" s="163"/>
      <c r="B50" s="180"/>
      <c r="C50" s="181"/>
      <c r="D50" s="181"/>
      <c r="E50" s="181"/>
      <c r="F50" s="181"/>
      <c r="G50" s="181"/>
      <c r="H50" s="181"/>
      <c r="I50" s="181"/>
      <c r="J50" s="181"/>
      <c r="K50" s="181"/>
      <c r="L50" s="181"/>
      <c r="M50" s="181"/>
      <c r="N50" s="181"/>
      <c r="O50" s="181"/>
      <c r="P50" s="181"/>
      <c r="Q50" s="182"/>
      <c r="R50" s="163"/>
    </row>
    <row r="51" spans="1:18" x14ac:dyDescent="0.25">
      <c r="A51" s="163"/>
      <c r="B51" s="180"/>
      <c r="C51" s="181"/>
      <c r="D51" s="181"/>
      <c r="E51" s="181"/>
      <c r="F51" s="181"/>
      <c r="G51" s="181"/>
      <c r="H51" s="181"/>
      <c r="I51" s="181"/>
      <c r="J51" s="181"/>
      <c r="K51" s="181"/>
      <c r="L51" s="181"/>
      <c r="M51" s="181"/>
      <c r="N51" s="181"/>
      <c r="O51" s="181"/>
      <c r="P51" s="181"/>
      <c r="Q51" s="182"/>
      <c r="R51" s="163"/>
    </row>
    <row r="52" spans="1:18" x14ac:dyDescent="0.25">
      <c r="A52" s="163"/>
      <c r="B52" s="180"/>
      <c r="C52" s="181"/>
      <c r="D52" s="181"/>
      <c r="E52" s="181"/>
      <c r="F52" s="181"/>
      <c r="G52" s="181"/>
      <c r="H52" s="181"/>
      <c r="I52" s="181"/>
      <c r="J52" s="181"/>
      <c r="K52" s="181"/>
      <c r="L52" s="181"/>
      <c r="M52" s="181"/>
      <c r="N52" s="181"/>
      <c r="O52" s="181"/>
      <c r="P52" s="181"/>
      <c r="Q52" s="182"/>
      <c r="R52" s="163"/>
    </row>
    <row r="53" spans="1:18" x14ac:dyDescent="0.25">
      <c r="A53" s="163"/>
      <c r="B53" s="180"/>
      <c r="C53" s="181"/>
      <c r="D53" s="181"/>
      <c r="E53" s="181"/>
      <c r="F53" s="181"/>
      <c r="G53" s="181"/>
      <c r="H53" s="181"/>
      <c r="I53" s="181"/>
      <c r="J53" s="181"/>
      <c r="K53" s="181"/>
      <c r="L53" s="181"/>
      <c r="M53" s="181"/>
      <c r="N53" s="181"/>
      <c r="O53" s="181"/>
      <c r="P53" s="181"/>
      <c r="Q53" s="182"/>
      <c r="R53" s="163"/>
    </row>
    <row r="54" spans="1:18" x14ac:dyDescent="0.25">
      <c r="A54" s="163"/>
      <c r="B54" s="180"/>
      <c r="C54" s="181"/>
      <c r="D54" s="181"/>
      <c r="E54" s="181"/>
      <c r="F54" s="181"/>
      <c r="G54" s="181"/>
      <c r="H54" s="181"/>
      <c r="I54" s="181"/>
      <c r="J54" s="181"/>
      <c r="K54" s="181"/>
      <c r="L54" s="181"/>
      <c r="M54" s="181"/>
      <c r="N54" s="181"/>
      <c r="O54" s="181"/>
      <c r="P54" s="181"/>
      <c r="Q54" s="182"/>
      <c r="R54" s="163"/>
    </row>
    <row r="55" spans="1:18" x14ac:dyDescent="0.25">
      <c r="A55" s="163"/>
      <c r="B55" s="180"/>
      <c r="C55" s="181"/>
      <c r="D55" s="181"/>
      <c r="E55" s="181"/>
      <c r="F55" s="181"/>
      <c r="G55" s="181"/>
      <c r="H55" s="181"/>
      <c r="I55" s="181"/>
      <c r="J55" s="181"/>
      <c r="K55" s="181"/>
      <c r="L55" s="181"/>
      <c r="M55" s="181"/>
      <c r="N55" s="181"/>
      <c r="O55" s="181"/>
      <c r="P55" s="181"/>
      <c r="Q55" s="182"/>
      <c r="R55" s="163"/>
    </row>
    <row r="56" spans="1:18" x14ac:dyDescent="0.25">
      <c r="A56" s="163"/>
      <c r="B56" s="180"/>
      <c r="C56" s="181"/>
      <c r="D56" s="181"/>
      <c r="E56" s="181"/>
      <c r="F56" s="181"/>
      <c r="G56" s="181"/>
      <c r="H56" s="181"/>
      <c r="I56" s="181"/>
      <c r="J56" s="181"/>
      <c r="K56" s="181"/>
      <c r="L56" s="181"/>
      <c r="M56" s="181"/>
      <c r="N56" s="181"/>
      <c r="O56" s="181"/>
      <c r="P56" s="181"/>
      <c r="Q56" s="182"/>
      <c r="R56" s="163"/>
    </row>
    <row r="57" spans="1:18" x14ac:dyDescent="0.25">
      <c r="A57" s="163"/>
      <c r="B57" s="180"/>
      <c r="C57" s="181"/>
      <c r="D57" s="181"/>
      <c r="E57" s="181"/>
      <c r="F57" s="181"/>
      <c r="G57" s="181"/>
      <c r="H57" s="181"/>
      <c r="I57" s="181"/>
      <c r="J57" s="181"/>
      <c r="K57" s="181"/>
      <c r="L57" s="181"/>
      <c r="M57" s="181"/>
      <c r="N57" s="181"/>
      <c r="O57" s="181"/>
      <c r="P57" s="181"/>
      <c r="Q57" s="182"/>
      <c r="R57" s="163"/>
    </row>
    <row r="58" spans="1:18" x14ac:dyDescent="0.25">
      <c r="A58" s="163"/>
      <c r="B58" s="180"/>
      <c r="C58" s="181"/>
      <c r="D58" s="181"/>
      <c r="E58" s="181"/>
      <c r="F58" s="181"/>
      <c r="G58" s="181"/>
      <c r="H58" s="181"/>
      <c r="I58" s="181"/>
      <c r="J58" s="181"/>
      <c r="K58" s="181"/>
      <c r="L58" s="181"/>
      <c r="M58" s="181"/>
      <c r="N58" s="181"/>
      <c r="O58" s="181"/>
      <c r="P58" s="181"/>
      <c r="Q58" s="182"/>
      <c r="R58" s="163"/>
    </row>
    <row r="59" spans="1:18" x14ac:dyDescent="0.25">
      <c r="A59" s="163"/>
      <c r="B59" s="180"/>
      <c r="C59" s="181"/>
      <c r="D59" s="181"/>
      <c r="E59" s="181"/>
      <c r="F59" s="181"/>
      <c r="G59" s="181"/>
      <c r="H59" s="181"/>
      <c r="I59" s="181"/>
      <c r="J59" s="181"/>
      <c r="K59" s="181"/>
      <c r="L59" s="181"/>
      <c r="M59" s="181"/>
      <c r="N59" s="181"/>
      <c r="O59" s="181"/>
      <c r="P59" s="181"/>
      <c r="Q59" s="182"/>
      <c r="R59" s="163"/>
    </row>
    <row r="60" spans="1:18" x14ac:dyDescent="0.25">
      <c r="A60" s="163"/>
      <c r="B60" s="180"/>
      <c r="C60" s="181"/>
      <c r="D60" s="181"/>
      <c r="E60" s="181"/>
      <c r="F60" s="181"/>
      <c r="G60" s="181"/>
      <c r="H60" s="181"/>
      <c r="I60" s="181"/>
      <c r="J60" s="181"/>
      <c r="K60" s="181"/>
      <c r="L60" s="181"/>
      <c r="M60" s="181"/>
      <c r="N60" s="181"/>
      <c r="O60" s="181"/>
      <c r="P60" s="181"/>
      <c r="Q60" s="182"/>
      <c r="R60" s="163"/>
    </row>
    <row r="61" spans="1:18" x14ac:dyDescent="0.25">
      <c r="A61" s="163"/>
      <c r="B61" s="180"/>
      <c r="C61" s="181"/>
      <c r="D61" s="181"/>
      <c r="E61" s="181"/>
      <c r="F61" s="181"/>
      <c r="G61" s="181"/>
      <c r="H61" s="181"/>
      <c r="I61" s="181"/>
      <c r="J61" s="181"/>
      <c r="K61" s="181"/>
      <c r="L61" s="181"/>
      <c r="M61" s="181"/>
      <c r="N61" s="181"/>
      <c r="O61" s="181"/>
      <c r="P61" s="181"/>
      <c r="Q61" s="182"/>
      <c r="R61" s="163"/>
    </row>
    <row r="62" spans="1:18" x14ac:dyDescent="0.25">
      <c r="A62" s="163"/>
      <c r="B62" s="180"/>
      <c r="C62" s="181"/>
      <c r="D62" s="181"/>
      <c r="E62" s="181"/>
      <c r="F62" s="181"/>
      <c r="G62" s="181"/>
      <c r="H62" s="181"/>
      <c r="I62" s="181"/>
      <c r="J62" s="181"/>
      <c r="K62" s="181"/>
      <c r="L62" s="181"/>
      <c r="M62" s="181"/>
      <c r="N62" s="181"/>
      <c r="O62" s="181"/>
      <c r="P62" s="181"/>
      <c r="Q62" s="182"/>
      <c r="R62" s="163"/>
    </row>
    <row r="63" spans="1:18" x14ac:dyDescent="0.25">
      <c r="A63" s="163"/>
      <c r="B63" s="180"/>
      <c r="C63" s="181"/>
      <c r="D63" s="181"/>
      <c r="E63" s="181"/>
      <c r="F63" s="181"/>
      <c r="G63" s="181"/>
      <c r="H63" s="181"/>
      <c r="I63" s="181"/>
      <c r="J63" s="181"/>
      <c r="K63" s="181"/>
      <c r="L63" s="181"/>
      <c r="M63" s="181"/>
      <c r="N63" s="181"/>
      <c r="O63" s="181"/>
      <c r="P63" s="181"/>
      <c r="Q63" s="182"/>
      <c r="R63" s="163"/>
    </row>
    <row r="64" spans="1:18" x14ac:dyDescent="0.25">
      <c r="A64" s="163"/>
      <c r="B64" s="180"/>
      <c r="C64" s="181"/>
      <c r="D64" s="181"/>
      <c r="E64" s="181"/>
      <c r="F64" s="181"/>
      <c r="G64" s="181"/>
      <c r="H64" s="181"/>
      <c r="I64" s="181"/>
      <c r="J64" s="181"/>
      <c r="K64" s="181"/>
      <c r="L64" s="181"/>
      <c r="M64" s="181"/>
      <c r="N64" s="181"/>
      <c r="O64" s="181"/>
      <c r="P64" s="181"/>
      <c r="Q64" s="182"/>
      <c r="R64" s="163"/>
    </row>
    <row r="65" spans="1:18" x14ac:dyDescent="0.25">
      <c r="A65" s="163"/>
      <c r="B65" s="180"/>
      <c r="C65" s="181"/>
      <c r="D65" s="181"/>
      <c r="E65" s="181"/>
      <c r="F65" s="181"/>
      <c r="G65" s="181"/>
      <c r="H65" s="181"/>
      <c r="I65" s="181"/>
      <c r="J65" s="181"/>
      <c r="K65" s="181"/>
      <c r="L65" s="181"/>
      <c r="M65" s="181"/>
      <c r="N65" s="181"/>
      <c r="O65" s="181"/>
      <c r="P65" s="181"/>
      <c r="Q65" s="182"/>
      <c r="R65" s="163"/>
    </row>
    <row r="66" spans="1:18" x14ac:dyDescent="0.25">
      <c r="A66" s="163"/>
      <c r="B66" s="180"/>
      <c r="C66" s="181"/>
      <c r="D66" s="181"/>
      <c r="E66" s="181"/>
      <c r="F66" s="181"/>
      <c r="G66" s="181"/>
      <c r="H66" s="181"/>
      <c r="I66" s="181"/>
      <c r="J66" s="181"/>
      <c r="K66" s="181"/>
      <c r="L66" s="181"/>
      <c r="M66" s="181"/>
      <c r="N66" s="181"/>
      <c r="O66" s="181"/>
      <c r="P66" s="181"/>
      <c r="Q66" s="182"/>
      <c r="R66" s="163"/>
    </row>
    <row r="67" spans="1:18" x14ac:dyDescent="0.25">
      <c r="A67" s="163"/>
      <c r="B67" s="180"/>
      <c r="C67" s="181"/>
      <c r="D67" s="181"/>
      <c r="E67" s="181"/>
      <c r="F67" s="181"/>
      <c r="G67" s="181"/>
      <c r="H67" s="181"/>
      <c r="I67" s="181"/>
      <c r="J67" s="181"/>
      <c r="K67" s="181"/>
      <c r="L67" s="181"/>
      <c r="M67" s="181"/>
      <c r="N67" s="181"/>
      <c r="O67" s="181"/>
      <c r="P67" s="181"/>
      <c r="Q67" s="182"/>
      <c r="R67" s="163"/>
    </row>
    <row r="68" spans="1:18" x14ac:dyDescent="0.25">
      <c r="A68" s="163"/>
      <c r="B68" s="180"/>
      <c r="C68" s="181"/>
      <c r="D68" s="181"/>
      <c r="E68" s="181"/>
      <c r="F68" s="181"/>
      <c r="G68" s="181"/>
      <c r="H68" s="181"/>
      <c r="I68" s="181"/>
      <c r="J68" s="181"/>
      <c r="K68" s="181"/>
      <c r="L68" s="181"/>
      <c r="M68" s="181"/>
      <c r="N68" s="181"/>
      <c r="O68" s="181"/>
      <c r="P68" s="181"/>
      <c r="Q68" s="182"/>
      <c r="R68" s="163"/>
    </row>
    <row r="69" spans="1:18" x14ac:dyDescent="0.25">
      <c r="A69" s="163"/>
      <c r="B69" s="180"/>
      <c r="C69" s="181"/>
      <c r="D69" s="181"/>
      <c r="E69" s="181"/>
      <c r="F69" s="181"/>
      <c r="G69" s="181"/>
      <c r="H69" s="181"/>
      <c r="I69" s="181"/>
      <c r="J69" s="181"/>
      <c r="K69" s="181"/>
      <c r="L69" s="181"/>
      <c r="M69" s="181"/>
      <c r="N69" s="181"/>
      <c r="O69" s="181"/>
      <c r="P69" s="181"/>
      <c r="Q69" s="182"/>
      <c r="R69" s="163"/>
    </row>
    <row r="70" spans="1:18" x14ac:dyDescent="0.25">
      <c r="A70" s="163"/>
      <c r="B70" s="180"/>
      <c r="C70" s="181"/>
      <c r="D70" s="181"/>
      <c r="E70" s="181"/>
      <c r="F70" s="181"/>
      <c r="G70" s="181"/>
      <c r="H70" s="181"/>
      <c r="I70" s="181"/>
      <c r="J70" s="181"/>
      <c r="K70" s="181"/>
      <c r="L70" s="181"/>
      <c r="M70" s="181"/>
      <c r="N70" s="181"/>
      <c r="O70" s="181"/>
      <c r="P70" s="181"/>
      <c r="Q70" s="182"/>
      <c r="R70" s="163"/>
    </row>
    <row r="71" spans="1:18" x14ac:dyDescent="0.25">
      <c r="A71" s="163"/>
      <c r="B71" s="180"/>
      <c r="C71" s="181"/>
      <c r="D71" s="181"/>
      <c r="E71" s="181"/>
      <c r="F71" s="181"/>
      <c r="G71" s="181"/>
      <c r="H71" s="181"/>
      <c r="I71" s="181"/>
      <c r="J71" s="181"/>
      <c r="K71" s="181"/>
      <c r="L71" s="181"/>
      <c r="M71" s="181"/>
      <c r="N71" s="181"/>
      <c r="O71" s="181"/>
      <c r="P71" s="181"/>
      <c r="Q71" s="182"/>
      <c r="R71" s="163"/>
    </row>
    <row r="72" spans="1:18" x14ac:dyDescent="0.25">
      <c r="A72" s="163"/>
      <c r="B72" s="180"/>
      <c r="C72" s="181"/>
      <c r="D72" s="181"/>
      <c r="E72" s="181"/>
      <c r="F72" s="181"/>
      <c r="G72" s="181"/>
      <c r="H72" s="181"/>
      <c r="I72" s="181"/>
      <c r="J72" s="181"/>
      <c r="K72" s="181"/>
      <c r="L72" s="181"/>
      <c r="M72" s="181"/>
      <c r="N72" s="181"/>
      <c r="O72" s="181"/>
      <c r="P72" s="181"/>
      <c r="Q72" s="182"/>
      <c r="R72" s="163"/>
    </row>
    <row r="73" spans="1:18" x14ac:dyDescent="0.25">
      <c r="A73" s="163"/>
      <c r="B73" s="180"/>
      <c r="C73" s="181"/>
      <c r="D73" s="181"/>
      <c r="E73" s="181"/>
      <c r="F73" s="181"/>
      <c r="G73" s="181"/>
      <c r="H73" s="181"/>
      <c r="I73" s="181"/>
      <c r="J73" s="181"/>
      <c r="K73" s="181"/>
      <c r="L73" s="181"/>
      <c r="M73" s="181"/>
      <c r="N73" s="181"/>
      <c r="O73" s="181"/>
      <c r="P73" s="181"/>
      <c r="Q73" s="182"/>
      <c r="R73" s="163"/>
    </row>
    <row r="74" spans="1:18" x14ac:dyDescent="0.25">
      <c r="A74" s="163"/>
      <c r="B74" s="180"/>
      <c r="C74" s="181"/>
      <c r="D74" s="181"/>
      <c r="E74" s="181"/>
      <c r="F74" s="181"/>
      <c r="G74" s="181"/>
      <c r="H74" s="181"/>
      <c r="I74" s="181"/>
      <c r="J74" s="181"/>
      <c r="K74" s="181"/>
      <c r="L74" s="181"/>
      <c r="M74" s="181"/>
      <c r="N74" s="181"/>
      <c r="O74" s="181"/>
      <c r="P74" s="181"/>
      <c r="Q74" s="182"/>
      <c r="R74" s="163"/>
    </row>
    <row r="75" spans="1:18" x14ac:dyDescent="0.25">
      <c r="A75" s="163"/>
      <c r="B75" s="180"/>
      <c r="C75" s="181"/>
      <c r="D75" s="181"/>
      <c r="E75" s="181"/>
      <c r="F75" s="181"/>
      <c r="G75" s="181"/>
      <c r="H75" s="181"/>
      <c r="I75" s="181"/>
      <c r="J75" s="181"/>
      <c r="K75" s="181"/>
      <c r="L75" s="181"/>
      <c r="M75" s="181"/>
      <c r="N75" s="181"/>
      <c r="O75" s="181"/>
      <c r="P75" s="181"/>
      <c r="Q75" s="182"/>
      <c r="R75" s="163"/>
    </row>
    <row r="76" spans="1:18" x14ac:dyDescent="0.25">
      <c r="A76" s="163"/>
      <c r="B76" s="180"/>
      <c r="C76" s="181"/>
      <c r="D76" s="181"/>
      <c r="E76" s="181"/>
      <c r="F76" s="181"/>
      <c r="G76" s="181"/>
      <c r="H76" s="181"/>
      <c r="I76" s="181"/>
      <c r="J76" s="181"/>
      <c r="K76" s="181"/>
      <c r="L76" s="181"/>
      <c r="M76" s="181"/>
      <c r="N76" s="181"/>
      <c r="O76" s="181"/>
      <c r="P76" s="181"/>
      <c r="Q76" s="182"/>
      <c r="R76" s="163"/>
    </row>
    <row r="77" spans="1:18" x14ac:dyDescent="0.25">
      <c r="A77" s="163"/>
      <c r="B77" s="180"/>
      <c r="C77" s="181"/>
      <c r="D77" s="181"/>
      <c r="E77" s="181"/>
      <c r="F77" s="181"/>
      <c r="G77" s="181"/>
      <c r="H77" s="181"/>
      <c r="I77" s="181"/>
      <c r="J77" s="181"/>
      <c r="K77" s="181"/>
      <c r="L77" s="181"/>
      <c r="M77" s="181"/>
      <c r="N77" s="181"/>
      <c r="O77" s="181"/>
      <c r="P77" s="181"/>
      <c r="Q77" s="182"/>
      <c r="R77" s="163"/>
    </row>
    <row r="78" spans="1:18" x14ac:dyDescent="0.25">
      <c r="A78" s="163"/>
      <c r="B78" s="180"/>
      <c r="C78" s="181"/>
      <c r="D78" s="181"/>
      <c r="E78" s="181"/>
      <c r="F78" s="181"/>
      <c r="G78" s="181"/>
      <c r="H78" s="181"/>
      <c r="I78" s="181"/>
      <c r="J78" s="181"/>
      <c r="K78" s="181"/>
      <c r="L78" s="181"/>
      <c r="M78" s="181"/>
      <c r="N78" s="181"/>
      <c r="O78" s="181"/>
      <c r="P78" s="181"/>
      <c r="Q78" s="182"/>
      <c r="R78" s="163"/>
    </row>
    <row r="79" spans="1:18" x14ac:dyDescent="0.25">
      <c r="A79" s="163"/>
      <c r="B79" s="180"/>
      <c r="C79" s="181"/>
      <c r="D79" s="181"/>
      <c r="E79" s="181"/>
      <c r="F79" s="181"/>
      <c r="G79" s="181"/>
      <c r="H79" s="181"/>
      <c r="I79" s="181"/>
      <c r="J79" s="181"/>
      <c r="K79" s="181"/>
      <c r="L79" s="181"/>
      <c r="M79" s="181"/>
      <c r="N79" s="181"/>
      <c r="O79" s="181"/>
      <c r="P79" s="181"/>
      <c r="Q79" s="182"/>
      <c r="R79" s="163"/>
    </row>
    <row r="80" spans="1:18" x14ac:dyDescent="0.25">
      <c r="A80" s="163"/>
      <c r="B80" s="180"/>
      <c r="C80" s="181"/>
      <c r="D80" s="181"/>
      <c r="E80" s="181"/>
      <c r="F80" s="181"/>
      <c r="G80" s="181"/>
      <c r="H80" s="181"/>
      <c r="I80" s="181"/>
      <c r="J80" s="181"/>
      <c r="K80" s="181"/>
      <c r="L80" s="181"/>
      <c r="M80" s="181"/>
      <c r="N80" s="181"/>
      <c r="O80" s="181"/>
      <c r="P80" s="181"/>
      <c r="Q80" s="182"/>
      <c r="R80" s="163"/>
    </row>
    <row r="81" spans="1:18" x14ac:dyDescent="0.25">
      <c r="A81" s="163"/>
      <c r="B81" s="183"/>
      <c r="C81" s="184"/>
      <c r="D81" s="184"/>
      <c r="E81" s="184"/>
      <c r="F81" s="184"/>
      <c r="G81" s="184"/>
      <c r="H81" s="184"/>
      <c r="I81" s="184"/>
      <c r="J81" s="184"/>
      <c r="K81" s="184"/>
      <c r="L81" s="184"/>
      <c r="M81" s="184"/>
      <c r="N81" s="184"/>
      <c r="O81" s="184"/>
      <c r="P81" s="184"/>
      <c r="Q81" s="185"/>
      <c r="R81" s="163"/>
    </row>
    <row r="82" spans="1:18" x14ac:dyDescent="0.25">
      <c r="A82" s="163"/>
      <c r="B82" s="163"/>
      <c r="C82" s="163"/>
      <c r="D82" s="163"/>
      <c r="E82" s="163"/>
      <c r="F82" s="163"/>
      <c r="G82" s="163"/>
      <c r="H82" s="163"/>
      <c r="I82" s="163"/>
      <c r="J82" s="163"/>
      <c r="K82" s="163"/>
      <c r="L82" s="163"/>
      <c r="M82" s="163"/>
      <c r="N82" s="163"/>
      <c r="O82" s="163"/>
      <c r="P82" s="163"/>
      <c r="Q82" s="163"/>
      <c r="R82" s="163"/>
    </row>
    <row r="83" spans="1:18" x14ac:dyDescent="0.25">
      <c r="A83" s="163"/>
      <c r="B83" s="163"/>
      <c r="C83" s="163"/>
      <c r="D83" s="163"/>
      <c r="E83" s="163"/>
      <c r="F83" s="163"/>
      <c r="G83" s="163"/>
      <c r="H83" s="163"/>
      <c r="I83" s="163"/>
      <c r="J83" s="163"/>
      <c r="K83" s="163"/>
      <c r="L83" s="163"/>
      <c r="M83" s="163"/>
      <c r="N83" s="163"/>
      <c r="O83" s="163"/>
      <c r="P83" s="163"/>
      <c r="Q83" s="163"/>
      <c r="R83" s="163"/>
    </row>
  </sheetData>
  <sheetProtection password="F6C0" sheet="1" objects="1" scenarios="1"/>
  <printOptions horizontalCentered="1"/>
  <pageMargins left="0.23" right="0.21" top="0.75" bottom="0.75" header="0.3" footer="0.3"/>
  <pageSetup scale="40" orientation="landscape" horizontalDpi="1800" verticalDpi="1800" r:id="rId1"/>
  <headerFooter>
    <oddHeader>&amp;C&amp;F
&amp;A&amp;R&amp;D</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
  <sheetViews>
    <sheetView workbookViewId="0">
      <selection activeCell="I19" sqref="I19"/>
    </sheetView>
  </sheetViews>
  <sheetFormatPr defaultRowHeight="15" x14ac:dyDescent="0.25"/>
  <cols>
    <col min="2" max="2" width="4.42578125" customWidth="1"/>
    <col min="3" max="3" width="16.85546875" customWidth="1"/>
    <col min="4" max="4" width="3.140625" customWidth="1"/>
    <col min="5" max="5" width="18.28515625" customWidth="1"/>
    <col min="6" max="6" width="3.42578125" customWidth="1"/>
    <col min="7" max="7" width="21.7109375" customWidth="1"/>
    <col min="8" max="8" width="4" customWidth="1"/>
    <col min="9" max="9" width="18.7109375" customWidth="1"/>
    <col min="10" max="10" width="4" customWidth="1"/>
    <col min="12" max="12" width="29" customWidth="1"/>
  </cols>
  <sheetData>
    <row r="1" spans="1:13" ht="15.75" thickBot="1" x14ac:dyDescent="0.3">
      <c r="A1" s="163"/>
      <c r="B1" s="163"/>
      <c r="C1" s="163"/>
      <c r="D1" s="163"/>
      <c r="E1" s="163"/>
      <c r="F1" s="163"/>
      <c r="G1" s="163"/>
      <c r="H1" s="163"/>
      <c r="I1" s="163"/>
      <c r="J1" s="163"/>
      <c r="K1" s="163"/>
      <c r="L1" s="163"/>
      <c r="M1" s="163"/>
    </row>
    <row r="2" spans="1:13" x14ac:dyDescent="0.25">
      <c r="A2" s="163"/>
      <c r="B2" s="7"/>
      <c r="C2" s="8"/>
      <c r="D2" s="8"/>
      <c r="E2" s="8"/>
      <c r="F2" s="8"/>
      <c r="G2" s="8"/>
      <c r="H2" s="8"/>
      <c r="I2" s="8"/>
      <c r="J2" s="9"/>
      <c r="K2" s="163"/>
      <c r="L2" s="163"/>
      <c r="M2" s="163"/>
    </row>
    <row r="3" spans="1:13" x14ac:dyDescent="0.25">
      <c r="A3" s="163"/>
      <c r="B3" s="10"/>
      <c r="C3" s="4"/>
      <c r="D3" s="4"/>
      <c r="E3" s="4"/>
      <c r="F3" s="16" t="s">
        <v>115</v>
      </c>
      <c r="G3" s="4"/>
      <c r="H3" s="4"/>
      <c r="I3" s="4"/>
      <c r="J3" s="11"/>
      <c r="K3" s="163"/>
      <c r="L3" s="163"/>
      <c r="M3" s="163"/>
    </row>
    <row r="4" spans="1:13" x14ac:dyDescent="0.25">
      <c r="A4" s="163"/>
      <c r="B4" s="10"/>
      <c r="C4" s="4"/>
      <c r="D4" s="4"/>
      <c r="E4" s="4"/>
      <c r="F4" s="16"/>
      <c r="G4" s="4"/>
      <c r="H4" s="4"/>
      <c r="I4" s="4"/>
      <c r="J4" s="11"/>
      <c r="K4" s="163"/>
      <c r="L4" s="163"/>
      <c r="M4" s="163"/>
    </row>
    <row r="5" spans="1:13" ht="15" customHeight="1" x14ac:dyDescent="0.25">
      <c r="A5" s="163"/>
      <c r="B5" s="10"/>
      <c r="C5" s="337" t="s">
        <v>124</v>
      </c>
      <c r="D5" s="337"/>
      <c r="E5" s="337"/>
      <c r="F5" s="337"/>
      <c r="G5" s="337"/>
      <c r="H5" s="337"/>
      <c r="I5" s="337"/>
      <c r="J5" s="11"/>
      <c r="K5" s="163"/>
      <c r="L5" s="163"/>
      <c r="M5" s="163"/>
    </row>
    <row r="6" spans="1:13" x14ac:dyDescent="0.25">
      <c r="A6" s="163"/>
      <c r="B6" s="10"/>
      <c r="C6" s="337"/>
      <c r="D6" s="337"/>
      <c r="E6" s="337"/>
      <c r="F6" s="337"/>
      <c r="G6" s="337"/>
      <c r="H6" s="337"/>
      <c r="I6" s="337"/>
      <c r="J6" s="11"/>
      <c r="K6" s="163"/>
      <c r="L6" s="163"/>
      <c r="M6" s="163"/>
    </row>
    <row r="7" spans="1:13" x14ac:dyDescent="0.25">
      <c r="A7" s="163"/>
      <c r="B7" s="168"/>
      <c r="C7" s="166"/>
      <c r="D7" s="166"/>
      <c r="E7" s="166"/>
      <c r="F7" s="166"/>
      <c r="G7" s="166"/>
      <c r="H7" s="166"/>
      <c r="I7" s="166"/>
      <c r="J7" s="169" t="str">
        <f>+'Input Sheet'!M2</f>
        <v>Version 1.01</v>
      </c>
      <c r="K7" s="163"/>
      <c r="L7" s="163"/>
      <c r="M7" s="163"/>
    </row>
    <row r="8" spans="1:13" x14ac:dyDescent="0.25">
      <c r="A8" s="163"/>
      <c r="B8" s="10"/>
      <c r="C8" s="4"/>
      <c r="D8" s="4"/>
      <c r="E8" s="4"/>
      <c r="F8" s="4"/>
      <c r="G8" s="4"/>
      <c r="H8" s="4"/>
      <c r="I8" s="4"/>
      <c r="J8" s="11"/>
      <c r="K8" s="163"/>
      <c r="L8" s="163"/>
      <c r="M8" s="163"/>
    </row>
    <row r="9" spans="1:13" x14ac:dyDescent="0.25">
      <c r="A9" s="163"/>
      <c r="B9" s="10"/>
      <c r="C9" s="4" t="s">
        <v>116</v>
      </c>
      <c r="D9" s="4"/>
      <c r="E9" s="338">
        <f>+'Input Sheet'!E2:F2</f>
        <v>0</v>
      </c>
      <c r="F9" s="339"/>
      <c r="G9" s="340"/>
      <c r="H9" s="4"/>
      <c r="I9" s="186"/>
      <c r="J9" s="11"/>
      <c r="K9" s="163"/>
      <c r="L9" s="163"/>
      <c r="M9" s="163"/>
    </row>
    <row r="10" spans="1:13" x14ac:dyDescent="0.25">
      <c r="A10" s="163"/>
      <c r="B10" s="10"/>
      <c r="C10" s="4" t="s">
        <v>119</v>
      </c>
      <c r="D10" s="4"/>
      <c r="E10" s="338" t="str">
        <f>+'Input Sheet'!E4</f>
        <v>00-000000</v>
      </c>
      <c r="F10" s="339"/>
      <c r="G10" s="340"/>
      <c r="H10" s="4"/>
      <c r="I10" s="186"/>
      <c r="J10" s="11"/>
      <c r="K10" s="163"/>
      <c r="L10" s="163"/>
      <c r="M10" s="163"/>
    </row>
    <row r="11" spans="1:13" ht="15" customHeight="1" x14ac:dyDescent="0.25">
      <c r="A11" s="163"/>
      <c r="B11" s="10"/>
      <c r="C11" s="4" t="s">
        <v>117</v>
      </c>
      <c r="D11" s="4"/>
      <c r="E11" s="333"/>
      <c r="F11" s="334"/>
      <c r="G11" s="335"/>
      <c r="H11" s="119"/>
      <c r="I11" s="271"/>
      <c r="J11" s="11"/>
      <c r="K11" s="163"/>
      <c r="L11" s="163"/>
      <c r="M11" s="163"/>
    </row>
    <row r="12" spans="1:13" ht="15" customHeight="1" x14ac:dyDescent="0.25">
      <c r="A12" s="163"/>
      <c r="B12" s="10"/>
      <c r="C12" s="4" t="s">
        <v>118</v>
      </c>
      <c r="D12" s="4"/>
      <c r="E12" s="333"/>
      <c r="F12" s="334"/>
      <c r="G12" s="335"/>
      <c r="H12" s="119"/>
      <c r="I12" s="271"/>
      <c r="J12" s="11"/>
      <c r="K12" s="163"/>
      <c r="L12" s="163"/>
      <c r="M12" s="163"/>
    </row>
    <row r="13" spans="1:13" x14ac:dyDescent="0.25">
      <c r="A13" s="163"/>
      <c r="B13" s="10"/>
      <c r="C13" s="4" t="s">
        <v>120</v>
      </c>
      <c r="D13" s="4"/>
      <c r="E13" s="333"/>
      <c r="F13" s="334"/>
      <c r="G13" s="335"/>
      <c r="H13" s="119"/>
      <c r="I13" s="271"/>
      <c r="J13" s="11"/>
      <c r="K13" s="163"/>
      <c r="L13" s="163"/>
      <c r="M13" s="163"/>
    </row>
    <row r="14" spans="1:13" ht="15" customHeight="1" x14ac:dyDescent="0.25">
      <c r="A14" s="163"/>
      <c r="B14" s="10"/>
      <c r="C14" s="4" t="s">
        <v>121</v>
      </c>
      <c r="D14" s="4"/>
      <c r="E14" s="333"/>
      <c r="F14" s="334"/>
      <c r="G14" s="335"/>
      <c r="H14" s="119"/>
      <c r="I14" s="271"/>
      <c r="J14" s="11"/>
      <c r="K14" s="163"/>
      <c r="L14" s="163"/>
      <c r="M14" s="163"/>
    </row>
    <row r="15" spans="1:13" ht="30" x14ac:dyDescent="0.25">
      <c r="A15" s="163"/>
      <c r="B15" s="10"/>
      <c r="C15" s="170" t="s">
        <v>122</v>
      </c>
      <c r="D15" s="4"/>
      <c r="E15" s="336"/>
      <c r="F15" s="334"/>
      <c r="G15" s="335"/>
      <c r="H15" s="119"/>
      <c r="I15" s="271"/>
      <c r="J15" s="11"/>
      <c r="K15" s="163"/>
      <c r="L15" s="163"/>
      <c r="M15" s="163"/>
    </row>
    <row r="16" spans="1:13" ht="15.75" thickBot="1" x14ac:dyDescent="0.3">
      <c r="A16" s="163"/>
      <c r="B16" s="13"/>
      <c r="C16" s="14"/>
      <c r="D16" s="14"/>
      <c r="E16" s="14"/>
      <c r="F16" s="14"/>
      <c r="G16" s="14"/>
      <c r="H16" s="14"/>
      <c r="I16" s="14"/>
      <c r="J16" s="15"/>
      <c r="K16" s="163"/>
      <c r="L16" s="163"/>
      <c r="M16" s="163"/>
    </row>
    <row r="17" spans="1:13" x14ac:dyDescent="0.25">
      <c r="A17" s="163"/>
      <c r="B17" s="7"/>
      <c r="C17" s="8"/>
      <c r="D17" s="8"/>
      <c r="E17" s="8"/>
      <c r="F17" s="8"/>
      <c r="G17" s="8"/>
      <c r="H17" s="8"/>
      <c r="I17" s="8"/>
      <c r="J17" s="9"/>
      <c r="K17" s="163"/>
      <c r="L17" s="163"/>
      <c r="M17" s="163"/>
    </row>
    <row r="18" spans="1:13" ht="15" customHeight="1" x14ac:dyDescent="0.25">
      <c r="A18" s="163"/>
      <c r="B18" s="10"/>
      <c r="C18" s="17" t="str">
        <f>+'Input Sheet'!I5</f>
        <v>Initial Deposit to Reserve for Replacements (IDRR)</v>
      </c>
      <c r="D18" s="4"/>
      <c r="E18" s="17"/>
      <c r="F18" s="4"/>
      <c r="G18" s="121"/>
      <c r="H18" s="4"/>
      <c r="I18" s="4"/>
      <c r="J18" s="11"/>
      <c r="K18" s="163"/>
      <c r="L18" s="163"/>
      <c r="M18" s="163"/>
    </row>
    <row r="19" spans="1:13" ht="15" customHeight="1" x14ac:dyDescent="0.25">
      <c r="A19" s="163"/>
      <c r="B19" s="10"/>
      <c r="C19" s="164"/>
      <c r="D19" s="171" t="s">
        <v>126</v>
      </c>
      <c r="E19" s="17"/>
      <c r="F19" s="4"/>
      <c r="G19" s="121"/>
      <c r="H19" s="4"/>
      <c r="I19" s="249">
        <f>+'Input Sheet'!I9</f>
        <v>0</v>
      </c>
      <c r="J19" s="11"/>
      <c r="K19" s="163"/>
      <c r="L19" s="163"/>
      <c r="M19" s="163"/>
    </row>
    <row r="20" spans="1:13" ht="15" customHeight="1" x14ac:dyDescent="0.25">
      <c r="A20" s="163"/>
      <c r="B20" s="10"/>
      <c r="C20" s="164"/>
      <c r="D20" s="164"/>
      <c r="E20" s="17"/>
      <c r="F20" s="4"/>
      <c r="G20" s="121"/>
      <c r="H20" s="4"/>
      <c r="I20" s="4"/>
      <c r="J20" s="11"/>
      <c r="K20" s="163"/>
      <c r="L20" s="163"/>
      <c r="M20" s="163"/>
    </row>
    <row r="21" spans="1:13" ht="15" customHeight="1" x14ac:dyDescent="0.25">
      <c r="A21" s="163"/>
      <c r="B21" s="172"/>
      <c r="C21" s="173"/>
      <c r="D21" s="173"/>
      <c r="E21" s="174"/>
      <c r="F21" s="165"/>
      <c r="G21" s="175"/>
      <c r="H21" s="165"/>
      <c r="I21" s="165"/>
      <c r="J21" s="176"/>
      <c r="K21" s="163"/>
      <c r="L21" s="163"/>
      <c r="M21" s="163"/>
    </row>
    <row r="22" spans="1:13" x14ac:dyDescent="0.25">
      <c r="A22" s="163"/>
      <c r="B22" s="10"/>
      <c r="C22" s="17" t="str">
        <f>+'Input Sheet'!I14</f>
        <v>Annual Deposit to Reserve for Replacements (ADRR)</v>
      </c>
      <c r="D22" s="4"/>
      <c r="E22" s="17"/>
      <c r="F22" s="4"/>
      <c r="G22" s="121"/>
      <c r="H22" s="4"/>
      <c r="I22" s="4"/>
      <c r="J22" s="11"/>
      <c r="K22" s="163"/>
      <c r="L22" s="163"/>
      <c r="M22" s="163"/>
    </row>
    <row r="23" spans="1:13" ht="24" customHeight="1" x14ac:dyDescent="0.25">
      <c r="A23" s="163"/>
      <c r="B23" s="10"/>
      <c r="C23" s="4"/>
      <c r="D23" s="4"/>
      <c r="E23" s="4"/>
      <c r="F23" s="4"/>
      <c r="G23" s="315" t="s">
        <v>160</v>
      </c>
      <c r="H23" s="315"/>
      <c r="I23" s="270"/>
      <c r="J23" s="11"/>
      <c r="K23" s="163"/>
      <c r="L23" s="163"/>
      <c r="M23" s="163"/>
    </row>
    <row r="24" spans="1:13" ht="24.75" x14ac:dyDescent="0.25">
      <c r="A24" s="163"/>
      <c r="B24" s="10"/>
      <c r="C24" s="159" t="s">
        <v>152</v>
      </c>
      <c r="D24" s="4"/>
      <c r="E24" s="159" t="s">
        <v>125</v>
      </c>
      <c r="F24" s="4"/>
      <c r="G24" s="126" t="str">
        <f>+'Input Sheet'!K17</f>
        <v>a. Initial rate of change</v>
      </c>
      <c r="H24" s="4"/>
      <c r="I24" s="250">
        <f>+'Input Sheet'!L17</f>
        <v>0</v>
      </c>
      <c r="J24" s="11"/>
      <c r="K24" s="163"/>
      <c r="L24" s="163"/>
      <c r="M24" s="163"/>
    </row>
    <row r="25" spans="1:13" ht="15" customHeight="1" x14ac:dyDescent="0.25">
      <c r="A25" s="163"/>
      <c r="B25" s="10"/>
      <c r="C25" s="249">
        <f>+'Input Sheet'!I17</f>
        <v>0</v>
      </c>
      <c r="D25" s="4"/>
      <c r="E25" s="248">
        <f>+'Input Sheet'!C8</f>
        <v>0</v>
      </c>
      <c r="F25" s="4"/>
      <c r="G25" s="126" t="str">
        <f>+'Input Sheet'!K18</f>
        <v>b. Later years rate begins at year:</v>
      </c>
      <c r="H25" s="4"/>
      <c r="I25" s="248">
        <f>+'Input Sheet'!L18</f>
        <v>0</v>
      </c>
      <c r="J25" s="11"/>
      <c r="K25" s="163"/>
      <c r="L25" s="163"/>
      <c r="M25" s="163"/>
    </row>
    <row r="26" spans="1:13" ht="15" customHeight="1" x14ac:dyDescent="0.25">
      <c r="A26" s="163"/>
      <c r="B26" s="10"/>
      <c r="C26" s="4"/>
      <c r="D26" s="4"/>
      <c r="E26" s="4"/>
      <c r="F26" s="119"/>
      <c r="G26" s="126" t="str">
        <f>+'Input Sheet'!K19</f>
        <v>c. Later years rate of change</v>
      </c>
      <c r="H26" s="4"/>
      <c r="I26" s="250">
        <f>+'Input Sheet'!L19</f>
        <v>0</v>
      </c>
      <c r="J26" s="11"/>
      <c r="K26" s="163"/>
      <c r="L26" s="163"/>
      <c r="M26" s="163"/>
    </row>
    <row r="27" spans="1:13" x14ac:dyDescent="0.25">
      <c r="A27" s="163"/>
      <c r="B27" s="10"/>
      <c r="C27" s="4"/>
      <c r="D27" s="4"/>
      <c r="E27" s="159"/>
      <c r="F27" s="125"/>
      <c r="G27" s="121"/>
      <c r="H27" s="4"/>
      <c r="I27" s="4"/>
      <c r="J27" s="11"/>
      <c r="K27" s="163"/>
      <c r="L27" s="163"/>
      <c r="M27" s="163"/>
    </row>
    <row r="28" spans="1:13" ht="39" customHeight="1" x14ac:dyDescent="0.25">
      <c r="A28" s="163"/>
      <c r="B28" s="10"/>
      <c r="C28" s="160" t="str">
        <f>+'Input Sheet'!B21</f>
        <v>Relative Year</v>
      </c>
      <c r="D28" s="4"/>
      <c r="E28" s="160" t="s">
        <v>157</v>
      </c>
      <c r="F28" s="4"/>
      <c r="G28" s="160" t="s">
        <v>158</v>
      </c>
      <c r="H28" s="119"/>
      <c r="I28" s="160" t="s">
        <v>159</v>
      </c>
      <c r="J28" s="11"/>
      <c r="K28" s="163"/>
      <c r="L28" s="163"/>
      <c r="M28" s="163"/>
    </row>
    <row r="29" spans="1:13" x14ac:dyDescent="0.25">
      <c r="A29" s="163"/>
      <c r="B29" s="10"/>
      <c r="C29" s="302">
        <f>+'Input Sheet'!B22</f>
        <v>1.0027777777777778</v>
      </c>
      <c r="D29" s="4"/>
      <c r="E29" s="122">
        <f>+'Input Sheet'!I22</f>
        <v>0</v>
      </c>
      <c r="F29" s="4"/>
      <c r="G29" s="122">
        <f>+'Input Sheet'!K22</f>
        <v>0</v>
      </c>
      <c r="H29" s="4"/>
      <c r="I29" s="162">
        <f>+G29/12</f>
        <v>0</v>
      </c>
      <c r="J29" s="11"/>
      <c r="K29" s="163"/>
      <c r="L29" s="163"/>
      <c r="M29" s="163"/>
    </row>
    <row r="30" spans="1:13" x14ac:dyDescent="0.25">
      <c r="A30" s="163"/>
      <c r="B30" s="10"/>
      <c r="C30" s="302">
        <f>+'Input Sheet'!B23</f>
        <v>2.0027777777777778</v>
      </c>
      <c r="D30" s="4"/>
      <c r="E30" s="122">
        <f>+'Input Sheet'!I23</f>
        <v>0</v>
      </c>
      <c r="F30" s="4"/>
      <c r="G30" s="122">
        <f>+'Input Sheet'!K23</f>
        <v>0</v>
      </c>
      <c r="H30" s="123"/>
      <c r="I30" s="162">
        <f t="shared" ref="I30:I38" si="0">+G30/12</f>
        <v>0</v>
      </c>
      <c r="J30" s="11"/>
      <c r="K30" s="163"/>
      <c r="L30" s="163"/>
      <c r="M30" s="163"/>
    </row>
    <row r="31" spans="1:13" x14ac:dyDescent="0.25">
      <c r="A31" s="163"/>
      <c r="B31" s="10"/>
      <c r="C31" s="302">
        <f>+'Input Sheet'!B24</f>
        <v>3.0027777777777778</v>
      </c>
      <c r="D31" s="4"/>
      <c r="E31" s="122">
        <f>+'Input Sheet'!I24</f>
        <v>0</v>
      </c>
      <c r="F31" s="4"/>
      <c r="G31" s="122">
        <f>+'Input Sheet'!K24</f>
        <v>0</v>
      </c>
      <c r="H31" s="4"/>
      <c r="I31" s="162">
        <f t="shared" si="0"/>
        <v>0</v>
      </c>
      <c r="J31" s="11"/>
      <c r="K31" s="163"/>
      <c r="L31" s="163"/>
      <c r="M31" s="163"/>
    </row>
    <row r="32" spans="1:13" x14ac:dyDescent="0.25">
      <c r="A32" s="163"/>
      <c r="B32" s="10"/>
      <c r="C32" s="302">
        <f>+'Input Sheet'!B25</f>
        <v>4.0027777777777782</v>
      </c>
      <c r="D32" s="4"/>
      <c r="E32" s="122">
        <f>+'Input Sheet'!I25</f>
        <v>0</v>
      </c>
      <c r="F32" s="4"/>
      <c r="G32" s="122">
        <f>+'Input Sheet'!K25</f>
        <v>0</v>
      </c>
      <c r="H32" s="4"/>
      <c r="I32" s="162">
        <f t="shared" si="0"/>
        <v>0</v>
      </c>
      <c r="J32" s="11"/>
      <c r="K32" s="163"/>
      <c r="L32" s="163"/>
      <c r="M32" s="163"/>
    </row>
    <row r="33" spans="1:13" x14ac:dyDescent="0.25">
      <c r="A33" s="163"/>
      <c r="B33" s="10"/>
      <c r="C33" s="302">
        <f>+'Input Sheet'!B26</f>
        <v>5.0027777777777782</v>
      </c>
      <c r="D33" s="4"/>
      <c r="E33" s="122">
        <f>+'Input Sheet'!I26</f>
        <v>0</v>
      </c>
      <c r="F33" s="4"/>
      <c r="G33" s="122">
        <f>+'Input Sheet'!K26</f>
        <v>0</v>
      </c>
      <c r="H33" s="4"/>
      <c r="I33" s="162">
        <f t="shared" si="0"/>
        <v>0</v>
      </c>
      <c r="J33" s="11"/>
      <c r="K33" s="163"/>
      <c r="L33" s="163"/>
      <c r="M33" s="163"/>
    </row>
    <row r="34" spans="1:13" x14ac:dyDescent="0.25">
      <c r="A34" s="163"/>
      <c r="B34" s="10"/>
      <c r="C34" s="302">
        <f>+'Input Sheet'!B27</f>
        <v>6.0027777777777782</v>
      </c>
      <c r="D34" s="4"/>
      <c r="E34" s="122">
        <f>+'Input Sheet'!I27</f>
        <v>0</v>
      </c>
      <c r="F34" s="4"/>
      <c r="G34" s="122">
        <f>+'Input Sheet'!K27</f>
        <v>0</v>
      </c>
      <c r="H34" s="4"/>
      <c r="I34" s="162">
        <f t="shared" si="0"/>
        <v>0</v>
      </c>
      <c r="J34" s="11"/>
      <c r="K34" s="163"/>
      <c r="L34" s="163"/>
      <c r="M34" s="163"/>
    </row>
    <row r="35" spans="1:13" x14ac:dyDescent="0.25">
      <c r="A35" s="163"/>
      <c r="B35" s="10"/>
      <c r="C35" s="302">
        <f>+'Input Sheet'!B28</f>
        <v>7.0027777777777782</v>
      </c>
      <c r="D35" s="4"/>
      <c r="E35" s="122">
        <f>+'Input Sheet'!I28</f>
        <v>0</v>
      </c>
      <c r="F35" s="4"/>
      <c r="G35" s="122">
        <f>+'Input Sheet'!K28</f>
        <v>0</v>
      </c>
      <c r="H35" s="4"/>
      <c r="I35" s="162">
        <f t="shared" si="0"/>
        <v>0</v>
      </c>
      <c r="J35" s="11"/>
      <c r="K35" s="163"/>
      <c r="L35" s="163"/>
      <c r="M35" s="163"/>
    </row>
    <row r="36" spans="1:13" x14ac:dyDescent="0.25">
      <c r="A36" s="163"/>
      <c r="B36" s="10"/>
      <c r="C36" s="302">
        <f>+'Input Sheet'!B29</f>
        <v>8.0027777777777782</v>
      </c>
      <c r="D36" s="4"/>
      <c r="E36" s="122">
        <f>+'Input Sheet'!I29</f>
        <v>0</v>
      </c>
      <c r="F36" s="4"/>
      <c r="G36" s="122">
        <f>+'Input Sheet'!K29</f>
        <v>0</v>
      </c>
      <c r="H36" s="4"/>
      <c r="I36" s="162">
        <f t="shared" si="0"/>
        <v>0</v>
      </c>
      <c r="J36" s="11"/>
      <c r="K36" s="163"/>
      <c r="L36" s="163"/>
      <c r="M36" s="163"/>
    </row>
    <row r="37" spans="1:13" x14ac:dyDescent="0.25">
      <c r="A37" s="163"/>
      <c r="B37" s="10"/>
      <c r="C37" s="302">
        <f>+'Input Sheet'!B30</f>
        <v>9.0027777777777782</v>
      </c>
      <c r="D37" s="4"/>
      <c r="E37" s="122">
        <f>+'Input Sheet'!I30</f>
        <v>0</v>
      </c>
      <c r="F37" s="4"/>
      <c r="G37" s="122">
        <f>+'Input Sheet'!K30</f>
        <v>0</v>
      </c>
      <c r="H37" s="4"/>
      <c r="I37" s="162">
        <f t="shared" si="0"/>
        <v>0</v>
      </c>
      <c r="J37" s="11"/>
      <c r="K37" s="163"/>
      <c r="L37" s="163"/>
      <c r="M37" s="163"/>
    </row>
    <row r="38" spans="1:13" x14ac:dyDescent="0.25">
      <c r="A38" s="163"/>
      <c r="B38" s="10"/>
      <c r="C38" s="302">
        <f>+'Input Sheet'!B31</f>
        <v>10.002777777777778</v>
      </c>
      <c r="D38" s="4"/>
      <c r="E38" s="122">
        <f>+'Input Sheet'!I31</f>
        <v>0</v>
      </c>
      <c r="F38" s="4"/>
      <c r="G38" s="122">
        <f>+'Input Sheet'!K31</f>
        <v>0</v>
      </c>
      <c r="H38" s="4"/>
      <c r="I38" s="162">
        <f t="shared" si="0"/>
        <v>0</v>
      </c>
      <c r="J38" s="11"/>
      <c r="K38" s="163"/>
      <c r="L38" s="163"/>
      <c r="M38" s="163"/>
    </row>
    <row r="39" spans="1:13" ht="15.75" thickBot="1" x14ac:dyDescent="0.3">
      <c r="A39" s="163"/>
      <c r="B39" s="10"/>
      <c r="C39" s="16" t="s">
        <v>123</v>
      </c>
      <c r="D39" s="4"/>
      <c r="E39" s="161">
        <f>SUM(E29:E38)</f>
        <v>0</v>
      </c>
      <c r="F39" s="4"/>
      <c r="G39" s="161">
        <f>SUM(G29:G38)</f>
        <v>0</v>
      </c>
      <c r="H39" s="4"/>
      <c r="I39" s="4"/>
      <c r="J39" s="11"/>
      <c r="K39" s="163"/>
      <c r="L39" s="163"/>
      <c r="M39" s="163"/>
    </row>
    <row r="40" spans="1:13" ht="15.75" thickTop="1" x14ac:dyDescent="0.25">
      <c r="A40" s="163"/>
      <c r="B40" s="10"/>
      <c r="C40" s="4"/>
      <c r="D40" s="4"/>
      <c r="E40" s="4"/>
      <c r="F40" s="4"/>
      <c r="G40" s="4"/>
      <c r="H40" s="4"/>
      <c r="I40" s="4"/>
      <c r="J40" s="11"/>
      <c r="K40" s="163"/>
      <c r="L40" s="163"/>
      <c r="M40" s="163"/>
    </row>
    <row r="41" spans="1:13" x14ac:dyDescent="0.25">
      <c r="A41" s="163"/>
      <c r="B41" s="10"/>
      <c r="C41" s="4" t="s">
        <v>245</v>
      </c>
      <c r="D41" s="4"/>
      <c r="E41" s="4"/>
      <c r="F41" s="4"/>
      <c r="G41" s="4"/>
      <c r="H41" s="4"/>
      <c r="I41" s="4"/>
      <c r="J41" s="11"/>
      <c r="K41" s="163"/>
      <c r="L41" s="163"/>
      <c r="M41" s="163"/>
    </row>
    <row r="42" spans="1:13" x14ac:dyDescent="0.25">
      <c r="A42" s="163"/>
      <c r="B42" s="10"/>
      <c r="C42" s="4" t="s">
        <v>161</v>
      </c>
      <c r="D42" s="4"/>
      <c r="E42" s="4"/>
      <c r="F42" s="4"/>
      <c r="G42" s="4"/>
      <c r="H42" s="4"/>
      <c r="I42" s="4"/>
      <c r="J42" s="11"/>
      <c r="K42" s="163"/>
      <c r="L42" s="163"/>
      <c r="M42" s="163"/>
    </row>
    <row r="43" spans="1:13" x14ac:dyDescent="0.25">
      <c r="A43" s="163"/>
      <c r="B43" s="10"/>
      <c r="C43" s="4" t="s">
        <v>162</v>
      </c>
      <c r="D43" s="4"/>
      <c r="E43" s="4"/>
      <c r="F43" s="4"/>
      <c r="G43" s="4"/>
      <c r="H43" s="4"/>
      <c r="I43" s="4"/>
      <c r="J43" s="11"/>
      <c r="K43" s="163"/>
      <c r="L43" s="163"/>
      <c r="M43" s="163"/>
    </row>
    <row r="44" spans="1:13" ht="15.75" thickBot="1" x14ac:dyDescent="0.3">
      <c r="A44" s="163"/>
      <c r="B44" s="13"/>
      <c r="C44" s="14"/>
      <c r="D44" s="14"/>
      <c r="E44" s="14"/>
      <c r="F44" s="14"/>
      <c r="G44" s="14"/>
      <c r="H44" s="14"/>
      <c r="I44" s="14"/>
      <c r="J44" s="15"/>
      <c r="K44" s="163"/>
      <c r="L44" s="163"/>
      <c r="M44" s="163"/>
    </row>
    <row r="45" spans="1:13" x14ac:dyDescent="0.25">
      <c r="A45" s="163"/>
      <c r="B45" s="163"/>
      <c r="C45" s="163"/>
      <c r="D45" s="163"/>
      <c r="E45" s="163"/>
      <c r="F45" s="163"/>
      <c r="G45" s="163"/>
      <c r="H45" s="163"/>
      <c r="I45" s="163"/>
      <c r="J45" s="167" t="str">
        <f>+J7</f>
        <v>Version 1.01</v>
      </c>
      <c r="K45" s="163"/>
      <c r="L45" s="163"/>
      <c r="M45" s="163"/>
    </row>
    <row r="46" spans="1:13" x14ac:dyDescent="0.25">
      <c r="A46" s="163"/>
      <c r="B46" s="163"/>
      <c r="C46" s="163"/>
      <c r="D46" s="163"/>
      <c r="E46" s="163"/>
      <c r="F46" s="163"/>
      <c r="G46" s="163"/>
      <c r="H46" s="163"/>
      <c r="I46" s="163"/>
      <c r="J46" s="163"/>
      <c r="K46" s="163"/>
      <c r="L46" s="163"/>
      <c r="M46" s="163"/>
    </row>
    <row r="47" spans="1:13" x14ac:dyDescent="0.25">
      <c r="A47" s="163"/>
      <c r="B47" s="163"/>
      <c r="C47" s="163"/>
      <c r="D47" s="163"/>
      <c r="E47" s="163"/>
      <c r="F47" s="163"/>
      <c r="G47" s="163"/>
      <c r="H47" s="163"/>
      <c r="I47" s="163"/>
      <c r="J47" s="163"/>
      <c r="K47" s="163"/>
      <c r="L47" s="163"/>
      <c r="M47" s="163"/>
    </row>
    <row r="48" spans="1:13" x14ac:dyDescent="0.25">
      <c r="A48" s="163"/>
      <c r="B48" s="163"/>
      <c r="C48" s="163"/>
      <c r="D48" s="163"/>
      <c r="E48" s="163"/>
      <c r="F48" s="163"/>
      <c r="G48" s="163"/>
      <c r="H48" s="163"/>
      <c r="I48" s="163"/>
      <c r="J48" s="163"/>
      <c r="K48" s="163"/>
      <c r="L48" s="163"/>
      <c r="M48" s="163"/>
    </row>
  </sheetData>
  <sheetProtection password="F6C0" sheet="1" objects="1" scenarios="1"/>
  <mergeCells count="9">
    <mergeCell ref="E13:G13"/>
    <mergeCell ref="E14:G14"/>
    <mergeCell ref="E15:G15"/>
    <mergeCell ref="G23:H23"/>
    <mergeCell ref="C5:I6"/>
    <mergeCell ref="E9:G9"/>
    <mergeCell ref="E10:G10"/>
    <mergeCell ref="E11:G11"/>
    <mergeCell ref="E12:G12"/>
  </mergeCells>
  <dataValidations count="2">
    <dataValidation type="date" allowBlank="1" showInputMessage="1" showErrorMessage="1" promptTitle="For HUD staff" prompt="Please input date of the commitment letter." sqref="E15:G15">
      <formula1>42370</formula1>
      <formula2>56980</formula2>
    </dataValidation>
    <dataValidation type="textLength" allowBlank="1" showInputMessage="1" showErrorMessage="1" promptTitle="Please input per application" prompt="Input information consistent that in the application." sqref="E11:G14">
      <formula1>0</formula1>
      <formula2>75</formula2>
    </dataValidation>
  </dataValidations>
  <printOptions horizontalCentered="1"/>
  <pageMargins left="0.7" right="0.7" top="0.75" bottom="0.75" header="0.3" footer="0.3"/>
  <pageSetup scale="95" orientation="portrait" r:id="rId1"/>
  <headerFooter>
    <oddHeader xml:space="preserve">&amp;C&amp;A&amp;R&amp;D
Page &amp;P of Pages &amp;N </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H260"/>
  <sheetViews>
    <sheetView zoomScale="80" zoomScaleNormal="80" zoomScaleSheetLayoutView="90" workbookViewId="0">
      <pane xSplit="7" ySplit="58" topLeftCell="H158" activePane="bottomRight" state="frozenSplit"/>
      <selection pane="topRight" activeCell="H1" sqref="H1"/>
      <selection pane="bottomLeft" activeCell="A59" sqref="A59"/>
      <selection pane="bottomRight" activeCell="C55" sqref="C55:G55"/>
    </sheetView>
  </sheetViews>
  <sheetFormatPr defaultRowHeight="15" outlineLevelRow="2" x14ac:dyDescent="0.25"/>
  <cols>
    <col min="1" max="1" width="5.140625" customWidth="1"/>
    <col min="2" max="2" width="3.42578125" customWidth="1"/>
    <col min="3" max="3" width="31" customWidth="1"/>
    <col min="4" max="4" width="4.28515625" customWidth="1"/>
    <col min="5" max="5" width="3.85546875" customWidth="1"/>
    <col min="6" max="6" width="3.5703125" customWidth="1"/>
    <col min="7" max="7" width="12.28515625" customWidth="1"/>
    <col min="8" max="8" width="20.85546875" customWidth="1"/>
    <col min="9" max="9" width="20.7109375" customWidth="1"/>
    <col min="10" max="10" width="25.85546875" customWidth="1"/>
    <col min="11" max="11" width="20.7109375" customWidth="1"/>
    <col min="12" max="12" width="20.5703125" customWidth="1"/>
    <col min="13" max="13" width="20.28515625" customWidth="1"/>
    <col min="14" max="27" width="20.7109375" customWidth="1"/>
    <col min="28" max="28" width="17" customWidth="1"/>
    <col min="29" max="29" width="6.85546875" customWidth="1"/>
    <col min="30" max="31" width="20.7109375" customWidth="1"/>
  </cols>
  <sheetData>
    <row r="1" spans="1:29" ht="15.75" x14ac:dyDescent="0.25">
      <c r="A1" s="187"/>
      <c r="B1" s="188"/>
      <c r="C1" s="188"/>
      <c r="D1" s="188"/>
      <c r="E1" s="188"/>
      <c r="F1" s="188"/>
      <c r="G1" s="188"/>
      <c r="H1" s="189" t="s">
        <v>192</v>
      </c>
      <c r="I1" s="188"/>
      <c r="J1" s="188"/>
      <c r="K1" s="188"/>
      <c r="L1" s="188"/>
      <c r="M1" s="188"/>
      <c r="N1" s="188"/>
      <c r="O1" s="188"/>
      <c r="P1" s="188"/>
      <c r="Q1" s="188"/>
      <c r="R1" s="188"/>
      <c r="S1" s="188"/>
      <c r="T1" s="188"/>
      <c r="U1" s="188"/>
      <c r="V1" s="188"/>
      <c r="W1" s="188"/>
      <c r="X1" s="188"/>
      <c r="Y1" s="188"/>
      <c r="Z1" s="188"/>
      <c r="AA1" s="188"/>
      <c r="AB1" s="188"/>
      <c r="AC1" s="49"/>
    </row>
    <row r="2" spans="1:29" hidden="1" outlineLevel="1" x14ac:dyDescent="0.25">
      <c r="A2" s="180"/>
      <c r="B2" s="7"/>
      <c r="C2" s="8"/>
      <c r="D2" s="8"/>
      <c r="E2" s="8"/>
      <c r="F2" s="8"/>
      <c r="G2" s="8"/>
      <c r="H2" s="8"/>
      <c r="I2" s="8"/>
      <c r="J2" s="8"/>
      <c r="K2" s="8"/>
      <c r="L2" s="9"/>
      <c r="M2" s="7"/>
      <c r="N2" s="8"/>
      <c r="O2" s="8"/>
      <c r="P2" s="8"/>
      <c r="Q2" s="9"/>
      <c r="R2" s="181"/>
      <c r="S2" s="181"/>
      <c r="T2" s="181"/>
      <c r="U2" s="181"/>
      <c r="V2" s="181"/>
      <c r="W2" s="181"/>
      <c r="X2" s="181"/>
      <c r="Y2" s="181"/>
      <c r="Z2" s="181"/>
      <c r="AA2" s="181"/>
      <c r="AB2" s="181"/>
      <c r="AC2" s="49"/>
    </row>
    <row r="3" spans="1:29" hidden="1" outlineLevel="1" x14ac:dyDescent="0.25">
      <c r="A3" s="180"/>
      <c r="B3" s="10"/>
      <c r="C3" s="4"/>
      <c r="D3" s="4"/>
      <c r="E3" s="4"/>
      <c r="F3" s="4"/>
      <c r="G3" s="4"/>
      <c r="H3" s="71" t="s">
        <v>90</v>
      </c>
      <c r="I3" s="30" t="s">
        <v>91</v>
      </c>
      <c r="J3" s="4"/>
      <c r="K3" s="4"/>
      <c r="L3" s="11"/>
      <c r="M3" s="10"/>
      <c r="N3" s="4"/>
      <c r="O3" s="4"/>
      <c r="P3" s="4"/>
      <c r="Q3" s="11"/>
      <c r="R3" s="181"/>
      <c r="S3" s="181"/>
      <c r="T3" s="181"/>
      <c r="U3" s="181"/>
      <c r="V3" s="181"/>
      <c r="W3" s="181"/>
      <c r="X3" s="181"/>
      <c r="Y3" s="181"/>
      <c r="Z3" s="181"/>
      <c r="AA3" s="181"/>
      <c r="AB3" s="181"/>
      <c r="AC3" s="49"/>
    </row>
    <row r="4" spans="1:29" hidden="1" outlineLevel="1" x14ac:dyDescent="0.25">
      <c r="A4" s="180"/>
      <c r="B4" s="10"/>
      <c r="C4" s="4"/>
      <c r="D4" s="4"/>
      <c r="E4" s="4"/>
      <c r="F4" s="4"/>
      <c r="G4" s="4"/>
      <c r="H4" s="71"/>
      <c r="I4" s="31" t="s">
        <v>88</v>
      </c>
      <c r="J4" s="4"/>
      <c r="K4" s="4"/>
      <c r="L4" s="11"/>
      <c r="M4" s="10"/>
      <c r="N4" s="4"/>
      <c r="O4" s="4"/>
      <c r="P4" s="4"/>
      <c r="Q4" s="11"/>
      <c r="R4" s="181"/>
      <c r="S4" s="181"/>
      <c r="T4" s="181"/>
      <c r="U4" s="181"/>
      <c r="V4" s="181"/>
      <c r="W4" s="181"/>
      <c r="X4" s="181"/>
      <c r="Y4" s="181"/>
      <c r="Z4" s="181"/>
      <c r="AA4" s="181"/>
      <c r="AB4" s="181"/>
      <c r="AC4" s="49"/>
    </row>
    <row r="5" spans="1:29" ht="15.75" hidden="1" outlineLevel="1" thickBot="1" x14ac:dyDescent="0.3">
      <c r="A5" s="180"/>
      <c r="B5" s="10"/>
      <c r="C5" s="4"/>
      <c r="D5" s="4"/>
      <c r="E5" s="4"/>
      <c r="F5" s="4"/>
      <c r="G5" s="4"/>
      <c r="H5" s="71"/>
      <c r="I5" s="31" t="s">
        <v>92</v>
      </c>
      <c r="J5" s="4"/>
      <c r="K5" s="4"/>
      <c r="L5" s="11"/>
      <c r="M5" s="10"/>
      <c r="N5" s="17" t="s">
        <v>26</v>
      </c>
      <c r="O5" s="4"/>
      <c r="P5" s="4"/>
      <c r="Q5" s="37"/>
      <c r="R5" s="181"/>
      <c r="S5" s="181"/>
      <c r="T5" s="181"/>
      <c r="U5" s="181"/>
      <c r="V5" s="181"/>
      <c r="W5" s="181"/>
      <c r="X5" s="181"/>
      <c r="Y5" s="181"/>
      <c r="Z5" s="181"/>
      <c r="AA5" s="181"/>
      <c r="AB5" s="181"/>
      <c r="AC5" s="49"/>
    </row>
    <row r="6" spans="1:29" ht="17.25" hidden="1" outlineLevel="1" thickTop="1" thickBot="1" x14ac:dyDescent="0.3">
      <c r="A6" s="180"/>
      <c r="B6" s="10"/>
      <c r="C6" s="3" t="s">
        <v>0</v>
      </c>
      <c r="D6" s="4"/>
      <c r="E6" s="27" t="s">
        <v>7</v>
      </c>
      <c r="F6" s="4"/>
      <c r="G6" s="4"/>
      <c r="H6" s="31"/>
      <c r="I6" s="31" t="s">
        <v>89</v>
      </c>
      <c r="J6" s="4"/>
      <c r="K6" s="4"/>
      <c r="L6" s="11"/>
      <c r="M6" s="10"/>
      <c r="N6" s="3" t="s">
        <v>65</v>
      </c>
      <c r="O6" s="4"/>
      <c r="P6" s="51">
        <f>+'Input Sheet'!F11</f>
        <v>0</v>
      </c>
      <c r="Q6" s="11"/>
      <c r="R6" s="181"/>
      <c r="S6" s="181"/>
      <c r="T6" s="181"/>
      <c r="U6" s="181"/>
      <c r="V6" s="181"/>
      <c r="W6" s="181"/>
      <c r="X6" s="181"/>
      <c r="Y6" s="181"/>
      <c r="Z6" s="181"/>
      <c r="AA6" s="181"/>
      <c r="AB6" s="181"/>
      <c r="AC6" s="49"/>
    </row>
    <row r="7" spans="1:29" ht="6" hidden="1" customHeight="1" outlineLevel="1" thickBot="1" x14ac:dyDescent="0.3">
      <c r="A7" s="180"/>
      <c r="B7" s="10"/>
      <c r="C7" s="4"/>
      <c r="D7" s="4"/>
      <c r="E7" s="4"/>
      <c r="F7" s="4"/>
      <c r="G7" s="4"/>
      <c r="H7" s="31"/>
      <c r="I7" s="31"/>
      <c r="J7" s="4"/>
      <c r="K7" s="4"/>
      <c r="L7" s="11"/>
      <c r="M7" s="10"/>
      <c r="N7" s="129"/>
      <c r="O7" s="4"/>
      <c r="P7" s="129"/>
      <c r="Q7" s="11"/>
      <c r="R7" s="181"/>
      <c r="S7" s="181"/>
      <c r="T7" s="181"/>
      <c r="U7" s="181"/>
      <c r="V7" s="181"/>
      <c r="W7" s="181"/>
      <c r="X7" s="181"/>
      <c r="Y7" s="181"/>
      <c r="Z7" s="181"/>
      <c r="AA7" s="181"/>
      <c r="AB7" s="181"/>
      <c r="AC7" s="49"/>
    </row>
    <row r="8" spans="1:29" ht="16.5" hidden="1" outlineLevel="1" thickTop="1" thickBot="1" x14ac:dyDescent="0.3">
      <c r="A8" s="180"/>
      <c r="B8" s="10"/>
      <c r="C8" s="3" t="s">
        <v>1</v>
      </c>
      <c r="D8" s="4"/>
      <c r="E8" s="4"/>
      <c r="F8" s="4"/>
      <c r="G8" s="4"/>
      <c r="H8" s="31" t="s">
        <v>193</v>
      </c>
      <c r="I8" s="31"/>
      <c r="J8" s="4"/>
      <c r="K8" s="4"/>
      <c r="L8" s="11"/>
      <c r="M8" s="10"/>
      <c r="N8" s="4" t="s">
        <v>63</v>
      </c>
      <c r="O8" s="4"/>
      <c r="P8" s="51">
        <f>+'Input Sheet'!F11</f>
        <v>0</v>
      </c>
      <c r="Q8" s="11"/>
      <c r="R8" s="181"/>
      <c r="S8" s="181"/>
      <c r="T8" s="181"/>
      <c r="U8" s="181"/>
      <c r="V8" s="181"/>
      <c r="W8" s="181"/>
      <c r="X8" s="181"/>
      <c r="Y8" s="181"/>
      <c r="Z8" s="181"/>
      <c r="AA8" s="181"/>
      <c r="AB8" s="181"/>
      <c r="AC8" s="49"/>
    </row>
    <row r="9" spans="1:29" ht="6" hidden="1" customHeight="1" outlineLevel="1" thickBot="1" x14ac:dyDescent="0.3">
      <c r="A9" s="180"/>
      <c r="B9" s="10"/>
      <c r="C9" s="4"/>
      <c r="D9" s="4"/>
      <c r="E9" s="4"/>
      <c r="F9" s="4"/>
      <c r="G9" s="4"/>
      <c r="H9" s="4"/>
      <c r="I9" s="4"/>
      <c r="J9" s="4"/>
      <c r="K9" s="4"/>
      <c r="L9" s="11"/>
      <c r="M9" s="10"/>
      <c r="N9" s="4"/>
      <c r="O9" s="4"/>
      <c r="P9" s="4"/>
      <c r="Q9" s="11"/>
      <c r="R9" s="181"/>
      <c r="S9" s="181"/>
      <c r="T9" s="181"/>
      <c r="U9" s="181"/>
      <c r="V9" s="181"/>
      <c r="W9" s="181"/>
      <c r="X9" s="181"/>
      <c r="Y9" s="181"/>
      <c r="Z9" s="181"/>
      <c r="AA9" s="181"/>
      <c r="AB9" s="181"/>
      <c r="AC9" s="49"/>
    </row>
    <row r="10" spans="1:29" ht="16.5" hidden="1" outlineLevel="1" thickTop="1" thickBot="1" x14ac:dyDescent="0.3">
      <c r="A10" s="180"/>
      <c r="B10" s="10"/>
      <c r="C10" s="3" t="s">
        <v>2</v>
      </c>
      <c r="D10" s="4"/>
      <c r="E10" s="19"/>
      <c r="F10" s="20" t="s">
        <v>7</v>
      </c>
      <c r="G10" s="20"/>
      <c r="H10" s="21"/>
      <c r="I10" s="21"/>
      <c r="J10" s="21"/>
      <c r="K10" s="21"/>
      <c r="L10" s="11"/>
      <c r="M10" s="10"/>
      <c r="N10" s="3" t="s">
        <v>64</v>
      </c>
      <c r="O10" s="4"/>
      <c r="P10" s="51">
        <f>+P8</f>
        <v>0</v>
      </c>
      <c r="Q10" s="11"/>
      <c r="R10" s="181"/>
      <c r="S10" s="181"/>
      <c r="T10" s="181"/>
      <c r="U10" s="181"/>
      <c r="V10" s="181"/>
      <c r="W10" s="181"/>
      <c r="X10" s="181"/>
      <c r="Y10" s="181"/>
      <c r="Z10" s="181"/>
      <c r="AA10" s="181"/>
      <c r="AB10" s="181"/>
      <c r="AC10" s="49"/>
    </row>
    <row r="11" spans="1:29" ht="6" hidden="1" customHeight="1" outlineLevel="1" thickBot="1" x14ac:dyDescent="0.3">
      <c r="A11" s="180"/>
      <c r="B11" s="10"/>
      <c r="C11" s="4"/>
      <c r="D11" s="4"/>
      <c r="E11" s="22"/>
      <c r="F11" s="4"/>
      <c r="G11" s="4"/>
      <c r="H11" s="4"/>
      <c r="I11" s="4"/>
      <c r="J11" s="4"/>
      <c r="K11" s="4"/>
      <c r="L11" s="11"/>
      <c r="M11" s="10"/>
      <c r="N11" s="4"/>
      <c r="O11" s="4"/>
      <c r="P11" s="4"/>
      <c r="Q11" s="11"/>
      <c r="R11" s="181"/>
      <c r="S11" s="181"/>
      <c r="T11" s="181"/>
      <c r="U11" s="181"/>
      <c r="V11" s="181"/>
      <c r="W11" s="181"/>
      <c r="X11" s="181"/>
      <c r="Y11" s="181"/>
      <c r="Z11" s="181"/>
      <c r="AA11" s="181"/>
      <c r="AB11" s="181"/>
      <c r="AC11" s="49"/>
    </row>
    <row r="12" spans="1:29" ht="16.5" hidden="1" outlineLevel="1" thickTop="1" thickBot="1" x14ac:dyDescent="0.3">
      <c r="A12" s="180"/>
      <c r="B12" s="10"/>
      <c r="C12" s="3" t="s">
        <v>194</v>
      </c>
      <c r="D12" s="4"/>
      <c r="E12" s="22"/>
      <c r="F12" s="4"/>
      <c r="G12" s="4"/>
      <c r="H12" s="12" t="s">
        <v>10</v>
      </c>
      <c r="I12" s="48" t="s">
        <v>87</v>
      </c>
      <c r="J12" s="12" t="s">
        <v>14</v>
      </c>
      <c r="K12" s="50">
        <v>250</v>
      </c>
      <c r="L12" s="33" t="s">
        <v>59</v>
      </c>
      <c r="M12" s="10"/>
      <c r="N12" s="29" t="s">
        <v>195</v>
      </c>
      <c r="O12" s="4"/>
      <c r="P12" s="4"/>
      <c r="Q12" s="11"/>
      <c r="R12" s="181"/>
      <c r="S12" s="181"/>
      <c r="T12" s="181"/>
      <c r="U12" s="181"/>
      <c r="V12" s="181"/>
      <c r="W12" s="181"/>
      <c r="X12" s="181"/>
      <c r="Y12" s="181"/>
      <c r="Z12" s="181"/>
      <c r="AA12" s="181"/>
      <c r="AB12" s="181"/>
      <c r="AC12" s="49"/>
    </row>
    <row r="13" spans="1:29" ht="6" hidden="1" customHeight="1" outlineLevel="1" thickBot="1" x14ac:dyDescent="0.3">
      <c r="A13" s="180"/>
      <c r="B13" s="10"/>
      <c r="C13" s="4"/>
      <c r="D13" s="4"/>
      <c r="E13" s="22"/>
      <c r="F13" s="4"/>
      <c r="G13" s="4"/>
      <c r="H13" s="12"/>
      <c r="I13" s="4"/>
      <c r="J13" s="12"/>
      <c r="K13" s="4"/>
      <c r="L13" s="11"/>
      <c r="M13" s="10"/>
      <c r="N13" s="4"/>
      <c r="O13" s="4"/>
      <c r="P13" s="4"/>
      <c r="Q13" s="11"/>
      <c r="R13" s="181"/>
      <c r="S13" s="181"/>
      <c r="T13" s="181"/>
      <c r="U13" s="181"/>
      <c r="V13" s="181"/>
      <c r="W13" s="181"/>
      <c r="X13" s="181"/>
      <c r="Y13" s="181"/>
      <c r="Z13" s="181"/>
      <c r="AA13" s="181"/>
      <c r="AB13" s="181"/>
      <c r="AC13" s="49"/>
    </row>
    <row r="14" spans="1:29" ht="16.5" hidden="1" outlineLevel="1" thickTop="1" thickBot="1" x14ac:dyDescent="0.3">
      <c r="A14" s="180"/>
      <c r="B14" s="10"/>
      <c r="C14" s="3" t="s">
        <v>3</v>
      </c>
      <c r="D14" s="4"/>
      <c r="E14" s="22"/>
      <c r="F14" s="33" t="s">
        <v>56</v>
      </c>
      <c r="G14" s="4"/>
      <c r="H14" s="12" t="s">
        <v>11</v>
      </c>
      <c r="I14" s="105">
        <f>+'Input Sheet'!I9</f>
        <v>0</v>
      </c>
      <c r="J14" s="12" t="s">
        <v>49</v>
      </c>
      <c r="K14" s="48" t="s">
        <v>87</v>
      </c>
      <c r="L14" s="33" t="s">
        <v>60</v>
      </c>
      <c r="M14" s="10"/>
      <c r="N14" s="3" t="s">
        <v>31</v>
      </c>
      <c r="O14" s="4"/>
      <c r="P14" s="109">
        <f>+'Input Sheet'!C11</f>
        <v>0</v>
      </c>
      <c r="Q14" s="11"/>
      <c r="R14" s="181"/>
      <c r="S14" s="181"/>
      <c r="T14" s="181"/>
      <c r="U14" s="181"/>
      <c r="V14" s="181"/>
      <c r="W14" s="181"/>
      <c r="X14" s="181"/>
      <c r="Y14" s="181"/>
      <c r="Z14" s="181"/>
      <c r="AA14" s="181"/>
      <c r="AB14" s="181"/>
      <c r="AC14" s="49"/>
    </row>
    <row r="15" spans="1:29" ht="6" hidden="1" customHeight="1" outlineLevel="1" thickBot="1" x14ac:dyDescent="0.3">
      <c r="A15" s="180"/>
      <c r="B15" s="10"/>
      <c r="C15" s="4"/>
      <c r="D15" s="4"/>
      <c r="E15" s="22"/>
      <c r="F15" s="4"/>
      <c r="G15" s="4"/>
      <c r="H15" s="12"/>
      <c r="I15" s="4"/>
      <c r="J15" s="12"/>
      <c r="K15" s="4"/>
      <c r="L15" s="11"/>
      <c r="M15" s="10"/>
      <c r="N15" s="4"/>
      <c r="O15" s="4"/>
      <c r="P15" s="4"/>
      <c r="Q15" s="11"/>
      <c r="R15" s="181"/>
      <c r="S15" s="181"/>
      <c r="T15" s="181"/>
      <c r="U15" s="181"/>
      <c r="V15" s="181"/>
      <c r="W15" s="181"/>
      <c r="X15" s="181"/>
      <c r="Y15" s="181"/>
      <c r="Z15" s="181"/>
      <c r="AA15" s="181"/>
      <c r="AB15" s="181"/>
      <c r="AC15" s="49"/>
    </row>
    <row r="16" spans="1:29" ht="16.5" hidden="1" outlineLevel="1" thickTop="1" thickBot="1" x14ac:dyDescent="0.3">
      <c r="A16" s="180"/>
      <c r="B16" s="10"/>
      <c r="C16" s="3" t="s">
        <v>4</v>
      </c>
      <c r="D16" s="4"/>
      <c r="E16" s="22"/>
      <c r="F16" s="33" t="s">
        <v>57</v>
      </c>
      <c r="G16" s="4"/>
      <c r="H16" s="12" t="s">
        <v>12</v>
      </c>
      <c r="I16" s="105">
        <f>+'Input Sheet'!I17</f>
        <v>0</v>
      </c>
      <c r="J16" s="12" t="s">
        <v>15</v>
      </c>
      <c r="K16" s="28" t="s">
        <v>25</v>
      </c>
      <c r="L16" s="33" t="s">
        <v>60</v>
      </c>
      <c r="M16" s="10"/>
      <c r="N16" s="3" t="s">
        <v>27</v>
      </c>
      <c r="O16" s="4"/>
      <c r="P16" s="110">
        <f>+'Input Sheet'!F9</f>
        <v>0</v>
      </c>
      <c r="Q16" s="11"/>
      <c r="R16" s="181"/>
      <c r="S16" s="181"/>
      <c r="T16" s="181"/>
      <c r="U16" s="181"/>
      <c r="V16" s="181"/>
      <c r="W16" s="181"/>
      <c r="X16" s="181"/>
      <c r="Y16" s="181"/>
      <c r="Z16" s="181"/>
      <c r="AA16" s="181"/>
      <c r="AB16" s="181"/>
      <c r="AC16" s="49"/>
    </row>
    <row r="17" spans="1:29" ht="6" hidden="1" customHeight="1" outlineLevel="1" thickBot="1" x14ac:dyDescent="0.3">
      <c r="A17" s="180"/>
      <c r="B17" s="10"/>
      <c r="C17" s="4"/>
      <c r="D17" s="4"/>
      <c r="E17" s="22"/>
      <c r="F17" s="4"/>
      <c r="G17" s="4"/>
      <c r="H17" s="12"/>
      <c r="I17" s="4"/>
      <c r="J17" s="12"/>
      <c r="K17" s="4"/>
      <c r="L17" s="11"/>
      <c r="M17" s="10"/>
      <c r="N17" s="4"/>
      <c r="O17" s="4"/>
      <c r="P17" s="4"/>
      <c r="Q17" s="11"/>
      <c r="R17" s="181"/>
      <c r="S17" s="181"/>
      <c r="T17" s="181"/>
      <c r="U17" s="181"/>
      <c r="V17" s="181"/>
      <c r="W17" s="181"/>
      <c r="X17" s="181"/>
      <c r="Y17" s="181"/>
      <c r="Z17" s="181"/>
      <c r="AA17" s="181"/>
      <c r="AB17" s="181"/>
      <c r="AC17" s="49"/>
    </row>
    <row r="18" spans="1:29" ht="16.5" hidden="1" outlineLevel="1" thickTop="1" thickBot="1" x14ac:dyDescent="0.3">
      <c r="A18" s="180"/>
      <c r="B18" s="10"/>
      <c r="C18" s="3" t="s">
        <v>196</v>
      </c>
      <c r="D18" s="4"/>
      <c r="E18" s="22"/>
      <c r="F18" s="4"/>
      <c r="G18" s="4"/>
      <c r="H18" s="12" t="s">
        <v>13</v>
      </c>
      <c r="I18" s="108">
        <f>I16*P22</f>
        <v>0</v>
      </c>
      <c r="J18" s="4"/>
      <c r="K18" s="4"/>
      <c r="L18" s="11"/>
      <c r="M18" s="10"/>
      <c r="N18" s="3" t="s">
        <v>197</v>
      </c>
      <c r="O18" s="4"/>
      <c r="P18" s="111">
        <f>+'Input Sheet'!F11</f>
        <v>0</v>
      </c>
      <c r="Q18" s="38" t="s">
        <v>66</v>
      </c>
      <c r="R18" s="181"/>
      <c r="S18" s="181"/>
      <c r="T18" s="181"/>
      <c r="U18" s="181"/>
      <c r="V18" s="181"/>
      <c r="W18" s="181"/>
      <c r="X18" s="181"/>
      <c r="Y18" s="181"/>
      <c r="Z18" s="181"/>
      <c r="AA18" s="181"/>
      <c r="AB18" s="181"/>
      <c r="AC18" s="49"/>
    </row>
    <row r="19" spans="1:29" ht="6" hidden="1" customHeight="1" outlineLevel="1" thickBot="1" x14ac:dyDescent="0.3">
      <c r="A19" s="180"/>
      <c r="B19" s="10"/>
      <c r="C19" s="4"/>
      <c r="D19" s="4"/>
      <c r="E19" s="22"/>
      <c r="F19" s="4"/>
      <c r="G19" s="4"/>
      <c r="H19" s="12"/>
      <c r="I19" s="4"/>
      <c r="J19" s="4"/>
      <c r="K19" s="4"/>
      <c r="L19" s="11"/>
      <c r="M19" s="10"/>
      <c r="N19" s="4"/>
      <c r="O19" s="4"/>
      <c r="P19" s="4"/>
      <c r="Q19" s="39"/>
      <c r="R19" s="181"/>
      <c r="S19" s="181"/>
      <c r="T19" s="181"/>
      <c r="U19" s="181"/>
      <c r="V19" s="181"/>
      <c r="W19" s="181"/>
      <c r="X19" s="181"/>
      <c r="Y19" s="181"/>
      <c r="Z19" s="181"/>
      <c r="AA19" s="181"/>
      <c r="AB19" s="181"/>
      <c r="AC19" s="49"/>
    </row>
    <row r="20" spans="1:29" ht="16.5" hidden="1" outlineLevel="1" thickTop="1" thickBot="1" x14ac:dyDescent="0.3">
      <c r="A20" s="180"/>
      <c r="B20" s="10"/>
      <c r="C20" s="3" t="s">
        <v>198</v>
      </c>
      <c r="D20" s="4"/>
      <c r="E20" s="22"/>
      <c r="F20" s="4"/>
      <c r="G20" s="4"/>
      <c r="H20" s="4"/>
      <c r="I20" s="4"/>
      <c r="J20" s="4"/>
      <c r="K20" s="4"/>
      <c r="L20" s="35" t="s">
        <v>101</v>
      </c>
      <c r="M20" s="10"/>
      <c r="N20" s="3" t="s">
        <v>199</v>
      </c>
      <c r="O20" s="4"/>
      <c r="P20" s="112">
        <f>+'Input Sheet'!F10</f>
        <v>0</v>
      </c>
      <c r="Q20" s="40">
        <f>+DATE(YEAR(P18)+P20,MONTH(P18)+1,DAY(P18))</f>
        <v>31</v>
      </c>
      <c r="R20" s="181"/>
      <c r="S20" s="181"/>
      <c r="T20" s="181"/>
      <c r="U20" s="181"/>
      <c r="V20" s="181"/>
      <c r="W20" s="181"/>
      <c r="X20" s="181"/>
      <c r="Y20" s="181"/>
      <c r="Z20" s="181"/>
      <c r="AA20" s="181"/>
      <c r="AB20" s="181"/>
      <c r="AC20" s="49"/>
    </row>
    <row r="21" spans="1:29" ht="6" hidden="1" customHeight="1" outlineLevel="1" thickBot="1" x14ac:dyDescent="0.3">
      <c r="A21" s="180"/>
      <c r="B21" s="10"/>
      <c r="C21" s="4"/>
      <c r="D21" s="4"/>
      <c r="E21" s="22"/>
      <c r="F21" s="4"/>
      <c r="G21" s="4"/>
      <c r="H21" s="4"/>
      <c r="I21" s="4"/>
      <c r="J21" s="4"/>
      <c r="K21" s="4"/>
      <c r="L21" s="11"/>
      <c r="M21" s="10"/>
      <c r="N21" s="4"/>
      <c r="O21" s="4"/>
      <c r="P21" s="4"/>
      <c r="Q21" s="11"/>
      <c r="R21" s="181"/>
      <c r="S21" s="181"/>
      <c r="T21" s="181"/>
      <c r="U21" s="181"/>
      <c r="V21" s="181"/>
      <c r="W21" s="181"/>
      <c r="X21" s="181"/>
      <c r="Y21" s="181"/>
      <c r="Z21" s="181"/>
      <c r="AA21" s="181"/>
      <c r="AB21" s="181"/>
      <c r="AC21" s="49"/>
    </row>
    <row r="22" spans="1:29" ht="16.5" hidden="1" outlineLevel="1" thickTop="1" thickBot="1" x14ac:dyDescent="0.3">
      <c r="A22" s="180"/>
      <c r="B22" s="10"/>
      <c r="C22" s="3" t="s">
        <v>200</v>
      </c>
      <c r="D22" s="4"/>
      <c r="E22" s="22"/>
      <c r="F22" s="45"/>
      <c r="G22" s="45" t="s">
        <v>70</v>
      </c>
      <c r="H22" s="4"/>
      <c r="I22" s="16" t="s">
        <v>69</v>
      </c>
      <c r="J22" s="16" t="s">
        <v>18</v>
      </c>
      <c r="K22" s="44" t="s">
        <v>68</v>
      </c>
      <c r="L22" s="11"/>
      <c r="M22" s="10"/>
      <c r="N22" s="3" t="s">
        <v>47</v>
      </c>
      <c r="O22" s="4"/>
      <c r="P22" s="112">
        <f>+'Input Sheet'!C8</f>
        <v>0</v>
      </c>
      <c r="Q22" s="11"/>
      <c r="R22" s="181"/>
      <c r="S22" s="181"/>
      <c r="T22" s="181"/>
      <c r="U22" s="181"/>
      <c r="V22" s="181"/>
      <c r="W22" s="181"/>
      <c r="X22" s="181"/>
      <c r="Y22" s="181"/>
      <c r="Z22" s="181"/>
      <c r="AA22" s="181"/>
      <c r="AB22" s="181"/>
      <c r="AC22" s="49"/>
    </row>
    <row r="23" spans="1:29" ht="6" hidden="1" customHeight="1" outlineLevel="1" thickBot="1" x14ac:dyDescent="0.3">
      <c r="A23" s="180"/>
      <c r="B23" s="10"/>
      <c r="C23" s="4"/>
      <c r="D23" s="4"/>
      <c r="E23" s="22"/>
      <c r="F23" s="4"/>
      <c r="G23" s="4"/>
      <c r="H23" s="4"/>
      <c r="I23" s="4"/>
      <c r="J23" s="4"/>
      <c r="K23" s="4"/>
      <c r="L23" s="11"/>
      <c r="M23" s="10"/>
      <c r="N23" s="4"/>
      <c r="O23" s="4"/>
      <c r="P23" s="4"/>
      <c r="Q23" s="11"/>
      <c r="R23" s="181"/>
      <c r="S23" s="181"/>
      <c r="T23" s="181"/>
      <c r="U23" s="181"/>
      <c r="V23" s="181"/>
      <c r="W23" s="181"/>
      <c r="X23" s="181"/>
      <c r="Y23" s="181"/>
      <c r="Z23" s="181"/>
      <c r="AA23" s="181"/>
      <c r="AB23" s="181"/>
      <c r="AC23" s="49"/>
    </row>
    <row r="24" spans="1:29" ht="16.5" hidden="1" outlineLevel="1" thickTop="1" thickBot="1" x14ac:dyDescent="0.3">
      <c r="A24" s="180"/>
      <c r="B24" s="10"/>
      <c r="C24" s="3" t="s">
        <v>5</v>
      </c>
      <c r="D24" s="4"/>
      <c r="E24" s="22"/>
      <c r="F24" s="4"/>
      <c r="G24" s="33" t="s">
        <v>58</v>
      </c>
      <c r="H24" s="18" t="s">
        <v>16</v>
      </c>
      <c r="I24" s="106">
        <f>+'Input Sheet'!L17</f>
        <v>0</v>
      </c>
      <c r="J24" s="106">
        <f>+'Input Sheet'!L19</f>
        <v>0</v>
      </c>
      <c r="K24" s="107">
        <f>+'Input Sheet'!L18</f>
        <v>0</v>
      </c>
      <c r="L24" s="36">
        <v>2</v>
      </c>
      <c r="M24" s="10"/>
      <c r="N24" s="3" t="s">
        <v>48</v>
      </c>
      <c r="O24" s="4"/>
      <c r="P24" s="41" t="e">
        <f>+P14/P22</f>
        <v>#DIV/0!</v>
      </c>
      <c r="Q24" s="11"/>
      <c r="R24" s="181"/>
      <c r="S24" s="181"/>
      <c r="T24" s="181"/>
      <c r="U24" s="181"/>
      <c r="V24" s="181"/>
      <c r="W24" s="181"/>
      <c r="X24" s="181"/>
      <c r="Y24" s="181"/>
      <c r="Z24" s="181"/>
      <c r="AA24" s="181"/>
      <c r="AB24" s="181"/>
      <c r="AC24" s="49"/>
    </row>
    <row r="25" spans="1:29" ht="6" hidden="1" customHeight="1" outlineLevel="1" thickBot="1" x14ac:dyDescent="0.3">
      <c r="A25" s="180"/>
      <c r="B25" s="10"/>
      <c r="C25" s="4"/>
      <c r="D25" s="4"/>
      <c r="E25" s="22"/>
      <c r="F25" s="4"/>
      <c r="G25" s="4"/>
      <c r="H25" s="18"/>
      <c r="I25" s="16"/>
      <c r="J25" s="16"/>
      <c r="K25" s="16"/>
      <c r="L25" s="11"/>
      <c r="M25" s="10"/>
      <c r="N25" s="4"/>
      <c r="O25" s="4"/>
      <c r="P25" s="4"/>
      <c r="Q25" s="11"/>
      <c r="R25" s="181"/>
      <c r="S25" s="181"/>
      <c r="T25" s="181"/>
      <c r="U25" s="181"/>
      <c r="V25" s="181"/>
      <c r="W25" s="181"/>
      <c r="X25" s="181"/>
      <c r="Y25" s="181"/>
      <c r="Z25" s="181"/>
      <c r="AA25" s="181"/>
      <c r="AB25" s="181"/>
      <c r="AC25" s="49"/>
    </row>
    <row r="26" spans="1:29" ht="16.5" hidden="1" outlineLevel="1" thickTop="1" thickBot="1" x14ac:dyDescent="0.3">
      <c r="A26" s="180"/>
      <c r="B26" s="10"/>
      <c r="C26" s="3" t="s">
        <v>201</v>
      </c>
      <c r="D26" s="4"/>
      <c r="E26" s="22"/>
      <c r="F26" s="4"/>
      <c r="G26" s="32" t="s">
        <v>202</v>
      </c>
      <c r="H26" s="18" t="s">
        <v>45</v>
      </c>
      <c r="I26" s="106">
        <f>+'Input Sheet'!F17</f>
        <v>0</v>
      </c>
      <c r="J26" s="106">
        <f>+'Input Sheet'!F19</f>
        <v>0</v>
      </c>
      <c r="K26" s="107">
        <f>+'Input Sheet'!F18</f>
        <v>0</v>
      </c>
      <c r="L26" s="36">
        <v>3</v>
      </c>
      <c r="M26" s="10"/>
      <c r="N26" s="29" t="s">
        <v>84</v>
      </c>
      <c r="O26" s="4"/>
      <c r="P26" s="46"/>
      <c r="Q26" s="47" t="s">
        <v>85</v>
      </c>
      <c r="R26" s="181"/>
      <c r="S26" s="181"/>
      <c r="T26" s="181"/>
      <c r="U26" s="181"/>
      <c r="V26" s="181"/>
      <c r="W26" s="181"/>
      <c r="X26" s="181"/>
      <c r="Y26" s="181"/>
      <c r="Z26" s="181"/>
      <c r="AA26" s="181"/>
      <c r="AB26" s="181"/>
      <c r="AC26" s="49"/>
    </row>
    <row r="27" spans="1:29" ht="6" hidden="1" customHeight="1" outlineLevel="1" thickBot="1" x14ac:dyDescent="0.3">
      <c r="A27" s="180"/>
      <c r="B27" s="10"/>
      <c r="C27" s="4"/>
      <c r="D27" s="4"/>
      <c r="E27" s="22"/>
      <c r="F27" s="4"/>
      <c r="G27" s="4"/>
      <c r="H27" s="18"/>
      <c r="I27" s="16"/>
      <c r="J27" s="16"/>
      <c r="K27" s="16"/>
      <c r="L27" s="36"/>
      <c r="M27" s="10"/>
      <c r="N27" s="4"/>
      <c r="O27" s="4"/>
      <c r="P27" s="129"/>
      <c r="Q27" s="11"/>
      <c r="R27" s="181"/>
      <c r="S27" s="181"/>
      <c r="T27" s="181"/>
      <c r="U27" s="181"/>
      <c r="V27" s="181"/>
      <c r="W27" s="181"/>
      <c r="X27" s="181"/>
      <c r="Y27" s="181"/>
      <c r="Z27" s="181"/>
      <c r="AA27" s="181"/>
      <c r="AB27" s="181"/>
      <c r="AC27" s="49"/>
    </row>
    <row r="28" spans="1:29" ht="16.5" hidden="1" outlineLevel="1" thickTop="1" thickBot="1" x14ac:dyDescent="0.3">
      <c r="A28" s="180"/>
      <c r="B28" s="10"/>
      <c r="C28" s="3" t="s">
        <v>6</v>
      </c>
      <c r="D28" s="4"/>
      <c r="E28" s="22"/>
      <c r="F28" s="4"/>
      <c r="G28" s="32" t="s">
        <v>62</v>
      </c>
      <c r="H28" s="18" t="s">
        <v>17</v>
      </c>
      <c r="I28" s="106">
        <f>+'Input Sheet'!L9</f>
        <v>0</v>
      </c>
      <c r="J28" s="106">
        <f>+'Input Sheet'!L11</f>
        <v>0</v>
      </c>
      <c r="K28" s="107">
        <f>+'Input Sheet'!L10</f>
        <v>0</v>
      </c>
      <c r="L28" s="36">
        <v>2</v>
      </c>
      <c r="M28" s="10"/>
      <c r="N28" s="3" t="s">
        <v>82</v>
      </c>
      <c r="O28" s="4"/>
      <c r="P28" s="41">
        <f>+SUM(H73:Q73)</f>
        <v>0</v>
      </c>
      <c r="Q28" s="42">
        <f>+P28/10</f>
        <v>0</v>
      </c>
      <c r="R28" s="181"/>
      <c r="S28" s="181"/>
      <c r="T28" s="181"/>
      <c r="U28" s="181"/>
      <c r="V28" s="181"/>
      <c r="W28" s="181"/>
      <c r="X28" s="181"/>
      <c r="Y28" s="181"/>
      <c r="Z28" s="181"/>
      <c r="AA28" s="181"/>
      <c r="AB28" s="181"/>
      <c r="AC28" s="49"/>
    </row>
    <row r="29" spans="1:29" ht="6" hidden="1" customHeight="1" outlineLevel="1" thickBot="1" x14ac:dyDescent="0.3">
      <c r="A29" s="180"/>
      <c r="B29" s="10"/>
      <c r="C29" s="4"/>
      <c r="D29" s="4"/>
      <c r="E29" s="22"/>
      <c r="F29" s="4"/>
      <c r="G29" s="4"/>
      <c r="H29" s="4"/>
      <c r="I29" s="4"/>
      <c r="J29" s="4"/>
      <c r="K29" s="4"/>
      <c r="L29" s="11"/>
      <c r="M29" s="10"/>
      <c r="N29" s="4"/>
      <c r="O29" s="4"/>
      <c r="P29" s="4"/>
      <c r="Q29" s="11"/>
      <c r="R29" s="181"/>
      <c r="S29" s="181"/>
      <c r="T29" s="181"/>
      <c r="U29" s="181"/>
      <c r="V29" s="181"/>
      <c r="W29" s="181"/>
      <c r="X29" s="181"/>
      <c r="Y29" s="181"/>
      <c r="Z29" s="181"/>
      <c r="AA29" s="181"/>
      <c r="AB29" s="181"/>
      <c r="AC29" s="49"/>
    </row>
    <row r="30" spans="1:29" ht="16.5" hidden="1" outlineLevel="1" thickBot="1" x14ac:dyDescent="0.3">
      <c r="A30" s="180"/>
      <c r="B30" s="10"/>
      <c r="C30" s="6" t="s">
        <v>7</v>
      </c>
      <c r="D30" s="4"/>
      <c r="E30" s="22"/>
      <c r="F30" s="4"/>
      <c r="G30" s="98" t="s">
        <v>102</v>
      </c>
      <c r="H30" s="100" t="str">
        <f>+IF(AND(D96="NO",D105="NO",D118="No"),"VIOLATION EXISTS",IF(AND(D96="YES",D105="No",D118="no"),"VIOLATION EXISTS",IF(AND(D96="NO",D105="NO",D118="YES"),"VIOLATION EXISTS",IF(AND(D96="NO",D105="YES",D118="NO"),"VIOLATION EXISTS","REQUIREMENTS MET"))))</f>
        <v>REQUIREMENTS MET</v>
      </c>
      <c r="I30" s="99" t="s">
        <v>105</v>
      </c>
      <c r="J30" s="97" t="s">
        <v>103</v>
      </c>
      <c r="K30" s="99" t="s">
        <v>104</v>
      </c>
      <c r="L30" s="35"/>
      <c r="M30" s="10"/>
      <c r="N30" s="3" t="s">
        <v>83</v>
      </c>
      <c r="O30" s="4"/>
      <c r="P30" s="41">
        <f>+SUM(H73:AA73)</f>
        <v>0</v>
      </c>
      <c r="Q30" s="42">
        <f>+P30/20</f>
        <v>0</v>
      </c>
      <c r="R30" s="181"/>
      <c r="S30" s="181"/>
      <c r="T30" s="181"/>
      <c r="U30" s="181"/>
      <c r="V30" s="181"/>
      <c r="W30" s="181"/>
      <c r="X30" s="181"/>
      <c r="Y30" s="181"/>
      <c r="Z30" s="181"/>
      <c r="AA30" s="181"/>
      <c r="AB30" s="181"/>
      <c r="AC30" s="49"/>
    </row>
    <row r="31" spans="1:29" ht="6" hidden="1" customHeight="1" outlineLevel="1" thickBot="1" x14ac:dyDescent="0.3">
      <c r="A31" s="180"/>
      <c r="B31" s="10"/>
      <c r="C31" s="4"/>
      <c r="D31" s="4"/>
      <c r="E31" s="22"/>
      <c r="F31" s="4"/>
      <c r="G31" s="4"/>
      <c r="H31" s="4"/>
      <c r="I31" s="4"/>
      <c r="J31" s="4"/>
      <c r="K31" s="23"/>
      <c r="L31" s="11"/>
      <c r="M31" s="13"/>
      <c r="N31" s="14"/>
      <c r="O31" s="14"/>
      <c r="P31" s="14"/>
      <c r="Q31" s="15"/>
      <c r="R31" s="181"/>
      <c r="S31" s="181"/>
      <c r="T31" s="181"/>
      <c r="U31" s="181"/>
      <c r="V31" s="181"/>
      <c r="W31" s="181"/>
      <c r="X31" s="181"/>
      <c r="Y31" s="181"/>
      <c r="Z31" s="181"/>
      <c r="AA31" s="181"/>
      <c r="AB31" s="181"/>
      <c r="AC31" s="49"/>
    </row>
    <row r="32" spans="1:29" ht="15.75" hidden="1" outlineLevel="2" thickBot="1" x14ac:dyDescent="0.3">
      <c r="A32" s="180"/>
      <c r="B32" s="10"/>
      <c r="C32" s="3" t="s">
        <v>8</v>
      </c>
      <c r="D32" s="4"/>
      <c r="E32" s="22"/>
      <c r="F32" s="4"/>
      <c r="G32" s="4"/>
      <c r="H32" s="4"/>
      <c r="I32" s="4"/>
      <c r="J32" s="4"/>
      <c r="K32" s="23"/>
      <c r="L32" s="11"/>
      <c r="M32" s="181"/>
      <c r="N32" s="181"/>
      <c r="O32" s="181"/>
      <c r="P32" s="181"/>
      <c r="Q32" s="181"/>
      <c r="R32" s="181"/>
      <c r="S32" s="181"/>
      <c r="T32" s="181"/>
      <c r="U32" s="181"/>
      <c r="V32" s="181"/>
      <c r="W32" s="181"/>
      <c r="X32" s="181"/>
      <c r="Y32" s="181"/>
      <c r="Z32" s="181"/>
      <c r="AA32" s="181"/>
      <c r="AB32" s="181"/>
      <c r="AC32" s="49"/>
    </row>
    <row r="33" spans="1:29" ht="6" hidden="1" customHeight="1" outlineLevel="2" thickBot="1" x14ac:dyDescent="0.3">
      <c r="A33" s="180"/>
      <c r="B33" s="10"/>
      <c r="C33" s="4"/>
      <c r="D33" s="4"/>
      <c r="E33" s="22"/>
      <c r="F33" s="4"/>
      <c r="G33" s="4"/>
      <c r="H33" s="4"/>
      <c r="I33" s="4"/>
      <c r="J33" s="4"/>
      <c r="K33" s="23"/>
      <c r="L33" s="11"/>
      <c r="M33" s="181"/>
      <c r="N33" s="181"/>
      <c r="O33" s="181"/>
      <c r="P33" s="181"/>
      <c r="Q33" s="181"/>
      <c r="R33" s="181"/>
      <c r="S33" s="181"/>
      <c r="T33" s="181"/>
      <c r="U33" s="181"/>
      <c r="V33" s="181"/>
      <c r="W33" s="181"/>
      <c r="X33" s="181"/>
      <c r="Y33" s="181"/>
      <c r="Z33" s="181"/>
      <c r="AA33" s="181"/>
      <c r="AB33" s="181"/>
      <c r="AC33" s="49"/>
    </row>
    <row r="34" spans="1:29" ht="16.5" hidden="1" outlineLevel="2" thickTop="1" thickBot="1" x14ac:dyDescent="0.3">
      <c r="A34" s="180"/>
      <c r="B34" s="10"/>
      <c r="C34" s="3" t="s">
        <v>9</v>
      </c>
      <c r="D34" s="4"/>
      <c r="E34" s="22"/>
      <c r="F34" s="4"/>
      <c r="G34" s="4"/>
      <c r="H34" s="4" t="s">
        <v>19</v>
      </c>
      <c r="I34" s="341"/>
      <c r="J34" s="342"/>
      <c r="K34" s="23"/>
      <c r="L34" s="11"/>
      <c r="M34" s="181"/>
      <c r="N34" s="181"/>
      <c r="O34" s="181"/>
      <c r="P34" s="181"/>
      <c r="Q34" s="181"/>
      <c r="R34" s="181"/>
      <c r="S34" s="181"/>
      <c r="T34" s="181"/>
      <c r="U34" s="181"/>
      <c r="V34" s="181"/>
      <c r="W34" s="181"/>
      <c r="X34" s="181"/>
      <c r="Y34" s="181"/>
      <c r="Z34" s="181"/>
      <c r="AA34" s="181"/>
      <c r="AB34" s="181"/>
      <c r="AC34" s="49"/>
    </row>
    <row r="35" spans="1:29" ht="6" hidden="1" customHeight="1" outlineLevel="2" x14ac:dyDescent="0.25">
      <c r="A35" s="180"/>
      <c r="B35" s="10"/>
      <c r="C35" s="4"/>
      <c r="D35" s="4"/>
      <c r="E35" s="22"/>
      <c r="F35" s="4"/>
      <c r="G35" s="4"/>
      <c r="H35" s="4"/>
      <c r="I35" s="343"/>
      <c r="J35" s="344"/>
      <c r="K35" s="23"/>
      <c r="L35" s="11"/>
      <c r="M35" s="181"/>
      <c r="N35" s="181"/>
      <c r="O35" s="181"/>
      <c r="P35" s="181"/>
      <c r="Q35" s="181"/>
      <c r="R35" s="181"/>
      <c r="S35" s="181"/>
      <c r="T35" s="181"/>
      <c r="U35" s="181"/>
      <c r="V35" s="181"/>
      <c r="W35" s="181"/>
      <c r="X35" s="181"/>
      <c r="Y35" s="181"/>
      <c r="Z35" s="181"/>
      <c r="AA35" s="181"/>
      <c r="AB35" s="181"/>
      <c r="AC35" s="49"/>
    </row>
    <row r="36" spans="1:29" hidden="1" outlineLevel="2" x14ac:dyDescent="0.25">
      <c r="A36" s="180"/>
      <c r="B36" s="10"/>
      <c r="C36" s="4"/>
      <c r="D36" s="4"/>
      <c r="E36" s="22"/>
      <c r="F36" s="4"/>
      <c r="G36" s="4"/>
      <c r="H36" s="4"/>
      <c r="I36" s="343"/>
      <c r="J36" s="344"/>
      <c r="K36" s="23"/>
      <c r="L36" s="11"/>
      <c r="M36" s="181"/>
      <c r="N36" s="181"/>
      <c r="O36" s="181"/>
      <c r="P36" s="181"/>
      <c r="Q36" s="181"/>
      <c r="R36" s="181"/>
      <c r="S36" s="181"/>
      <c r="T36" s="181"/>
      <c r="U36" s="181"/>
      <c r="V36" s="181"/>
      <c r="W36" s="181"/>
      <c r="X36" s="181"/>
      <c r="Y36" s="181"/>
      <c r="Z36" s="181"/>
      <c r="AA36" s="181"/>
      <c r="AB36" s="181"/>
      <c r="AC36" s="49"/>
    </row>
    <row r="37" spans="1:29" hidden="1" outlineLevel="2" x14ac:dyDescent="0.25">
      <c r="A37" s="180"/>
      <c r="B37" s="10"/>
      <c r="C37" s="4"/>
      <c r="D37" s="4"/>
      <c r="E37" s="22"/>
      <c r="F37" s="4"/>
      <c r="G37" s="4"/>
      <c r="H37" s="4"/>
      <c r="I37" s="345"/>
      <c r="J37" s="346"/>
      <c r="K37" s="23"/>
      <c r="L37" s="11"/>
      <c r="M37" s="181"/>
      <c r="N37" s="181"/>
      <c r="O37" s="181"/>
      <c r="P37" s="181"/>
      <c r="Q37" s="181"/>
      <c r="R37" s="181"/>
      <c r="S37" s="181"/>
      <c r="T37" s="181"/>
      <c r="U37" s="181"/>
      <c r="V37" s="181"/>
      <c r="W37" s="181"/>
      <c r="X37" s="181"/>
      <c r="Y37" s="181"/>
      <c r="Z37" s="181"/>
      <c r="AA37" s="181"/>
      <c r="AB37" s="181"/>
      <c r="AC37" s="49"/>
    </row>
    <row r="38" spans="1:29" hidden="1" outlineLevel="2" x14ac:dyDescent="0.25">
      <c r="A38" s="180"/>
      <c r="B38" s="10"/>
      <c r="C38" s="4"/>
      <c r="D38" s="4"/>
      <c r="E38" s="22"/>
      <c r="F38" s="4"/>
      <c r="G38" s="4"/>
      <c r="H38" s="4"/>
      <c r="I38" s="4"/>
      <c r="J38" s="4"/>
      <c r="K38" s="23"/>
      <c r="L38" s="11"/>
      <c r="M38" s="181"/>
      <c r="N38" s="181"/>
      <c r="O38" s="181"/>
      <c r="P38" s="181"/>
      <c r="Q38" s="181"/>
      <c r="R38" s="181"/>
      <c r="S38" s="181"/>
      <c r="T38" s="181"/>
      <c r="U38" s="181"/>
      <c r="V38" s="181"/>
      <c r="W38" s="181"/>
      <c r="X38" s="181"/>
      <c r="Y38" s="181"/>
      <c r="Z38" s="181"/>
      <c r="AA38" s="181"/>
      <c r="AB38" s="181"/>
      <c r="AC38" s="49"/>
    </row>
    <row r="39" spans="1:29" hidden="1" outlineLevel="2" x14ac:dyDescent="0.25">
      <c r="A39" s="180"/>
      <c r="B39" s="10"/>
      <c r="C39" s="4"/>
      <c r="D39" s="4"/>
      <c r="E39" s="22"/>
      <c r="F39" s="4"/>
      <c r="G39" s="4"/>
      <c r="H39" s="4"/>
      <c r="I39" s="4"/>
      <c r="J39" s="4"/>
      <c r="K39" s="23"/>
      <c r="L39" s="11"/>
      <c r="M39" s="181"/>
      <c r="N39" s="181"/>
      <c r="O39" s="181"/>
      <c r="P39" s="181"/>
      <c r="Q39" s="181"/>
      <c r="R39" s="181"/>
      <c r="S39" s="181"/>
      <c r="T39" s="181"/>
      <c r="U39" s="181"/>
      <c r="V39" s="181"/>
      <c r="W39" s="181"/>
      <c r="X39" s="181"/>
      <c r="Y39" s="181"/>
      <c r="Z39" s="181"/>
      <c r="AA39" s="181"/>
      <c r="AB39" s="181"/>
      <c r="AC39" s="49"/>
    </row>
    <row r="40" spans="1:29" hidden="1" outlineLevel="2" x14ac:dyDescent="0.25">
      <c r="A40" s="180"/>
      <c r="B40" s="10"/>
      <c r="C40" s="4"/>
      <c r="D40" s="4"/>
      <c r="E40" s="22"/>
      <c r="F40" s="19"/>
      <c r="G40" s="20" t="s">
        <v>24</v>
      </c>
      <c r="H40" s="21"/>
      <c r="I40" s="21"/>
      <c r="J40" s="21"/>
      <c r="K40" s="23"/>
      <c r="L40" s="11"/>
      <c r="M40" s="181"/>
      <c r="N40" s="181"/>
      <c r="O40" s="181"/>
      <c r="P40" s="181"/>
      <c r="Q40" s="181"/>
      <c r="R40" s="181"/>
      <c r="S40" s="181"/>
      <c r="T40" s="181"/>
      <c r="U40" s="181"/>
      <c r="V40" s="181"/>
      <c r="W40" s="181"/>
      <c r="X40" s="181"/>
      <c r="Y40" s="181"/>
      <c r="Z40" s="181"/>
      <c r="AA40" s="181"/>
      <c r="AB40" s="181"/>
      <c r="AC40" s="49"/>
    </row>
    <row r="41" spans="1:29" hidden="1" outlineLevel="2" x14ac:dyDescent="0.25">
      <c r="A41" s="180"/>
      <c r="B41" s="10"/>
      <c r="C41" s="4"/>
      <c r="D41" s="4"/>
      <c r="E41" s="22"/>
      <c r="F41" s="22"/>
      <c r="G41" s="4" t="s">
        <v>203</v>
      </c>
      <c r="H41" s="4"/>
      <c r="I41" s="4"/>
      <c r="J41" s="4"/>
      <c r="K41" s="23"/>
      <c r="L41" s="11"/>
      <c r="M41" s="181"/>
      <c r="N41" s="181"/>
      <c r="O41" s="181"/>
      <c r="P41" s="181"/>
      <c r="Q41" s="181"/>
      <c r="R41" s="181"/>
      <c r="S41" s="181"/>
      <c r="T41" s="181"/>
      <c r="U41" s="181"/>
      <c r="V41" s="181"/>
      <c r="W41" s="181"/>
      <c r="X41" s="181"/>
      <c r="Y41" s="181"/>
      <c r="Z41" s="181"/>
      <c r="AA41" s="181"/>
      <c r="AB41" s="181"/>
      <c r="AC41" s="49"/>
    </row>
    <row r="42" spans="1:29" hidden="1" outlineLevel="2" x14ac:dyDescent="0.25">
      <c r="A42" s="180"/>
      <c r="B42" s="10"/>
      <c r="C42" s="4"/>
      <c r="D42" s="4"/>
      <c r="E42" s="22"/>
      <c r="F42" s="22"/>
      <c r="G42" s="4" t="s">
        <v>20</v>
      </c>
      <c r="H42" s="4"/>
      <c r="I42" s="4"/>
      <c r="J42" s="4"/>
      <c r="K42" s="23"/>
      <c r="L42" s="11"/>
      <c r="M42" s="181"/>
      <c r="N42" s="181"/>
      <c r="O42" s="181"/>
      <c r="P42" s="181"/>
      <c r="Q42" s="181"/>
      <c r="R42" s="181"/>
      <c r="S42" s="181"/>
      <c r="T42" s="181"/>
      <c r="U42" s="181"/>
      <c r="V42" s="181"/>
      <c r="W42" s="181"/>
      <c r="X42" s="181"/>
      <c r="Y42" s="181"/>
      <c r="Z42" s="181"/>
      <c r="AA42" s="181"/>
      <c r="AB42" s="181"/>
      <c r="AC42" s="49"/>
    </row>
    <row r="43" spans="1:29" hidden="1" outlineLevel="2" x14ac:dyDescent="0.25">
      <c r="A43" s="180"/>
      <c r="B43" s="10"/>
      <c r="C43" s="4"/>
      <c r="D43" s="4"/>
      <c r="E43" s="22"/>
      <c r="F43" s="22"/>
      <c r="G43" s="4" t="s">
        <v>21</v>
      </c>
      <c r="H43" s="4"/>
      <c r="I43" s="4"/>
      <c r="J43" s="4"/>
      <c r="K43" s="23"/>
      <c r="L43" s="11"/>
      <c r="M43" s="181"/>
      <c r="N43" s="181"/>
      <c r="O43" s="181"/>
      <c r="P43" s="181"/>
      <c r="Q43" s="181"/>
      <c r="R43" s="181"/>
      <c r="S43" s="181"/>
      <c r="T43" s="181"/>
      <c r="U43" s="181"/>
      <c r="V43" s="181"/>
      <c r="W43" s="181"/>
      <c r="X43" s="181"/>
      <c r="Y43" s="181"/>
      <c r="Z43" s="181"/>
      <c r="AA43" s="181"/>
      <c r="AB43" s="181"/>
      <c r="AC43" s="49"/>
    </row>
    <row r="44" spans="1:29" hidden="1" outlineLevel="2" x14ac:dyDescent="0.25">
      <c r="A44" s="180"/>
      <c r="B44" s="10"/>
      <c r="C44" s="4"/>
      <c r="D44" s="4"/>
      <c r="E44" s="22"/>
      <c r="F44" s="22"/>
      <c r="G44" s="4"/>
      <c r="H44" s="4"/>
      <c r="I44" s="4"/>
      <c r="J44" s="4"/>
      <c r="K44" s="23"/>
      <c r="L44" s="11"/>
      <c r="M44" s="181"/>
      <c r="N44" s="181"/>
      <c r="O44" s="181"/>
      <c r="P44" s="181"/>
      <c r="Q44" s="181"/>
      <c r="R44" s="181"/>
      <c r="S44" s="181"/>
      <c r="T44" s="181"/>
      <c r="U44" s="181"/>
      <c r="V44" s="181"/>
      <c r="W44" s="181"/>
      <c r="X44" s="181"/>
      <c r="Y44" s="181"/>
      <c r="Z44" s="181"/>
      <c r="AA44" s="181"/>
      <c r="AB44" s="181"/>
      <c r="AC44" s="49"/>
    </row>
    <row r="45" spans="1:29" hidden="1" outlineLevel="2" x14ac:dyDescent="0.25">
      <c r="A45" s="180"/>
      <c r="B45" s="10"/>
      <c r="C45" s="4"/>
      <c r="D45" s="4"/>
      <c r="E45" s="22"/>
      <c r="F45" s="22"/>
      <c r="G45" s="4" t="s">
        <v>22</v>
      </c>
      <c r="H45" s="4"/>
      <c r="I45" s="4"/>
      <c r="J45" s="4"/>
      <c r="K45" s="23"/>
      <c r="L45" s="11"/>
      <c r="M45" s="181"/>
      <c r="N45" s="181"/>
      <c r="O45" s="181"/>
      <c r="P45" s="181"/>
      <c r="Q45" s="181"/>
      <c r="R45" s="181"/>
      <c r="S45" s="181"/>
      <c r="T45" s="181"/>
      <c r="U45" s="181"/>
      <c r="V45" s="181"/>
      <c r="W45" s="181"/>
      <c r="X45" s="181"/>
      <c r="Y45" s="181"/>
      <c r="Z45" s="181"/>
      <c r="AA45" s="181"/>
      <c r="AB45" s="181"/>
      <c r="AC45" s="49"/>
    </row>
    <row r="46" spans="1:29" hidden="1" outlineLevel="2" x14ac:dyDescent="0.25">
      <c r="A46" s="180"/>
      <c r="B46" s="10"/>
      <c r="C46" s="4"/>
      <c r="D46" s="4"/>
      <c r="E46" s="22"/>
      <c r="F46" s="22"/>
      <c r="G46" s="4" t="s">
        <v>204</v>
      </c>
      <c r="H46" s="4"/>
      <c r="I46" s="4"/>
      <c r="J46" s="4"/>
      <c r="K46" s="23"/>
      <c r="L46" s="11"/>
      <c r="M46" s="181"/>
      <c r="N46" s="181"/>
      <c r="O46" s="181"/>
      <c r="P46" s="181"/>
      <c r="Q46" s="181"/>
      <c r="R46" s="181"/>
      <c r="S46" s="181"/>
      <c r="T46" s="181"/>
      <c r="U46" s="181"/>
      <c r="V46" s="181"/>
      <c r="W46" s="181"/>
      <c r="X46" s="181"/>
      <c r="Y46" s="181"/>
      <c r="Z46" s="181"/>
      <c r="AA46" s="181"/>
      <c r="AB46" s="181"/>
      <c r="AC46" s="49"/>
    </row>
    <row r="47" spans="1:29" hidden="1" outlineLevel="2" x14ac:dyDescent="0.25">
      <c r="A47" s="180"/>
      <c r="B47" s="10"/>
      <c r="C47" s="4"/>
      <c r="D47" s="4"/>
      <c r="E47" s="22"/>
      <c r="F47" s="22"/>
      <c r="G47" s="4"/>
      <c r="H47" s="4"/>
      <c r="I47" s="4"/>
      <c r="J47" s="4"/>
      <c r="K47" s="23"/>
      <c r="L47" s="11"/>
      <c r="M47" s="181"/>
      <c r="N47" s="181"/>
      <c r="O47" s="181"/>
      <c r="P47" s="181"/>
      <c r="Q47" s="181"/>
      <c r="R47" s="181"/>
      <c r="S47" s="181"/>
      <c r="T47" s="181"/>
      <c r="U47" s="181"/>
      <c r="V47" s="181"/>
      <c r="W47" s="181"/>
      <c r="X47" s="181"/>
      <c r="Y47" s="181"/>
      <c r="Z47" s="181"/>
      <c r="AA47" s="181"/>
      <c r="AB47" s="181"/>
      <c r="AC47" s="49"/>
    </row>
    <row r="48" spans="1:29" hidden="1" outlineLevel="2" x14ac:dyDescent="0.25">
      <c r="A48" s="180"/>
      <c r="B48" s="10"/>
      <c r="C48" s="4"/>
      <c r="D48" s="4"/>
      <c r="E48" s="22"/>
      <c r="F48" s="22"/>
      <c r="G48" s="4" t="s">
        <v>205</v>
      </c>
      <c r="H48" s="4"/>
      <c r="I48" s="4"/>
      <c r="J48" s="4"/>
      <c r="K48" s="23"/>
      <c r="L48" s="11"/>
      <c r="M48" s="181"/>
      <c r="N48" s="181"/>
      <c r="O48" s="181"/>
      <c r="P48" s="181"/>
      <c r="Q48" s="181"/>
      <c r="R48" s="181"/>
      <c r="S48" s="181"/>
      <c r="T48" s="181"/>
      <c r="U48" s="181"/>
      <c r="V48" s="181"/>
      <c r="W48" s="181"/>
      <c r="X48" s="181"/>
      <c r="Y48" s="181"/>
      <c r="Z48" s="181"/>
      <c r="AA48" s="181"/>
      <c r="AB48" s="181"/>
      <c r="AC48" s="49"/>
    </row>
    <row r="49" spans="1:29" hidden="1" outlineLevel="2" x14ac:dyDescent="0.25">
      <c r="A49" s="180"/>
      <c r="B49" s="10"/>
      <c r="C49" s="4"/>
      <c r="D49" s="4"/>
      <c r="E49" s="22"/>
      <c r="F49" s="22"/>
      <c r="G49" s="4" t="s">
        <v>23</v>
      </c>
      <c r="H49" s="4"/>
      <c r="I49" s="4"/>
      <c r="J49" s="4"/>
      <c r="K49" s="23"/>
      <c r="L49" s="11"/>
      <c r="M49" s="181"/>
      <c r="N49" s="181"/>
      <c r="O49" s="181"/>
      <c r="P49" s="181"/>
      <c r="Q49" s="181"/>
      <c r="R49" s="181"/>
      <c r="S49" s="181"/>
      <c r="T49" s="181"/>
      <c r="U49" s="181"/>
      <c r="V49" s="181"/>
      <c r="W49" s="181"/>
      <c r="X49" s="181"/>
      <c r="Y49" s="181"/>
      <c r="Z49" s="181"/>
      <c r="AA49" s="181"/>
      <c r="AB49" s="181"/>
      <c r="AC49" s="49"/>
    </row>
    <row r="50" spans="1:29" hidden="1" outlineLevel="2" x14ac:dyDescent="0.25">
      <c r="A50" s="180"/>
      <c r="B50" s="10"/>
      <c r="C50" s="4"/>
      <c r="D50" s="4"/>
      <c r="E50" s="22"/>
      <c r="F50" s="24"/>
      <c r="G50" s="25"/>
      <c r="H50" s="25"/>
      <c r="I50" s="25"/>
      <c r="J50" s="25"/>
      <c r="K50" s="23"/>
      <c r="L50" s="11"/>
      <c r="M50" s="181"/>
      <c r="N50" s="181"/>
      <c r="O50" s="181"/>
      <c r="P50" s="181"/>
      <c r="Q50" s="181"/>
      <c r="R50" s="181"/>
      <c r="S50" s="181"/>
      <c r="T50" s="181"/>
      <c r="U50" s="181"/>
      <c r="V50" s="181"/>
      <c r="W50" s="181"/>
      <c r="X50" s="181"/>
      <c r="Y50" s="181"/>
      <c r="Z50" s="181"/>
      <c r="AA50" s="181"/>
      <c r="AB50" s="181"/>
      <c r="AC50" s="49"/>
    </row>
    <row r="51" spans="1:29" hidden="1" outlineLevel="2" x14ac:dyDescent="0.25">
      <c r="A51" s="180"/>
      <c r="B51" s="10"/>
      <c r="C51" s="4"/>
      <c r="D51" s="4"/>
      <c r="E51" s="24"/>
      <c r="F51" s="25"/>
      <c r="G51" s="25"/>
      <c r="H51" s="25"/>
      <c r="I51" s="25"/>
      <c r="J51" s="25"/>
      <c r="K51" s="26"/>
      <c r="L51" s="11"/>
      <c r="M51" s="181"/>
      <c r="N51" s="181"/>
      <c r="O51" s="181"/>
      <c r="P51" s="181"/>
      <c r="Q51" s="181"/>
      <c r="R51" s="181"/>
      <c r="S51" s="181"/>
      <c r="T51" s="181"/>
      <c r="U51" s="181"/>
      <c r="V51" s="181"/>
      <c r="W51" s="181"/>
      <c r="X51" s="181"/>
      <c r="Y51" s="181"/>
      <c r="Z51" s="181"/>
      <c r="AA51" s="181"/>
      <c r="AB51" s="181"/>
      <c r="AC51" s="49"/>
    </row>
    <row r="52" spans="1:29" ht="15.75" hidden="1" outlineLevel="2" thickBot="1" x14ac:dyDescent="0.3">
      <c r="A52" s="180"/>
      <c r="B52" s="13"/>
      <c r="C52" s="14"/>
      <c r="D52" s="14"/>
      <c r="E52" s="14"/>
      <c r="F52" s="14"/>
      <c r="G52" s="14"/>
      <c r="H52" s="14"/>
      <c r="I52" s="14"/>
      <c r="J52" s="14"/>
      <c r="K52" s="14"/>
      <c r="L52" s="15"/>
      <c r="M52" s="181"/>
      <c r="N52" s="181"/>
      <c r="O52" s="181"/>
      <c r="P52" s="181"/>
      <c r="Q52" s="181"/>
      <c r="R52" s="181"/>
      <c r="S52" s="181"/>
      <c r="T52" s="181"/>
      <c r="U52" s="181"/>
      <c r="V52" s="181"/>
      <c r="W52" s="181"/>
      <c r="X52" s="181"/>
      <c r="Y52" s="181"/>
      <c r="Z52" s="181"/>
      <c r="AA52" s="181"/>
      <c r="AB52" s="181"/>
      <c r="AC52" s="49"/>
    </row>
    <row r="53" spans="1:29" hidden="1" outlineLevel="2" x14ac:dyDescent="0.25">
      <c r="A53" s="180"/>
      <c r="B53" s="181"/>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49"/>
    </row>
    <row r="54" spans="1:29" hidden="1" outlineLevel="1" collapsed="1" x14ac:dyDescent="0.25">
      <c r="A54" s="180"/>
      <c r="B54" s="52"/>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49"/>
    </row>
    <row r="55" spans="1:29" ht="41.25" customHeight="1" collapsed="1" x14ac:dyDescent="0.25">
      <c r="A55" s="180"/>
      <c r="B55" s="211" t="s">
        <v>109</v>
      </c>
      <c r="C55" s="347" t="s">
        <v>233</v>
      </c>
      <c r="D55" s="347"/>
      <c r="E55" s="347"/>
      <c r="F55" s="347"/>
      <c r="G55" s="347"/>
      <c r="H55" s="53"/>
      <c r="I55" s="53"/>
      <c r="J55" s="53"/>
      <c r="K55" s="53"/>
      <c r="L55" s="53"/>
      <c r="M55" s="53"/>
      <c r="N55" s="53"/>
      <c r="O55" s="53"/>
      <c r="P55" s="53"/>
      <c r="Q55" s="54"/>
      <c r="R55" s="53"/>
      <c r="S55" s="53"/>
      <c r="T55" s="53"/>
      <c r="U55" s="53"/>
      <c r="V55" s="53"/>
      <c r="W55" s="53"/>
      <c r="X55" s="53"/>
      <c r="Y55" s="53"/>
      <c r="Z55" s="53"/>
      <c r="AA55" s="53"/>
      <c r="AB55" s="212"/>
      <c r="AC55" s="49"/>
    </row>
    <row r="56" spans="1:29" x14ac:dyDescent="0.25">
      <c r="A56" s="180"/>
      <c r="B56" s="55"/>
      <c r="C56" s="350" t="s">
        <v>108</v>
      </c>
      <c r="D56" s="350"/>
      <c r="E56" s="350"/>
      <c r="F56" s="350"/>
      <c r="G56" s="350"/>
      <c r="H56" s="103" t="s">
        <v>110</v>
      </c>
      <c r="I56" s="103" t="s">
        <v>110</v>
      </c>
      <c r="J56" s="103" t="s">
        <v>110</v>
      </c>
      <c r="K56" s="103" t="s">
        <v>110</v>
      </c>
      <c r="L56" s="103" t="s">
        <v>110</v>
      </c>
      <c r="M56" s="103" t="s">
        <v>110</v>
      </c>
      <c r="N56" s="103" t="s">
        <v>110</v>
      </c>
      <c r="O56" s="103" t="s">
        <v>110</v>
      </c>
      <c r="P56" s="103" t="s">
        <v>110</v>
      </c>
      <c r="Q56" s="131" t="s">
        <v>110</v>
      </c>
      <c r="R56" s="103" t="s">
        <v>110</v>
      </c>
      <c r="S56" s="103" t="s">
        <v>110</v>
      </c>
      <c r="T56" s="103" t="s">
        <v>110</v>
      </c>
      <c r="U56" s="103" t="s">
        <v>110</v>
      </c>
      <c r="V56" s="103" t="s">
        <v>110</v>
      </c>
      <c r="W56" s="103" t="s">
        <v>110</v>
      </c>
      <c r="X56" s="103" t="s">
        <v>110</v>
      </c>
      <c r="Y56" s="103" t="s">
        <v>110</v>
      </c>
      <c r="Z56" s="103" t="s">
        <v>110</v>
      </c>
      <c r="AA56" s="103" t="s">
        <v>110</v>
      </c>
      <c r="AB56" s="131"/>
      <c r="AC56" s="49"/>
    </row>
    <row r="57" spans="1:29" x14ac:dyDescent="0.25">
      <c r="A57" s="180"/>
      <c r="B57" s="55"/>
      <c r="C57" s="2" t="s">
        <v>29</v>
      </c>
      <c r="D57" s="2"/>
      <c r="E57" s="2"/>
      <c r="F57" s="2"/>
      <c r="G57" s="2"/>
      <c r="H57" s="297">
        <f t="shared" ref="H57:AA57" si="0">DAYS360($P$8,H58)/360</f>
        <v>1.0027777777777778</v>
      </c>
      <c r="I57" s="297">
        <f t="shared" si="0"/>
        <v>2.0027777777777778</v>
      </c>
      <c r="J57" s="297">
        <f t="shared" si="0"/>
        <v>3.0027777777777778</v>
      </c>
      <c r="K57" s="297">
        <f t="shared" si="0"/>
        <v>4.0027777777777782</v>
      </c>
      <c r="L57" s="297">
        <f t="shared" si="0"/>
        <v>5.0027777777777782</v>
      </c>
      <c r="M57" s="297">
        <f t="shared" si="0"/>
        <v>6.0027777777777782</v>
      </c>
      <c r="N57" s="297">
        <f t="shared" si="0"/>
        <v>7.0027777777777782</v>
      </c>
      <c r="O57" s="297">
        <f t="shared" si="0"/>
        <v>8.0027777777777782</v>
      </c>
      <c r="P57" s="297">
        <f t="shared" si="0"/>
        <v>9.0027777777777782</v>
      </c>
      <c r="Q57" s="298">
        <f t="shared" si="0"/>
        <v>10.002777777777778</v>
      </c>
      <c r="R57" s="297">
        <f t="shared" si="0"/>
        <v>11.002777777777778</v>
      </c>
      <c r="S57" s="297">
        <f t="shared" si="0"/>
        <v>12.002777777777778</v>
      </c>
      <c r="T57" s="297">
        <f t="shared" si="0"/>
        <v>13.002777777777778</v>
      </c>
      <c r="U57" s="297">
        <f t="shared" si="0"/>
        <v>14.002777777777778</v>
      </c>
      <c r="V57" s="297">
        <f t="shared" si="0"/>
        <v>15.002777777777778</v>
      </c>
      <c r="W57" s="297">
        <f t="shared" si="0"/>
        <v>16.002777777777776</v>
      </c>
      <c r="X57" s="297">
        <f t="shared" si="0"/>
        <v>17.002777777777776</v>
      </c>
      <c r="Y57" s="297">
        <f t="shared" si="0"/>
        <v>18.002777777777776</v>
      </c>
      <c r="Z57" s="297">
        <f t="shared" si="0"/>
        <v>19.002777777777776</v>
      </c>
      <c r="AA57" s="297">
        <f t="shared" si="0"/>
        <v>20.002777777777776</v>
      </c>
      <c r="AB57" s="158" t="s">
        <v>30</v>
      </c>
      <c r="AC57" s="49"/>
    </row>
    <row r="58" spans="1:29" x14ac:dyDescent="0.25">
      <c r="A58" s="180"/>
      <c r="B58" s="55"/>
      <c r="C58" s="190" t="s">
        <v>28</v>
      </c>
      <c r="D58" s="2"/>
      <c r="E58" s="2"/>
      <c r="F58" s="2"/>
      <c r="G58" s="2"/>
      <c r="H58" s="88">
        <f>+DATE(YEAR(P8)+1,MONTH(P8),DAY(P8))</f>
        <v>366</v>
      </c>
      <c r="I58" s="88">
        <f t="shared" ref="I58:AA58" si="1">+DATE(YEAR(H58)+1,MONTH(H58),DAY(H58))</f>
        <v>731</v>
      </c>
      <c r="J58" s="88">
        <f t="shared" si="1"/>
        <v>1096</v>
      </c>
      <c r="K58" s="88">
        <f t="shared" si="1"/>
        <v>1461</v>
      </c>
      <c r="L58" s="88">
        <f t="shared" si="1"/>
        <v>1827</v>
      </c>
      <c r="M58" s="88">
        <f t="shared" si="1"/>
        <v>2192</v>
      </c>
      <c r="N58" s="88">
        <f t="shared" si="1"/>
        <v>2557</v>
      </c>
      <c r="O58" s="88">
        <f t="shared" si="1"/>
        <v>2922</v>
      </c>
      <c r="P58" s="88">
        <f t="shared" si="1"/>
        <v>3288</v>
      </c>
      <c r="Q58" s="221">
        <f t="shared" si="1"/>
        <v>3653</v>
      </c>
      <c r="R58" s="88">
        <f t="shared" si="1"/>
        <v>4018</v>
      </c>
      <c r="S58" s="88">
        <f t="shared" si="1"/>
        <v>4383</v>
      </c>
      <c r="T58" s="88">
        <f t="shared" si="1"/>
        <v>4749</v>
      </c>
      <c r="U58" s="88">
        <f t="shared" si="1"/>
        <v>5114</v>
      </c>
      <c r="V58" s="88">
        <f t="shared" si="1"/>
        <v>5479</v>
      </c>
      <c r="W58" s="88">
        <f t="shared" si="1"/>
        <v>5844</v>
      </c>
      <c r="X58" s="88">
        <f t="shared" si="1"/>
        <v>6210</v>
      </c>
      <c r="Y58" s="88">
        <f t="shared" si="1"/>
        <v>6575</v>
      </c>
      <c r="Z58" s="88">
        <f t="shared" si="1"/>
        <v>6940</v>
      </c>
      <c r="AA58" s="88">
        <f t="shared" si="1"/>
        <v>7305</v>
      </c>
      <c r="AB58" s="213"/>
      <c r="AC58" s="49"/>
    </row>
    <row r="59" spans="1:29" x14ac:dyDescent="0.25">
      <c r="A59" s="180"/>
      <c r="B59" s="55"/>
      <c r="C59" s="238" t="s">
        <v>11</v>
      </c>
      <c r="D59" s="62"/>
      <c r="E59" s="62"/>
      <c r="F59" s="62"/>
      <c r="G59" s="2"/>
      <c r="H59" s="191">
        <f>+I14</f>
        <v>0</v>
      </c>
      <c r="I59" s="2"/>
      <c r="J59" s="2"/>
      <c r="K59" s="2"/>
      <c r="L59" s="2"/>
      <c r="M59" s="2"/>
      <c r="N59" s="2"/>
      <c r="O59" s="2"/>
      <c r="P59" s="2"/>
      <c r="Q59" s="56"/>
      <c r="R59" s="2"/>
      <c r="S59" s="2"/>
      <c r="T59" s="2"/>
      <c r="U59" s="2"/>
      <c r="V59" s="2"/>
      <c r="W59" s="2"/>
      <c r="X59" s="2"/>
      <c r="Y59" s="2"/>
      <c r="Z59" s="2"/>
      <c r="AA59" s="2"/>
      <c r="AB59" s="131"/>
      <c r="AC59" s="49"/>
    </row>
    <row r="60" spans="1:29" x14ac:dyDescent="0.25">
      <c r="A60" s="180"/>
      <c r="B60" s="55"/>
      <c r="C60" s="137" t="s">
        <v>94</v>
      </c>
      <c r="D60" s="2"/>
      <c r="E60" s="2"/>
      <c r="F60" s="2"/>
      <c r="G60" s="2"/>
      <c r="H60" s="192">
        <f>+I14</f>
        <v>0</v>
      </c>
      <c r="I60" s="57">
        <f t="shared" ref="I60:AA60" si="2">+H79</f>
        <v>0</v>
      </c>
      <c r="J60" s="57">
        <f t="shared" si="2"/>
        <v>0</v>
      </c>
      <c r="K60" s="57">
        <f t="shared" si="2"/>
        <v>0</v>
      </c>
      <c r="L60" s="57">
        <f t="shared" si="2"/>
        <v>0</v>
      </c>
      <c r="M60" s="57">
        <f t="shared" si="2"/>
        <v>0</v>
      </c>
      <c r="N60" s="57">
        <f t="shared" si="2"/>
        <v>0</v>
      </c>
      <c r="O60" s="57">
        <f t="shared" si="2"/>
        <v>0</v>
      </c>
      <c r="P60" s="57">
        <f t="shared" si="2"/>
        <v>0</v>
      </c>
      <c r="Q60" s="222">
        <f t="shared" si="2"/>
        <v>0</v>
      </c>
      <c r="R60" s="57">
        <f t="shared" si="2"/>
        <v>0</v>
      </c>
      <c r="S60" s="57">
        <f t="shared" si="2"/>
        <v>0</v>
      </c>
      <c r="T60" s="57">
        <f t="shared" si="2"/>
        <v>0</v>
      </c>
      <c r="U60" s="57">
        <f t="shared" si="2"/>
        <v>0</v>
      </c>
      <c r="V60" s="57">
        <f t="shared" si="2"/>
        <v>0</v>
      </c>
      <c r="W60" s="57">
        <f t="shared" si="2"/>
        <v>0</v>
      </c>
      <c r="X60" s="57">
        <f t="shared" si="2"/>
        <v>0</v>
      </c>
      <c r="Y60" s="57">
        <f t="shared" si="2"/>
        <v>0</v>
      </c>
      <c r="Z60" s="57">
        <f t="shared" si="2"/>
        <v>0</v>
      </c>
      <c r="AA60" s="57">
        <f t="shared" si="2"/>
        <v>0</v>
      </c>
      <c r="AB60" s="131"/>
      <c r="AC60" s="49"/>
    </row>
    <row r="61" spans="1:29" outlineLevel="1" x14ac:dyDescent="0.25">
      <c r="A61" s="180"/>
      <c r="B61" s="55"/>
      <c r="C61" s="193" t="s">
        <v>38</v>
      </c>
      <c r="D61" s="2"/>
      <c r="E61" s="2"/>
      <c r="F61" s="2"/>
      <c r="G61" s="2"/>
      <c r="H61" s="194">
        <f>IF($K$28&lt;=0,$I$28,+IF(H57&lt;$K$28,$I$28,$J$28))</f>
        <v>0</v>
      </c>
      <c r="I61" s="194">
        <f>IF($K$28&lt;=0,$I$28,+IF(I57&lt;$K$28,$I$28,$J$28))</f>
        <v>0</v>
      </c>
      <c r="J61" s="194">
        <f>IF($K$28&lt;=0,$I$28,+IF(J57&lt;$K$28,$I$28,$J$28))</f>
        <v>0</v>
      </c>
      <c r="K61" s="194">
        <f>IF($K$28&lt;=0,$I$28,+IF(K57&lt;$K$28,$I$28,$J$28))</f>
        <v>0</v>
      </c>
      <c r="L61" s="194">
        <f t="shared" ref="L61:V61" si="3">IF($K$28&lt;=0,$I$28,+IF(L57&lt;$K$28,$I$28,$J$28))</f>
        <v>0</v>
      </c>
      <c r="M61" s="194">
        <f t="shared" si="3"/>
        <v>0</v>
      </c>
      <c r="N61" s="194">
        <f t="shared" si="3"/>
        <v>0</v>
      </c>
      <c r="O61" s="194">
        <f t="shared" si="3"/>
        <v>0</v>
      </c>
      <c r="P61" s="194">
        <f t="shared" si="3"/>
        <v>0</v>
      </c>
      <c r="Q61" s="293">
        <f t="shared" si="3"/>
        <v>0</v>
      </c>
      <c r="R61" s="194">
        <f t="shared" si="3"/>
        <v>0</v>
      </c>
      <c r="S61" s="194">
        <f t="shared" si="3"/>
        <v>0</v>
      </c>
      <c r="T61" s="194">
        <f t="shared" si="3"/>
        <v>0</v>
      </c>
      <c r="U61" s="194">
        <f t="shared" si="3"/>
        <v>0</v>
      </c>
      <c r="V61" s="194">
        <f t="shared" si="3"/>
        <v>0</v>
      </c>
      <c r="W61" s="194">
        <f>IF($K$28&lt;=0,$I$28,+IF(W57&lt;$K$28,$I$28,$J$28))</f>
        <v>0</v>
      </c>
      <c r="X61" s="194">
        <f t="shared" ref="X61:AA61" si="4">IF($K$28&lt;=0,$I$28,+IF(X57&lt;$K$28,$I$28,$J$28))</f>
        <v>0</v>
      </c>
      <c r="Y61" s="194">
        <f t="shared" si="4"/>
        <v>0</v>
      </c>
      <c r="Z61" s="194">
        <f t="shared" si="4"/>
        <v>0</v>
      </c>
      <c r="AA61" s="194">
        <f t="shared" si="4"/>
        <v>0</v>
      </c>
      <c r="AB61" s="131"/>
      <c r="AC61" s="49"/>
    </row>
    <row r="62" spans="1:29" ht="17.25" x14ac:dyDescent="0.4">
      <c r="A62" s="180"/>
      <c r="B62" s="55"/>
      <c r="C62" s="195" t="s">
        <v>50</v>
      </c>
      <c r="D62" s="2"/>
      <c r="E62" s="2"/>
      <c r="F62" s="2"/>
      <c r="G62" s="2"/>
      <c r="H62" s="196">
        <f>+IF(+H60*H61&gt;0,H60*H61,0)</f>
        <v>0</v>
      </c>
      <c r="I62" s="196">
        <f t="shared" ref="I62:AA62" si="5">+IF(+I60*I61&gt;0,I60*I61,0)</f>
        <v>0</v>
      </c>
      <c r="J62" s="196">
        <f t="shared" si="5"/>
        <v>0</v>
      </c>
      <c r="K62" s="196">
        <f t="shared" si="5"/>
        <v>0</v>
      </c>
      <c r="L62" s="196">
        <f t="shared" si="5"/>
        <v>0</v>
      </c>
      <c r="M62" s="196">
        <f t="shared" si="5"/>
        <v>0</v>
      </c>
      <c r="N62" s="196">
        <f t="shared" si="5"/>
        <v>0</v>
      </c>
      <c r="O62" s="196">
        <f t="shared" si="5"/>
        <v>0</v>
      </c>
      <c r="P62" s="196">
        <f t="shared" si="5"/>
        <v>0</v>
      </c>
      <c r="Q62" s="223">
        <f t="shared" si="5"/>
        <v>0</v>
      </c>
      <c r="R62" s="196">
        <f t="shared" si="5"/>
        <v>0</v>
      </c>
      <c r="S62" s="196">
        <f t="shared" si="5"/>
        <v>0</v>
      </c>
      <c r="T62" s="196">
        <f t="shared" si="5"/>
        <v>0</v>
      </c>
      <c r="U62" s="196">
        <f t="shared" si="5"/>
        <v>0</v>
      </c>
      <c r="V62" s="196">
        <f t="shared" si="5"/>
        <v>0</v>
      </c>
      <c r="W62" s="196">
        <f t="shared" si="5"/>
        <v>0</v>
      </c>
      <c r="X62" s="196">
        <f t="shared" si="5"/>
        <v>0</v>
      </c>
      <c r="Y62" s="196">
        <f t="shared" si="5"/>
        <v>0</v>
      </c>
      <c r="Z62" s="196">
        <f t="shared" si="5"/>
        <v>0</v>
      </c>
      <c r="AA62" s="196">
        <f t="shared" si="5"/>
        <v>0</v>
      </c>
      <c r="AB62" s="214">
        <f>SUM(H62:AA62)</f>
        <v>0</v>
      </c>
      <c r="AC62" s="49"/>
    </row>
    <row r="63" spans="1:29" x14ac:dyDescent="0.25">
      <c r="A63" s="180"/>
      <c r="B63" s="55"/>
      <c r="C63" s="137" t="s">
        <v>51</v>
      </c>
      <c r="D63" s="2"/>
      <c r="E63" s="2"/>
      <c r="F63" s="2"/>
      <c r="G63" s="2"/>
      <c r="H63" s="197">
        <f>+H60+H62</f>
        <v>0</v>
      </c>
      <c r="I63" s="197">
        <f t="shared" ref="I63:AA63" si="6">+I60+I62</f>
        <v>0</v>
      </c>
      <c r="J63" s="197">
        <f t="shared" si="6"/>
        <v>0</v>
      </c>
      <c r="K63" s="197">
        <f t="shared" si="6"/>
        <v>0</v>
      </c>
      <c r="L63" s="197">
        <f t="shared" si="6"/>
        <v>0</v>
      </c>
      <c r="M63" s="197">
        <f t="shared" si="6"/>
        <v>0</v>
      </c>
      <c r="N63" s="197">
        <f t="shared" si="6"/>
        <v>0</v>
      </c>
      <c r="O63" s="197">
        <f t="shared" si="6"/>
        <v>0</v>
      </c>
      <c r="P63" s="197">
        <f t="shared" si="6"/>
        <v>0</v>
      </c>
      <c r="Q63" s="224">
        <f t="shared" si="6"/>
        <v>0</v>
      </c>
      <c r="R63" s="197">
        <f t="shared" si="6"/>
        <v>0</v>
      </c>
      <c r="S63" s="197">
        <f t="shared" si="6"/>
        <v>0</v>
      </c>
      <c r="T63" s="197">
        <f t="shared" si="6"/>
        <v>0</v>
      </c>
      <c r="U63" s="197">
        <f t="shared" si="6"/>
        <v>0</v>
      </c>
      <c r="V63" s="197">
        <f t="shared" si="6"/>
        <v>0</v>
      </c>
      <c r="W63" s="197">
        <f t="shared" si="6"/>
        <v>0</v>
      </c>
      <c r="X63" s="197">
        <f t="shared" si="6"/>
        <v>0</v>
      </c>
      <c r="Y63" s="197">
        <f t="shared" si="6"/>
        <v>0</v>
      </c>
      <c r="Z63" s="197">
        <f t="shared" si="6"/>
        <v>0</v>
      </c>
      <c r="AA63" s="197">
        <f t="shared" si="6"/>
        <v>0</v>
      </c>
      <c r="AB63" s="131"/>
      <c r="AC63" s="49"/>
    </row>
    <row r="64" spans="1:29" outlineLevel="1" x14ac:dyDescent="0.25">
      <c r="A64" s="180"/>
      <c r="B64" s="55"/>
      <c r="C64" s="137"/>
      <c r="D64" s="2"/>
      <c r="E64" s="2"/>
      <c r="F64" s="2"/>
      <c r="G64" s="2"/>
      <c r="H64" s="197"/>
      <c r="I64" s="197"/>
      <c r="J64" s="197"/>
      <c r="K64" s="197"/>
      <c r="L64" s="197"/>
      <c r="M64" s="197"/>
      <c r="N64" s="197"/>
      <c r="O64" s="197"/>
      <c r="P64" s="197"/>
      <c r="Q64" s="224"/>
      <c r="R64" s="197"/>
      <c r="S64" s="197"/>
      <c r="T64" s="197"/>
      <c r="U64" s="197"/>
      <c r="V64" s="197"/>
      <c r="W64" s="197"/>
      <c r="X64" s="197"/>
      <c r="Y64" s="197"/>
      <c r="Z64" s="197"/>
      <c r="AA64" s="197"/>
      <c r="AB64" s="131"/>
      <c r="AC64" s="49"/>
    </row>
    <row r="65" spans="1:29" outlineLevel="1" x14ac:dyDescent="0.25">
      <c r="A65" s="180"/>
      <c r="B65" s="55"/>
      <c r="C65" s="132" t="s">
        <v>71</v>
      </c>
      <c r="D65" s="62"/>
      <c r="E65" s="62"/>
      <c r="F65" s="62"/>
      <c r="G65" s="62"/>
      <c r="H65" s="191">
        <f>+I18</f>
        <v>0</v>
      </c>
      <c r="I65" s="58">
        <f t="shared" ref="I65:AA65" si="7">+H65</f>
        <v>0</v>
      </c>
      <c r="J65" s="58">
        <f t="shared" si="7"/>
        <v>0</v>
      </c>
      <c r="K65" s="58">
        <f t="shared" si="7"/>
        <v>0</v>
      </c>
      <c r="L65" s="58">
        <f t="shared" si="7"/>
        <v>0</v>
      </c>
      <c r="M65" s="58">
        <f t="shared" si="7"/>
        <v>0</v>
      </c>
      <c r="N65" s="58">
        <f t="shared" si="7"/>
        <v>0</v>
      </c>
      <c r="O65" s="58">
        <f t="shared" si="7"/>
        <v>0</v>
      </c>
      <c r="P65" s="58">
        <f t="shared" si="7"/>
        <v>0</v>
      </c>
      <c r="Q65" s="150">
        <f t="shared" si="7"/>
        <v>0</v>
      </c>
      <c r="R65" s="58">
        <f t="shared" si="7"/>
        <v>0</v>
      </c>
      <c r="S65" s="58">
        <f t="shared" si="7"/>
        <v>0</v>
      </c>
      <c r="T65" s="58">
        <f t="shared" si="7"/>
        <v>0</v>
      </c>
      <c r="U65" s="58">
        <f t="shared" si="7"/>
        <v>0</v>
      </c>
      <c r="V65" s="58">
        <f t="shared" si="7"/>
        <v>0</v>
      </c>
      <c r="W65" s="58">
        <f t="shared" si="7"/>
        <v>0</v>
      </c>
      <c r="X65" s="58">
        <f t="shared" si="7"/>
        <v>0</v>
      </c>
      <c r="Y65" s="58">
        <f t="shared" si="7"/>
        <v>0</v>
      </c>
      <c r="Z65" s="58">
        <f t="shared" si="7"/>
        <v>0</v>
      </c>
      <c r="AA65" s="58">
        <f t="shared" si="7"/>
        <v>0</v>
      </c>
      <c r="AB65" s="214">
        <f>SUM(H65:AA65)</f>
        <v>0</v>
      </c>
      <c r="AC65" s="49"/>
    </row>
    <row r="66" spans="1:29" outlineLevel="1" x14ac:dyDescent="0.25">
      <c r="A66" s="180"/>
      <c r="B66" s="55"/>
      <c r="C66" s="193" t="s">
        <v>37</v>
      </c>
      <c r="D66" s="62"/>
      <c r="E66" s="62"/>
      <c r="F66" s="62"/>
      <c r="G66" s="62"/>
      <c r="H66" s="198">
        <f>IF($K$24&lt;=0,$I$24,+IF(H57&lt;$K$24,$I$24,$J$24))</f>
        <v>0</v>
      </c>
      <c r="I66" s="198">
        <f t="shared" ref="I66:AA66" si="8">IF($K$24&lt;=0,$I$24,+IF(I57&lt;$K$24,$I$24,$J$24))</f>
        <v>0</v>
      </c>
      <c r="J66" s="198">
        <f t="shared" si="8"/>
        <v>0</v>
      </c>
      <c r="K66" s="198">
        <f t="shared" si="8"/>
        <v>0</v>
      </c>
      <c r="L66" s="198">
        <f t="shared" si="8"/>
        <v>0</v>
      </c>
      <c r="M66" s="198">
        <f t="shared" si="8"/>
        <v>0</v>
      </c>
      <c r="N66" s="198">
        <f t="shared" si="8"/>
        <v>0</v>
      </c>
      <c r="O66" s="198">
        <f t="shared" si="8"/>
        <v>0</v>
      </c>
      <c r="P66" s="198">
        <f t="shared" si="8"/>
        <v>0</v>
      </c>
      <c r="Q66" s="225">
        <f t="shared" si="8"/>
        <v>0</v>
      </c>
      <c r="R66" s="198">
        <f t="shared" si="8"/>
        <v>0</v>
      </c>
      <c r="S66" s="198">
        <f t="shared" si="8"/>
        <v>0</v>
      </c>
      <c r="T66" s="198">
        <f t="shared" si="8"/>
        <v>0</v>
      </c>
      <c r="U66" s="198">
        <f t="shared" si="8"/>
        <v>0</v>
      </c>
      <c r="V66" s="198">
        <f t="shared" si="8"/>
        <v>0</v>
      </c>
      <c r="W66" s="198">
        <f t="shared" si="8"/>
        <v>0</v>
      </c>
      <c r="X66" s="198">
        <f t="shared" si="8"/>
        <v>0</v>
      </c>
      <c r="Y66" s="198">
        <f t="shared" si="8"/>
        <v>0</v>
      </c>
      <c r="Z66" s="198">
        <f t="shared" si="8"/>
        <v>0</v>
      </c>
      <c r="AA66" s="198">
        <f t="shared" si="8"/>
        <v>0</v>
      </c>
      <c r="AB66" s="131"/>
      <c r="AC66" s="49"/>
    </row>
    <row r="67" spans="1:29" outlineLevel="1" x14ac:dyDescent="0.25">
      <c r="A67" s="180"/>
      <c r="B67" s="55"/>
      <c r="C67" s="193" t="s">
        <v>46</v>
      </c>
      <c r="D67" s="62"/>
      <c r="E67" s="62"/>
      <c r="F67" s="62"/>
      <c r="G67" s="62"/>
      <c r="H67" s="198">
        <f>+H66</f>
        <v>0</v>
      </c>
      <c r="I67" s="198">
        <f t="shared" ref="I67:AA67" si="9">+(1+H67)*(1+I66)-1</f>
        <v>0</v>
      </c>
      <c r="J67" s="198">
        <f t="shared" si="9"/>
        <v>0</v>
      </c>
      <c r="K67" s="198">
        <f t="shared" si="9"/>
        <v>0</v>
      </c>
      <c r="L67" s="198">
        <f t="shared" si="9"/>
        <v>0</v>
      </c>
      <c r="M67" s="198">
        <f t="shared" si="9"/>
        <v>0</v>
      </c>
      <c r="N67" s="198">
        <f t="shared" si="9"/>
        <v>0</v>
      </c>
      <c r="O67" s="198">
        <f t="shared" si="9"/>
        <v>0</v>
      </c>
      <c r="P67" s="198">
        <f t="shared" si="9"/>
        <v>0</v>
      </c>
      <c r="Q67" s="225">
        <f t="shared" si="9"/>
        <v>0</v>
      </c>
      <c r="R67" s="198">
        <f t="shared" si="9"/>
        <v>0</v>
      </c>
      <c r="S67" s="198">
        <f t="shared" si="9"/>
        <v>0</v>
      </c>
      <c r="T67" s="198">
        <f t="shared" si="9"/>
        <v>0</v>
      </c>
      <c r="U67" s="198">
        <f t="shared" si="9"/>
        <v>0</v>
      </c>
      <c r="V67" s="198">
        <f t="shared" si="9"/>
        <v>0</v>
      </c>
      <c r="W67" s="198">
        <f t="shared" si="9"/>
        <v>0</v>
      </c>
      <c r="X67" s="198">
        <f t="shared" si="9"/>
        <v>0</v>
      </c>
      <c r="Y67" s="198">
        <f t="shared" si="9"/>
        <v>0</v>
      </c>
      <c r="Z67" s="198">
        <f t="shared" si="9"/>
        <v>0</v>
      </c>
      <c r="AA67" s="198">
        <f t="shared" si="9"/>
        <v>0</v>
      </c>
      <c r="AB67" s="131"/>
      <c r="AC67" s="49"/>
    </row>
    <row r="68" spans="1:29" outlineLevel="1" x14ac:dyDescent="0.25">
      <c r="A68" s="180"/>
      <c r="B68" s="55"/>
      <c r="C68" s="193" t="s">
        <v>72</v>
      </c>
      <c r="D68" s="62"/>
      <c r="E68" s="62"/>
      <c r="F68" s="62"/>
      <c r="G68" s="62"/>
      <c r="H68" s="199">
        <f t="shared" ref="H68:AA68" si="10">+H65*H67</f>
        <v>0</v>
      </c>
      <c r="I68" s="199">
        <f t="shared" si="10"/>
        <v>0</v>
      </c>
      <c r="J68" s="199">
        <f t="shared" si="10"/>
        <v>0</v>
      </c>
      <c r="K68" s="199">
        <f t="shared" si="10"/>
        <v>0</v>
      </c>
      <c r="L68" s="199">
        <f t="shared" si="10"/>
        <v>0</v>
      </c>
      <c r="M68" s="199">
        <f t="shared" si="10"/>
        <v>0</v>
      </c>
      <c r="N68" s="199">
        <f t="shared" si="10"/>
        <v>0</v>
      </c>
      <c r="O68" s="199">
        <f t="shared" si="10"/>
        <v>0</v>
      </c>
      <c r="P68" s="199">
        <f t="shared" si="10"/>
        <v>0</v>
      </c>
      <c r="Q68" s="226">
        <f t="shared" si="10"/>
        <v>0</v>
      </c>
      <c r="R68" s="199">
        <f t="shared" si="10"/>
        <v>0</v>
      </c>
      <c r="S68" s="199">
        <f t="shared" si="10"/>
        <v>0</v>
      </c>
      <c r="T68" s="199">
        <f t="shared" si="10"/>
        <v>0</v>
      </c>
      <c r="U68" s="199">
        <f t="shared" si="10"/>
        <v>0</v>
      </c>
      <c r="V68" s="199">
        <f t="shared" si="10"/>
        <v>0</v>
      </c>
      <c r="W68" s="199">
        <f t="shared" si="10"/>
        <v>0</v>
      </c>
      <c r="X68" s="199">
        <f t="shared" si="10"/>
        <v>0</v>
      </c>
      <c r="Y68" s="199">
        <f t="shared" si="10"/>
        <v>0</v>
      </c>
      <c r="Z68" s="199">
        <f t="shared" si="10"/>
        <v>0</v>
      </c>
      <c r="AA68" s="199">
        <f t="shared" si="10"/>
        <v>0</v>
      </c>
      <c r="AB68" s="214">
        <f>SUM(H68:AA68)</f>
        <v>0</v>
      </c>
      <c r="AC68" s="49"/>
    </row>
    <row r="69" spans="1:29" ht="17.25" x14ac:dyDescent="0.4">
      <c r="A69" s="180"/>
      <c r="B69" s="55"/>
      <c r="C69" s="2" t="s">
        <v>52</v>
      </c>
      <c r="D69" s="2"/>
      <c r="E69" s="2"/>
      <c r="F69" s="2"/>
      <c r="G69" s="2"/>
      <c r="H69" s="200">
        <f>+H65+H68</f>
        <v>0</v>
      </c>
      <c r="I69" s="200">
        <f t="shared" ref="I69:AA69" si="11">+I65+I68</f>
        <v>0</v>
      </c>
      <c r="J69" s="200">
        <f t="shared" si="11"/>
        <v>0</v>
      </c>
      <c r="K69" s="200">
        <f t="shared" si="11"/>
        <v>0</v>
      </c>
      <c r="L69" s="200">
        <f t="shared" si="11"/>
        <v>0</v>
      </c>
      <c r="M69" s="200">
        <f t="shared" si="11"/>
        <v>0</v>
      </c>
      <c r="N69" s="200">
        <f t="shared" si="11"/>
        <v>0</v>
      </c>
      <c r="O69" s="200">
        <f t="shared" si="11"/>
        <v>0</v>
      </c>
      <c r="P69" s="200">
        <f t="shared" si="11"/>
        <v>0</v>
      </c>
      <c r="Q69" s="227">
        <f t="shared" si="11"/>
        <v>0</v>
      </c>
      <c r="R69" s="200">
        <f t="shared" si="11"/>
        <v>0</v>
      </c>
      <c r="S69" s="200">
        <f t="shared" si="11"/>
        <v>0</v>
      </c>
      <c r="T69" s="200">
        <f t="shared" si="11"/>
        <v>0</v>
      </c>
      <c r="U69" s="200">
        <f t="shared" si="11"/>
        <v>0</v>
      </c>
      <c r="V69" s="200">
        <f t="shared" si="11"/>
        <v>0</v>
      </c>
      <c r="W69" s="200">
        <f t="shared" si="11"/>
        <v>0</v>
      </c>
      <c r="X69" s="200">
        <f t="shared" si="11"/>
        <v>0</v>
      </c>
      <c r="Y69" s="200">
        <f t="shared" si="11"/>
        <v>0</v>
      </c>
      <c r="Z69" s="200">
        <f t="shared" si="11"/>
        <v>0</v>
      </c>
      <c r="AA69" s="200">
        <f t="shared" si="11"/>
        <v>0</v>
      </c>
      <c r="AB69" s="215">
        <f>SUM(H69:AA69)</f>
        <v>0</v>
      </c>
      <c r="AC69" s="49"/>
    </row>
    <row r="70" spans="1:29" ht="17.25" x14ac:dyDescent="0.4">
      <c r="A70" s="180"/>
      <c r="B70" s="55"/>
      <c r="C70" s="2" t="s">
        <v>53</v>
      </c>
      <c r="D70" s="2"/>
      <c r="E70" s="2"/>
      <c r="F70" s="2"/>
      <c r="G70" s="2"/>
      <c r="H70" s="202">
        <f t="shared" ref="H70:AA70" si="12">+H60+H72</f>
        <v>0</v>
      </c>
      <c r="I70" s="202">
        <f t="shared" si="12"/>
        <v>0</v>
      </c>
      <c r="J70" s="202">
        <f t="shared" si="12"/>
        <v>0</v>
      </c>
      <c r="K70" s="202">
        <f t="shared" si="12"/>
        <v>0</v>
      </c>
      <c r="L70" s="202">
        <f t="shared" si="12"/>
        <v>0</v>
      </c>
      <c r="M70" s="202">
        <f t="shared" si="12"/>
        <v>0</v>
      </c>
      <c r="N70" s="202">
        <f t="shared" si="12"/>
        <v>0</v>
      </c>
      <c r="O70" s="202">
        <f t="shared" si="12"/>
        <v>0</v>
      </c>
      <c r="P70" s="202">
        <f t="shared" si="12"/>
        <v>0</v>
      </c>
      <c r="Q70" s="228">
        <f t="shared" si="12"/>
        <v>0</v>
      </c>
      <c r="R70" s="202">
        <f t="shared" si="12"/>
        <v>0</v>
      </c>
      <c r="S70" s="202">
        <f t="shared" si="12"/>
        <v>0</v>
      </c>
      <c r="T70" s="202">
        <f t="shared" si="12"/>
        <v>0</v>
      </c>
      <c r="U70" s="202">
        <f t="shared" si="12"/>
        <v>0</v>
      </c>
      <c r="V70" s="202">
        <f t="shared" si="12"/>
        <v>0</v>
      </c>
      <c r="W70" s="202">
        <f t="shared" si="12"/>
        <v>0</v>
      </c>
      <c r="X70" s="202">
        <f t="shared" si="12"/>
        <v>0</v>
      </c>
      <c r="Y70" s="202">
        <f t="shared" si="12"/>
        <v>0</v>
      </c>
      <c r="Z70" s="202">
        <f t="shared" si="12"/>
        <v>0</v>
      </c>
      <c r="AA70" s="202">
        <f t="shared" si="12"/>
        <v>0</v>
      </c>
      <c r="AB70" s="215"/>
      <c r="AC70" s="49"/>
    </row>
    <row r="71" spans="1:29" collapsed="1" x14ac:dyDescent="0.25">
      <c r="A71" s="180"/>
      <c r="B71" s="55"/>
      <c r="C71" s="2"/>
      <c r="D71" s="2"/>
      <c r="E71" s="2"/>
      <c r="F71" s="2"/>
      <c r="G71" s="2"/>
      <c r="H71" s="2"/>
      <c r="I71" s="2"/>
      <c r="J71" s="2"/>
      <c r="K71" s="2"/>
      <c r="L71" s="2"/>
      <c r="M71" s="2"/>
      <c r="N71" s="2"/>
      <c r="O71" s="2"/>
      <c r="P71" s="2"/>
      <c r="Q71" s="56"/>
      <c r="R71" s="2"/>
      <c r="S71" s="2"/>
      <c r="T71" s="2"/>
      <c r="U71" s="2"/>
      <c r="V71" s="2"/>
      <c r="W71" s="2"/>
      <c r="X71" s="2"/>
      <c r="Y71" s="2"/>
      <c r="Z71" s="2"/>
      <c r="AA71" s="2"/>
      <c r="AB71" s="131"/>
      <c r="AC71" s="49"/>
    </row>
    <row r="72" spans="1:29" ht="26.25" outlineLevel="1" thickBot="1" x14ac:dyDescent="0.3">
      <c r="A72" s="180"/>
      <c r="B72" s="55"/>
      <c r="C72" s="203" t="s">
        <v>95</v>
      </c>
      <c r="D72" s="62"/>
      <c r="E72" s="62"/>
      <c r="F72" s="62"/>
      <c r="G72" s="62"/>
      <c r="H72" s="191">
        <f t="shared" ref="H72:AA72" si="13">+H62+H69</f>
        <v>0</v>
      </c>
      <c r="I72" s="58">
        <f t="shared" si="13"/>
        <v>0</v>
      </c>
      <c r="J72" s="58">
        <f t="shared" si="13"/>
        <v>0</v>
      </c>
      <c r="K72" s="58">
        <f t="shared" si="13"/>
        <v>0</v>
      </c>
      <c r="L72" s="58">
        <f t="shared" si="13"/>
        <v>0</v>
      </c>
      <c r="M72" s="58">
        <f t="shared" si="13"/>
        <v>0</v>
      </c>
      <c r="N72" s="58">
        <f t="shared" si="13"/>
        <v>0</v>
      </c>
      <c r="O72" s="58">
        <f t="shared" si="13"/>
        <v>0</v>
      </c>
      <c r="P72" s="58">
        <f t="shared" si="13"/>
        <v>0</v>
      </c>
      <c r="Q72" s="150">
        <f t="shared" si="13"/>
        <v>0</v>
      </c>
      <c r="R72" s="58">
        <f t="shared" si="13"/>
        <v>0</v>
      </c>
      <c r="S72" s="58">
        <f t="shared" si="13"/>
        <v>0</v>
      </c>
      <c r="T72" s="58">
        <f t="shared" si="13"/>
        <v>0</v>
      </c>
      <c r="U72" s="58">
        <f t="shared" si="13"/>
        <v>0</v>
      </c>
      <c r="V72" s="58">
        <f t="shared" si="13"/>
        <v>0</v>
      </c>
      <c r="W72" s="58">
        <f t="shared" si="13"/>
        <v>0</v>
      </c>
      <c r="X72" s="58">
        <f t="shared" si="13"/>
        <v>0</v>
      </c>
      <c r="Y72" s="58">
        <f t="shared" si="13"/>
        <v>0</v>
      </c>
      <c r="Z72" s="58">
        <f t="shared" si="13"/>
        <v>0</v>
      </c>
      <c r="AA72" s="58">
        <f t="shared" si="13"/>
        <v>0</v>
      </c>
      <c r="AB72" s="214">
        <f>SUM(H72:AA72)</f>
        <v>0</v>
      </c>
      <c r="AC72" s="49"/>
    </row>
    <row r="73" spans="1:29" ht="18" outlineLevel="1" thickTop="1" x14ac:dyDescent="0.4">
      <c r="A73" s="180"/>
      <c r="B73" s="55"/>
      <c r="C73" s="2" t="s">
        <v>39</v>
      </c>
      <c r="D73" s="2"/>
      <c r="E73" s="2"/>
      <c r="F73" s="2"/>
      <c r="G73" s="2"/>
      <c r="H73" s="113">
        <f>+'Input Sheet'!C22</f>
        <v>0</v>
      </c>
      <c r="I73" s="113">
        <f>+'Input Sheet'!C23</f>
        <v>0</v>
      </c>
      <c r="J73" s="113">
        <f>+'Input Sheet'!C24</f>
        <v>0</v>
      </c>
      <c r="K73" s="113">
        <f>+'Input Sheet'!C25</f>
        <v>0</v>
      </c>
      <c r="L73" s="113">
        <f>+'Input Sheet'!C26</f>
        <v>0</v>
      </c>
      <c r="M73" s="113">
        <f>+'Input Sheet'!C27</f>
        <v>0</v>
      </c>
      <c r="N73" s="113">
        <f>+'Input Sheet'!C28</f>
        <v>0</v>
      </c>
      <c r="O73" s="113">
        <f>+'Input Sheet'!C29</f>
        <v>0</v>
      </c>
      <c r="P73" s="113">
        <f>+'Input Sheet'!C30</f>
        <v>0</v>
      </c>
      <c r="Q73" s="229">
        <f>+'Input Sheet'!C31</f>
        <v>0</v>
      </c>
      <c r="R73" s="220">
        <f>+'Input Sheet'!C32</f>
        <v>0</v>
      </c>
      <c r="S73" s="113">
        <f>+'Input Sheet'!C33</f>
        <v>0</v>
      </c>
      <c r="T73" s="113">
        <f>+'Input Sheet'!C34</f>
        <v>0</v>
      </c>
      <c r="U73" s="113">
        <f>+'Input Sheet'!C35</f>
        <v>0</v>
      </c>
      <c r="V73" s="113">
        <f>+'Input Sheet'!C36</f>
        <v>0</v>
      </c>
      <c r="W73" s="113">
        <f>+'Input Sheet'!C37</f>
        <v>0</v>
      </c>
      <c r="X73" s="113">
        <f>+'Input Sheet'!C38</f>
        <v>0</v>
      </c>
      <c r="Y73" s="113">
        <f>+'Input Sheet'!C39</f>
        <v>0</v>
      </c>
      <c r="Z73" s="113">
        <f>+'Input Sheet'!C40</f>
        <v>0</v>
      </c>
      <c r="AA73" s="113">
        <f>+'Input Sheet'!C41</f>
        <v>0</v>
      </c>
      <c r="AB73" s="215">
        <f>SUM(H73:AA73)</f>
        <v>0</v>
      </c>
      <c r="AC73" s="49"/>
    </row>
    <row r="74" spans="1:29" ht="17.25" outlineLevel="1" x14ac:dyDescent="0.4">
      <c r="A74" s="180"/>
      <c r="B74" s="55"/>
      <c r="C74" s="193" t="s">
        <v>81</v>
      </c>
      <c r="D74" s="62"/>
      <c r="E74" s="62"/>
      <c r="F74" s="62"/>
      <c r="G74" s="62"/>
      <c r="H74" s="198">
        <f>IF($K$26&lt;=0,$I$26,+IF(H57&lt;=$K$26,$I$26,$J$26))</f>
        <v>0</v>
      </c>
      <c r="I74" s="198">
        <f t="shared" ref="I74:AA74" si="14">IF($K$26&lt;=0,$I$26,+IF(I57&lt;=$K$26,$I$26,$J$26))</f>
        <v>0</v>
      </c>
      <c r="J74" s="198">
        <f t="shared" si="14"/>
        <v>0</v>
      </c>
      <c r="K74" s="198">
        <f t="shared" si="14"/>
        <v>0</v>
      </c>
      <c r="L74" s="198">
        <f t="shared" si="14"/>
        <v>0</v>
      </c>
      <c r="M74" s="198">
        <f t="shared" si="14"/>
        <v>0</v>
      </c>
      <c r="N74" s="198">
        <f t="shared" si="14"/>
        <v>0</v>
      </c>
      <c r="O74" s="198">
        <f t="shared" si="14"/>
        <v>0</v>
      </c>
      <c r="P74" s="198">
        <f t="shared" si="14"/>
        <v>0</v>
      </c>
      <c r="Q74" s="225">
        <f t="shared" si="14"/>
        <v>0</v>
      </c>
      <c r="R74" s="198">
        <f t="shared" si="14"/>
        <v>0</v>
      </c>
      <c r="S74" s="198">
        <f t="shared" si="14"/>
        <v>0</v>
      </c>
      <c r="T74" s="198">
        <f t="shared" si="14"/>
        <v>0</v>
      </c>
      <c r="U74" s="198">
        <f t="shared" si="14"/>
        <v>0</v>
      </c>
      <c r="V74" s="198">
        <f t="shared" si="14"/>
        <v>0</v>
      </c>
      <c r="W74" s="198">
        <f t="shared" si="14"/>
        <v>0</v>
      </c>
      <c r="X74" s="198">
        <f t="shared" si="14"/>
        <v>0</v>
      </c>
      <c r="Y74" s="198">
        <f t="shared" si="14"/>
        <v>0</v>
      </c>
      <c r="Z74" s="198">
        <f t="shared" si="14"/>
        <v>0</v>
      </c>
      <c r="AA74" s="198">
        <f t="shared" si="14"/>
        <v>0</v>
      </c>
      <c r="AB74" s="215"/>
      <c r="AC74" s="49"/>
    </row>
    <row r="75" spans="1:29" ht="17.25" outlineLevel="1" x14ac:dyDescent="0.4">
      <c r="A75" s="180"/>
      <c r="B75" s="55"/>
      <c r="C75" s="193" t="s">
        <v>46</v>
      </c>
      <c r="D75" s="62"/>
      <c r="E75" s="62"/>
      <c r="F75" s="62"/>
      <c r="G75" s="62"/>
      <c r="H75" s="198">
        <f>+H74</f>
        <v>0</v>
      </c>
      <c r="I75" s="198">
        <f t="shared" ref="I75:AA75" si="15">+(1+H75)*(1+I74)-1</f>
        <v>0</v>
      </c>
      <c r="J75" s="198">
        <f t="shared" si="15"/>
        <v>0</v>
      </c>
      <c r="K75" s="198">
        <f t="shared" si="15"/>
        <v>0</v>
      </c>
      <c r="L75" s="198">
        <f t="shared" si="15"/>
        <v>0</v>
      </c>
      <c r="M75" s="198">
        <f t="shared" si="15"/>
        <v>0</v>
      </c>
      <c r="N75" s="198">
        <f t="shared" si="15"/>
        <v>0</v>
      </c>
      <c r="O75" s="198">
        <f t="shared" si="15"/>
        <v>0</v>
      </c>
      <c r="P75" s="198">
        <f t="shared" si="15"/>
        <v>0</v>
      </c>
      <c r="Q75" s="225">
        <f t="shared" si="15"/>
        <v>0</v>
      </c>
      <c r="R75" s="198">
        <f t="shared" si="15"/>
        <v>0</v>
      </c>
      <c r="S75" s="198">
        <f t="shared" si="15"/>
        <v>0</v>
      </c>
      <c r="T75" s="198">
        <f t="shared" si="15"/>
        <v>0</v>
      </c>
      <c r="U75" s="198">
        <f t="shared" si="15"/>
        <v>0</v>
      </c>
      <c r="V75" s="198">
        <f t="shared" si="15"/>
        <v>0</v>
      </c>
      <c r="W75" s="198">
        <f t="shared" si="15"/>
        <v>0</v>
      </c>
      <c r="X75" s="198">
        <f t="shared" si="15"/>
        <v>0</v>
      </c>
      <c r="Y75" s="198">
        <f t="shared" si="15"/>
        <v>0</v>
      </c>
      <c r="Z75" s="198">
        <f t="shared" si="15"/>
        <v>0</v>
      </c>
      <c r="AA75" s="198">
        <f t="shared" si="15"/>
        <v>0</v>
      </c>
      <c r="AB75" s="215"/>
      <c r="AC75" s="49"/>
    </row>
    <row r="76" spans="1:29" ht="17.25" outlineLevel="1" x14ac:dyDescent="0.4">
      <c r="A76" s="180"/>
      <c r="B76" s="55"/>
      <c r="C76" s="193" t="s">
        <v>74</v>
      </c>
      <c r="D76" s="62"/>
      <c r="E76" s="62"/>
      <c r="F76" s="62"/>
      <c r="G76" s="62"/>
      <c r="H76" s="204">
        <f t="shared" ref="H76:AA76" si="16">+H73*H75</f>
        <v>0</v>
      </c>
      <c r="I76" s="204">
        <f t="shared" si="16"/>
        <v>0</v>
      </c>
      <c r="J76" s="204">
        <f t="shared" si="16"/>
        <v>0</v>
      </c>
      <c r="K76" s="204">
        <f t="shared" si="16"/>
        <v>0</v>
      </c>
      <c r="L76" s="204">
        <f t="shared" si="16"/>
        <v>0</v>
      </c>
      <c r="M76" s="204">
        <f t="shared" si="16"/>
        <v>0</v>
      </c>
      <c r="N76" s="204">
        <f t="shared" si="16"/>
        <v>0</v>
      </c>
      <c r="O76" s="204">
        <f t="shared" si="16"/>
        <v>0</v>
      </c>
      <c r="P76" s="204">
        <f t="shared" si="16"/>
        <v>0</v>
      </c>
      <c r="Q76" s="230">
        <f t="shared" si="16"/>
        <v>0</v>
      </c>
      <c r="R76" s="204">
        <f t="shared" si="16"/>
        <v>0</v>
      </c>
      <c r="S76" s="204">
        <f t="shared" si="16"/>
        <v>0</v>
      </c>
      <c r="T76" s="204">
        <f t="shared" si="16"/>
        <v>0</v>
      </c>
      <c r="U76" s="204">
        <f t="shared" si="16"/>
        <v>0</v>
      </c>
      <c r="V76" s="204">
        <f t="shared" si="16"/>
        <v>0</v>
      </c>
      <c r="W76" s="204">
        <f t="shared" si="16"/>
        <v>0</v>
      </c>
      <c r="X76" s="204">
        <f t="shared" si="16"/>
        <v>0</v>
      </c>
      <c r="Y76" s="204">
        <f t="shared" si="16"/>
        <v>0</v>
      </c>
      <c r="Z76" s="204">
        <f t="shared" si="16"/>
        <v>0</v>
      </c>
      <c r="AA76" s="204">
        <f t="shared" si="16"/>
        <v>0</v>
      </c>
      <c r="AB76" s="215">
        <f>SUM(H76:AA76)</f>
        <v>0</v>
      </c>
      <c r="AC76" s="49"/>
    </row>
    <row r="77" spans="1:29" ht="17.25" outlineLevel="1" x14ac:dyDescent="0.4">
      <c r="A77" s="180"/>
      <c r="B77" s="55"/>
      <c r="C77" s="193"/>
      <c r="D77" s="62"/>
      <c r="E77" s="62"/>
      <c r="F77" s="62"/>
      <c r="G77" s="62"/>
      <c r="H77" s="204"/>
      <c r="I77" s="204"/>
      <c r="J77" s="204"/>
      <c r="K77" s="204"/>
      <c r="L77" s="204"/>
      <c r="M77" s="204"/>
      <c r="N77" s="204"/>
      <c r="O77" s="204"/>
      <c r="P77" s="204"/>
      <c r="Q77" s="230"/>
      <c r="R77" s="204"/>
      <c r="S77" s="204"/>
      <c r="T77" s="204"/>
      <c r="U77" s="204"/>
      <c r="V77" s="204"/>
      <c r="W77" s="204"/>
      <c r="X77" s="204"/>
      <c r="Y77" s="204"/>
      <c r="Z77" s="204"/>
      <c r="AA77" s="204"/>
      <c r="AB77" s="215"/>
      <c r="AC77" s="49"/>
    </row>
    <row r="78" spans="1:29" ht="17.25" x14ac:dyDescent="0.4">
      <c r="A78" s="180"/>
      <c r="B78" s="55"/>
      <c r="C78" s="137" t="s">
        <v>32</v>
      </c>
      <c r="D78" s="2"/>
      <c r="E78" s="2"/>
      <c r="F78" s="2"/>
      <c r="G78" s="2"/>
      <c r="H78" s="201">
        <f>-(+H73+H76)</f>
        <v>0</v>
      </c>
      <c r="I78" s="201">
        <f t="shared" ref="I78:AA78" si="17">-(+I73+I76)</f>
        <v>0</v>
      </c>
      <c r="J78" s="201">
        <f t="shared" si="17"/>
        <v>0</v>
      </c>
      <c r="K78" s="201">
        <f t="shared" si="17"/>
        <v>0</v>
      </c>
      <c r="L78" s="201">
        <f t="shared" si="17"/>
        <v>0</v>
      </c>
      <c r="M78" s="201">
        <f t="shared" si="17"/>
        <v>0</v>
      </c>
      <c r="N78" s="201">
        <f t="shared" si="17"/>
        <v>0</v>
      </c>
      <c r="O78" s="201">
        <f t="shared" si="17"/>
        <v>0</v>
      </c>
      <c r="P78" s="201">
        <f t="shared" si="17"/>
        <v>0</v>
      </c>
      <c r="Q78" s="231">
        <f t="shared" si="17"/>
        <v>0</v>
      </c>
      <c r="R78" s="201">
        <f t="shared" si="17"/>
        <v>0</v>
      </c>
      <c r="S78" s="201">
        <f t="shared" si="17"/>
        <v>0</v>
      </c>
      <c r="T78" s="201">
        <f t="shared" si="17"/>
        <v>0</v>
      </c>
      <c r="U78" s="201">
        <f t="shared" si="17"/>
        <v>0</v>
      </c>
      <c r="V78" s="201">
        <f t="shared" si="17"/>
        <v>0</v>
      </c>
      <c r="W78" s="201">
        <f t="shared" si="17"/>
        <v>0</v>
      </c>
      <c r="X78" s="201">
        <f t="shared" si="17"/>
        <v>0</v>
      </c>
      <c r="Y78" s="201">
        <f t="shared" si="17"/>
        <v>0</v>
      </c>
      <c r="Z78" s="201">
        <f t="shared" si="17"/>
        <v>0</v>
      </c>
      <c r="AA78" s="201">
        <f t="shared" si="17"/>
        <v>0</v>
      </c>
      <c r="AB78" s="215">
        <f>SUM(H78:AA78)</f>
        <v>0</v>
      </c>
      <c r="AC78" s="49"/>
    </row>
    <row r="79" spans="1:29" ht="17.25" x14ac:dyDescent="0.4">
      <c r="A79" s="180"/>
      <c r="B79" s="55"/>
      <c r="C79" s="137" t="s">
        <v>54</v>
      </c>
      <c r="D79" s="2"/>
      <c r="E79" s="2"/>
      <c r="F79" s="2"/>
      <c r="G79" s="2"/>
      <c r="H79" s="60">
        <f t="shared" ref="H79:AA79" si="18">+H70+H78</f>
        <v>0</v>
      </c>
      <c r="I79" s="60">
        <f t="shared" si="18"/>
        <v>0</v>
      </c>
      <c r="J79" s="60">
        <f t="shared" si="18"/>
        <v>0</v>
      </c>
      <c r="K79" s="60">
        <f t="shared" si="18"/>
        <v>0</v>
      </c>
      <c r="L79" s="60">
        <f t="shared" si="18"/>
        <v>0</v>
      </c>
      <c r="M79" s="60">
        <f t="shared" si="18"/>
        <v>0</v>
      </c>
      <c r="N79" s="60">
        <f t="shared" si="18"/>
        <v>0</v>
      </c>
      <c r="O79" s="60">
        <f t="shared" si="18"/>
        <v>0</v>
      </c>
      <c r="P79" s="60">
        <f t="shared" si="18"/>
        <v>0</v>
      </c>
      <c r="Q79" s="232">
        <f t="shared" si="18"/>
        <v>0</v>
      </c>
      <c r="R79" s="60">
        <f t="shared" si="18"/>
        <v>0</v>
      </c>
      <c r="S79" s="60">
        <f t="shared" si="18"/>
        <v>0</v>
      </c>
      <c r="T79" s="60">
        <f t="shared" si="18"/>
        <v>0</v>
      </c>
      <c r="U79" s="60">
        <f t="shared" si="18"/>
        <v>0</v>
      </c>
      <c r="V79" s="60">
        <f t="shared" si="18"/>
        <v>0</v>
      </c>
      <c r="W79" s="60">
        <f t="shared" si="18"/>
        <v>0</v>
      </c>
      <c r="X79" s="60">
        <f t="shared" si="18"/>
        <v>0</v>
      </c>
      <c r="Y79" s="60">
        <f t="shared" si="18"/>
        <v>0</v>
      </c>
      <c r="Z79" s="60">
        <f t="shared" si="18"/>
        <v>0</v>
      </c>
      <c r="AA79" s="60">
        <f t="shared" si="18"/>
        <v>0</v>
      </c>
      <c r="AB79" s="215"/>
      <c r="AC79" s="49"/>
    </row>
    <row r="80" spans="1:29" ht="17.25" x14ac:dyDescent="0.4">
      <c r="A80" s="180"/>
      <c r="B80" s="55"/>
      <c r="C80" s="2"/>
      <c r="D80" s="2"/>
      <c r="E80" s="2"/>
      <c r="F80" s="147" t="s">
        <v>98</v>
      </c>
      <c r="G80" s="92">
        <f>+MIN(H79:Q79)</f>
        <v>0</v>
      </c>
      <c r="H80" s="60"/>
      <c r="I80" s="60"/>
      <c r="J80" s="60"/>
      <c r="K80" s="60"/>
      <c r="L80" s="60"/>
      <c r="M80" s="60"/>
      <c r="N80" s="60"/>
      <c r="O80" s="60"/>
      <c r="P80" s="60"/>
      <c r="Q80" s="232"/>
      <c r="R80" s="60"/>
      <c r="S80" s="60"/>
      <c r="T80" s="60"/>
      <c r="U80" s="60"/>
      <c r="V80" s="60"/>
      <c r="W80" s="60"/>
      <c r="X80" s="60"/>
      <c r="Y80" s="60"/>
      <c r="Z80" s="60"/>
      <c r="AA80" s="60"/>
      <c r="AB80" s="215"/>
      <c r="AC80" s="49"/>
    </row>
    <row r="81" spans="1:32" ht="17.25" x14ac:dyDescent="0.4">
      <c r="A81" s="180"/>
      <c r="B81" s="55"/>
      <c r="C81" s="2"/>
      <c r="D81" s="2"/>
      <c r="E81" s="2"/>
      <c r="F81" s="147" t="s">
        <v>99</v>
      </c>
      <c r="G81" s="92">
        <f>+MIN(R79:AA79)</f>
        <v>0</v>
      </c>
      <c r="H81" s="60"/>
      <c r="I81" s="60"/>
      <c r="J81" s="60"/>
      <c r="K81" s="60"/>
      <c r="L81" s="60"/>
      <c r="M81" s="60"/>
      <c r="N81" s="60"/>
      <c r="O81" s="60"/>
      <c r="P81" s="60"/>
      <c r="Q81" s="232"/>
      <c r="R81" s="60"/>
      <c r="S81" s="60"/>
      <c r="T81" s="60"/>
      <c r="U81" s="60"/>
      <c r="V81" s="60"/>
      <c r="W81" s="60"/>
      <c r="X81" s="60"/>
      <c r="Y81" s="60"/>
      <c r="Z81" s="60"/>
      <c r="AA81" s="60"/>
      <c r="AB81" s="215"/>
      <c r="AC81" s="49"/>
      <c r="AF81" s="96"/>
    </row>
    <row r="82" spans="1:32" outlineLevel="1" x14ac:dyDescent="0.25">
      <c r="A82" s="180"/>
      <c r="B82" s="55"/>
      <c r="C82" s="93"/>
      <c r="D82" s="93"/>
      <c r="E82" s="93"/>
      <c r="F82" s="93"/>
      <c r="G82" s="93"/>
      <c r="H82" s="93"/>
      <c r="I82" s="2"/>
      <c r="J82" s="2"/>
      <c r="K82" s="2"/>
      <c r="L82" s="2"/>
      <c r="M82" s="2"/>
      <c r="N82" s="2"/>
      <c r="O82" s="2"/>
      <c r="P82" s="2"/>
      <c r="Q82" s="56"/>
      <c r="R82" s="2"/>
      <c r="S82" s="2"/>
      <c r="T82" s="2"/>
      <c r="U82" s="2"/>
      <c r="V82" s="2"/>
      <c r="W82" s="2"/>
      <c r="X82" s="2"/>
      <c r="Y82" s="2"/>
      <c r="Z82" s="2"/>
      <c r="AA82" s="2"/>
      <c r="AB82" s="131"/>
      <c r="AC82" s="49"/>
    </row>
    <row r="83" spans="1:32" ht="17.25" outlineLevel="1" x14ac:dyDescent="0.4">
      <c r="A83" s="180"/>
      <c r="B83" s="55"/>
      <c r="C83" s="205" t="s">
        <v>93</v>
      </c>
      <c r="D83" s="2"/>
      <c r="E83" s="2"/>
      <c r="F83" s="2"/>
      <c r="G83" s="2"/>
      <c r="H83" s="2"/>
      <c r="I83" s="2"/>
      <c r="J83" s="2"/>
      <c r="K83" s="2"/>
      <c r="L83" s="2"/>
      <c r="M83" s="59"/>
      <c r="N83" s="2"/>
      <c r="O83" s="2"/>
      <c r="P83" s="2"/>
      <c r="Q83" s="56"/>
      <c r="R83" s="72">
        <f>+-MIN(H78:R78)</f>
        <v>0</v>
      </c>
      <c r="S83" s="2"/>
      <c r="T83" s="2"/>
      <c r="U83" s="2"/>
      <c r="V83" s="2"/>
      <c r="W83" s="2"/>
      <c r="X83" s="2"/>
      <c r="Y83" s="2"/>
      <c r="Z83" s="2"/>
      <c r="AA83" s="2"/>
      <c r="AB83" s="215"/>
      <c r="AC83" s="49"/>
    </row>
    <row r="84" spans="1:32" x14ac:dyDescent="0.25">
      <c r="A84" s="180"/>
      <c r="B84" s="55"/>
      <c r="C84" s="2"/>
      <c r="D84" s="2"/>
      <c r="E84" s="2"/>
      <c r="F84" s="2"/>
      <c r="G84" s="2"/>
      <c r="H84" s="2"/>
      <c r="I84" s="2"/>
      <c r="J84" s="2"/>
      <c r="K84" s="2"/>
      <c r="L84" s="2"/>
      <c r="M84" s="2"/>
      <c r="N84" s="2"/>
      <c r="O84" s="2"/>
      <c r="P84" s="2"/>
      <c r="Q84" s="56"/>
      <c r="R84" s="2"/>
      <c r="S84" s="2"/>
      <c r="T84" s="2"/>
      <c r="U84" s="2"/>
      <c r="V84" s="2"/>
      <c r="W84" s="2"/>
      <c r="X84" s="2"/>
      <c r="Y84" s="2"/>
      <c r="Z84" s="2"/>
      <c r="AA84" s="2"/>
      <c r="AB84" s="131"/>
      <c r="AC84" s="49"/>
    </row>
    <row r="85" spans="1:32" ht="17.25" x14ac:dyDescent="0.4">
      <c r="A85" s="180"/>
      <c r="B85" s="55"/>
      <c r="C85" s="61" t="s">
        <v>55</v>
      </c>
      <c r="D85" s="61"/>
      <c r="E85" s="61"/>
      <c r="F85" s="61"/>
      <c r="G85" s="61"/>
      <c r="H85" s="206">
        <f t="shared" ref="H85:AA85" si="19">+H79-H60</f>
        <v>0</v>
      </c>
      <c r="I85" s="206">
        <f t="shared" si="19"/>
        <v>0</v>
      </c>
      <c r="J85" s="206">
        <f t="shared" si="19"/>
        <v>0</v>
      </c>
      <c r="K85" s="206">
        <f t="shared" si="19"/>
        <v>0</v>
      </c>
      <c r="L85" s="206">
        <f t="shared" si="19"/>
        <v>0</v>
      </c>
      <c r="M85" s="206">
        <f t="shared" si="19"/>
        <v>0</v>
      </c>
      <c r="N85" s="206">
        <f t="shared" si="19"/>
        <v>0</v>
      </c>
      <c r="O85" s="206">
        <f t="shared" si="19"/>
        <v>0</v>
      </c>
      <c r="P85" s="206">
        <f t="shared" si="19"/>
        <v>0</v>
      </c>
      <c r="Q85" s="233">
        <f t="shared" si="19"/>
        <v>0</v>
      </c>
      <c r="R85" s="206">
        <f t="shared" si="19"/>
        <v>0</v>
      </c>
      <c r="S85" s="206">
        <f t="shared" si="19"/>
        <v>0</v>
      </c>
      <c r="T85" s="206">
        <f t="shared" si="19"/>
        <v>0</v>
      </c>
      <c r="U85" s="206">
        <f t="shared" si="19"/>
        <v>0</v>
      </c>
      <c r="V85" s="206">
        <f t="shared" si="19"/>
        <v>0</v>
      </c>
      <c r="W85" s="206">
        <f t="shared" si="19"/>
        <v>0</v>
      </c>
      <c r="X85" s="206">
        <f t="shared" si="19"/>
        <v>0</v>
      </c>
      <c r="Y85" s="206">
        <f t="shared" si="19"/>
        <v>0</v>
      </c>
      <c r="Z85" s="206">
        <f t="shared" si="19"/>
        <v>0</v>
      </c>
      <c r="AA85" s="206">
        <f t="shared" si="19"/>
        <v>0</v>
      </c>
      <c r="AB85" s="216">
        <f>SUM(H85:AA85)</f>
        <v>0</v>
      </c>
      <c r="AC85" s="49"/>
    </row>
    <row r="86" spans="1:32" x14ac:dyDescent="0.25">
      <c r="A86" s="180"/>
      <c r="B86" s="55"/>
      <c r="C86" s="2"/>
      <c r="D86" s="2"/>
      <c r="E86" s="2"/>
      <c r="F86" s="2"/>
      <c r="G86" s="2"/>
      <c r="H86" s="2"/>
      <c r="I86" s="2"/>
      <c r="J86" s="2"/>
      <c r="K86" s="2"/>
      <c r="L86" s="2"/>
      <c r="M86" s="2"/>
      <c r="N86" s="2"/>
      <c r="O86" s="2"/>
      <c r="P86" s="2"/>
      <c r="Q86" s="56"/>
      <c r="R86" s="2"/>
      <c r="S86" s="2"/>
      <c r="T86" s="2"/>
      <c r="U86" s="2"/>
      <c r="V86" s="2"/>
      <c r="W86" s="2"/>
      <c r="X86" s="2"/>
      <c r="Y86" s="2"/>
      <c r="Z86" s="2"/>
      <c r="AA86" s="2"/>
      <c r="AB86" s="131"/>
      <c r="AC86" s="49"/>
    </row>
    <row r="87" spans="1:32" x14ac:dyDescent="0.25">
      <c r="A87" s="180"/>
      <c r="B87" s="55"/>
      <c r="C87" s="2" t="s">
        <v>229</v>
      </c>
      <c r="D87" s="2"/>
      <c r="E87" s="2"/>
      <c r="F87" s="2"/>
      <c r="G87" s="2"/>
      <c r="H87" s="129"/>
      <c r="I87" s="2"/>
      <c r="J87" s="2"/>
      <c r="K87" s="2"/>
      <c r="L87" s="2"/>
      <c r="M87" s="2"/>
      <c r="N87" s="2"/>
      <c r="O87" s="2"/>
      <c r="P87" s="2"/>
      <c r="Q87" s="56"/>
      <c r="R87" s="2"/>
      <c r="S87" s="2"/>
      <c r="T87" s="2"/>
      <c r="U87" s="2"/>
      <c r="V87" s="2"/>
      <c r="W87" s="2"/>
      <c r="X87" s="2"/>
      <c r="Y87" s="2"/>
      <c r="Z87" s="2"/>
      <c r="AA87" s="2"/>
      <c r="AB87" s="131"/>
      <c r="AC87" s="49"/>
    </row>
    <row r="88" spans="1:32" ht="39" x14ac:dyDescent="0.25">
      <c r="A88" s="180"/>
      <c r="B88" s="55"/>
      <c r="C88" s="207" t="s">
        <v>206</v>
      </c>
      <c r="D88" s="62"/>
      <c r="E88" s="62"/>
      <c r="F88" s="62"/>
      <c r="G88" s="2"/>
      <c r="H88" s="2"/>
      <c r="I88" s="58"/>
      <c r="J88" s="58"/>
      <c r="K88" s="58"/>
      <c r="L88" s="58"/>
      <c r="M88" s="58"/>
      <c r="N88" s="58"/>
      <c r="O88" s="58"/>
      <c r="P88" s="58"/>
      <c r="Q88" s="150"/>
      <c r="R88" s="58"/>
      <c r="S88" s="58"/>
      <c r="T88" s="58"/>
      <c r="U88" s="58"/>
      <c r="V88" s="58"/>
      <c r="W88" s="58"/>
      <c r="X88" s="58"/>
      <c r="Y88" s="58"/>
      <c r="Z88" s="58"/>
      <c r="AA88" s="58"/>
      <c r="AB88" s="217"/>
      <c r="AC88" s="49"/>
    </row>
    <row r="89" spans="1:32" outlineLevel="1" x14ac:dyDescent="0.25">
      <c r="A89" s="180"/>
      <c r="B89" s="55"/>
      <c r="C89" s="63" t="s">
        <v>67</v>
      </c>
      <c r="D89" s="2"/>
      <c r="E89" s="2"/>
      <c r="F89" s="2"/>
      <c r="G89" s="2"/>
      <c r="H89" s="58">
        <f>+Q28</f>
        <v>0</v>
      </c>
      <c r="I89" s="58">
        <f t="shared" ref="I89:Q89" si="20">+H89</f>
        <v>0</v>
      </c>
      <c r="J89" s="58">
        <f t="shared" si="20"/>
        <v>0</v>
      </c>
      <c r="K89" s="58">
        <f t="shared" si="20"/>
        <v>0</v>
      </c>
      <c r="L89" s="58">
        <f t="shared" si="20"/>
        <v>0</v>
      </c>
      <c r="M89" s="58">
        <f t="shared" si="20"/>
        <v>0</v>
      </c>
      <c r="N89" s="58">
        <f t="shared" si="20"/>
        <v>0</v>
      </c>
      <c r="O89" s="58">
        <f t="shared" si="20"/>
        <v>0</v>
      </c>
      <c r="P89" s="58">
        <f t="shared" si="20"/>
        <v>0</v>
      </c>
      <c r="Q89" s="150">
        <f t="shared" si="20"/>
        <v>0</v>
      </c>
      <c r="R89" s="64" t="s">
        <v>61</v>
      </c>
      <c r="S89" s="64" t="s">
        <v>61</v>
      </c>
      <c r="T89" s="64" t="s">
        <v>61</v>
      </c>
      <c r="U89" s="64" t="s">
        <v>61</v>
      </c>
      <c r="V89" s="64" t="s">
        <v>61</v>
      </c>
      <c r="W89" s="64" t="s">
        <v>61</v>
      </c>
      <c r="X89" s="64" t="s">
        <v>61</v>
      </c>
      <c r="Y89" s="64" t="s">
        <v>61</v>
      </c>
      <c r="Z89" s="64" t="s">
        <v>61</v>
      </c>
      <c r="AA89" s="64" t="s">
        <v>61</v>
      </c>
      <c r="AB89" s="156"/>
      <c r="AC89" s="49"/>
    </row>
    <row r="90" spans="1:32" outlineLevel="1" x14ac:dyDescent="0.25">
      <c r="A90" s="180"/>
      <c r="B90" s="55"/>
      <c r="C90" s="63" t="str">
        <f>+C74</f>
        <v>Needs Inflation rate</v>
      </c>
      <c r="D90" s="2"/>
      <c r="E90" s="2"/>
      <c r="F90" s="2"/>
      <c r="G90" s="2"/>
      <c r="H90" s="198">
        <f>+H74</f>
        <v>0</v>
      </c>
      <c r="I90" s="198">
        <f>+I74</f>
        <v>0</v>
      </c>
      <c r="J90" s="198">
        <f t="shared" ref="J90:Q90" si="21">+J74</f>
        <v>0</v>
      </c>
      <c r="K90" s="198">
        <f t="shared" si="21"/>
        <v>0</v>
      </c>
      <c r="L90" s="198">
        <f t="shared" si="21"/>
        <v>0</v>
      </c>
      <c r="M90" s="198">
        <f t="shared" si="21"/>
        <v>0</v>
      </c>
      <c r="N90" s="198">
        <f t="shared" si="21"/>
        <v>0</v>
      </c>
      <c r="O90" s="198">
        <f t="shared" si="21"/>
        <v>0</v>
      </c>
      <c r="P90" s="198">
        <f t="shared" si="21"/>
        <v>0</v>
      </c>
      <c r="Q90" s="225">
        <f t="shared" si="21"/>
        <v>0</v>
      </c>
      <c r="R90" s="198"/>
      <c r="S90" s="198"/>
      <c r="T90" s="198"/>
      <c r="U90" s="198"/>
      <c r="V90" s="198"/>
      <c r="W90" s="198"/>
      <c r="X90" s="198"/>
      <c r="Y90" s="198"/>
      <c r="Z90" s="198"/>
      <c r="AA90" s="198"/>
      <c r="AB90" s="156"/>
      <c r="AC90" s="49"/>
    </row>
    <row r="91" spans="1:32" outlineLevel="1" x14ac:dyDescent="0.25">
      <c r="A91" s="180"/>
      <c r="B91" s="55"/>
      <c r="C91" s="63" t="str">
        <f>+C75</f>
        <v>Calculated cumulative inflation</v>
      </c>
      <c r="D91" s="2"/>
      <c r="E91" s="268" t="s">
        <v>218</v>
      </c>
      <c r="F91" s="2"/>
      <c r="G91" s="2"/>
      <c r="H91" s="198">
        <f>+H90</f>
        <v>0</v>
      </c>
      <c r="I91" s="198">
        <f>+(1+H91)*(1+I90)-1</f>
        <v>0</v>
      </c>
      <c r="J91" s="198">
        <f t="shared" ref="J91:Q91" si="22">+(1+I91)*(1+J90)-1</f>
        <v>0</v>
      </c>
      <c r="K91" s="198">
        <f t="shared" si="22"/>
        <v>0</v>
      </c>
      <c r="L91" s="198">
        <f t="shared" si="22"/>
        <v>0</v>
      </c>
      <c r="M91" s="198">
        <f t="shared" si="22"/>
        <v>0</v>
      </c>
      <c r="N91" s="198">
        <f t="shared" si="22"/>
        <v>0</v>
      </c>
      <c r="O91" s="198">
        <f t="shared" si="22"/>
        <v>0</v>
      </c>
      <c r="P91" s="198">
        <f t="shared" si="22"/>
        <v>0</v>
      </c>
      <c r="Q91" s="225">
        <f t="shared" si="22"/>
        <v>0</v>
      </c>
      <c r="R91" s="198"/>
      <c r="S91" s="198"/>
      <c r="T91" s="198"/>
      <c r="U91" s="198"/>
      <c r="V91" s="198"/>
      <c r="W91" s="198"/>
      <c r="X91" s="198"/>
      <c r="Y91" s="198"/>
      <c r="Z91" s="198"/>
      <c r="AA91" s="198"/>
      <c r="AB91" s="156"/>
      <c r="AC91" s="49"/>
    </row>
    <row r="92" spans="1:32" outlineLevel="1" x14ac:dyDescent="0.25">
      <c r="A92" s="180"/>
      <c r="B92" s="55"/>
      <c r="C92" s="63" t="str">
        <f>+C76</f>
        <v>Inflation in Needs Amount</v>
      </c>
      <c r="D92" s="349" t="s">
        <v>184</v>
      </c>
      <c r="E92" s="349"/>
      <c r="F92" s="349"/>
      <c r="G92" s="291" t="s">
        <v>185</v>
      </c>
      <c r="H92" s="208">
        <f>+H89*H91</f>
        <v>0</v>
      </c>
      <c r="I92" s="208">
        <f t="shared" ref="I92:Q92" si="23">+I89*I91</f>
        <v>0</v>
      </c>
      <c r="J92" s="208">
        <f t="shared" si="23"/>
        <v>0</v>
      </c>
      <c r="K92" s="208">
        <f t="shared" si="23"/>
        <v>0</v>
      </c>
      <c r="L92" s="208">
        <f t="shared" si="23"/>
        <v>0</v>
      </c>
      <c r="M92" s="208">
        <f t="shared" si="23"/>
        <v>0</v>
      </c>
      <c r="N92" s="208">
        <f t="shared" si="23"/>
        <v>0</v>
      </c>
      <c r="O92" s="208">
        <f t="shared" si="23"/>
        <v>0</v>
      </c>
      <c r="P92" s="208">
        <f t="shared" si="23"/>
        <v>0</v>
      </c>
      <c r="Q92" s="234">
        <f t="shared" si="23"/>
        <v>0</v>
      </c>
      <c r="R92" s="199"/>
      <c r="S92" s="199"/>
      <c r="T92" s="199"/>
      <c r="U92" s="199"/>
      <c r="V92" s="199"/>
      <c r="W92" s="199"/>
      <c r="X92" s="199"/>
      <c r="Y92" s="199"/>
      <c r="Z92" s="199"/>
      <c r="AA92" s="199"/>
      <c r="AB92" s="156"/>
      <c r="AC92" s="49"/>
    </row>
    <row r="93" spans="1:32" ht="16.5" outlineLevel="1" x14ac:dyDescent="0.35">
      <c r="A93" s="180"/>
      <c r="B93" s="55"/>
      <c r="C93" s="63" t="s">
        <v>163</v>
      </c>
      <c r="D93" s="348">
        <f>+Engine!G95</f>
        <v>0</v>
      </c>
      <c r="E93" s="348"/>
      <c r="F93" s="348"/>
      <c r="G93" s="292" t="e">
        <f>+D93/(10*'Input Sheet'!C8)</f>
        <v>#DIV/0!</v>
      </c>
      <c r="H93" s="153">
        <f>+H89+H92</f>
        <v>0</v>
      </c>
      <c r="I93" s="153">
        <f t="shared" ref="I93:Q93" si="24">+I89+I92</f>
        <v>0</v>
      </c>
      <c r="J93" s="153">
        <f t="shared" si="24"/>
        <v>0</v>
      </c>
      <c r="K93" s="153">
        <f t="shared" si="24"/>
        <v>0</v>
      </c>
      <c r="L93" s="153">
        <f t="shared" si="24"/>
        <v>0</v>
      </c>
      <c r="M93" s="153">
        <f t="shared" si="24"/>
        <v>0</v>
      </c>
      <c r="N93" s="153">
        <f t="shared" si="24"/>
        <v>0</v>
      </c>
      <c r="O93" s="153">
        <f t="shared" si="24"/>
        <v>0</v>
      </c>
      <c r="P93" s="153">
        <f t="shared" si="24"/>
        <v>0</v>
      </c>
      <c r="Q93" s="154">
        <f t="shared" si="24"/>
        <v>0</v>
      </c>
      <c r="R93" s="58"/>
      <c r="S93" s="64"/>
      <c r="T93" s="64"/>
      <c r="U93" s="64"/>
      <c r="V93" s="64"/>
      <c r="W93" s="64"/>
      <c r="X93" s="64"/>
      <c r="Y93" s="64"/>
      <c r="Z93" s="64"/>
      <c r="AA93" s="64"/>
      <c r="AB93" s="156"/>
      <c r="AC93" s="49"/>
    </row>
    <row r="94" spans="1:32" outlineLevel="1" x14ac:dyDescent="0.25">
      <c r="A94" s="180"/>
      <c r="B94" s="55"/>
      <c r="C94" s="91" t="s">
        <v>166</v>
      </c>
      <c r="D94" s="2"/>
      <c r="E94" s="2"/>
      <c r="F94" s="89"/>
      <c r="G94" s="129"/>
      <c r="H94" s="58">
        <f>+H79-H93</f>
        <v>0</v>
      </c>
      <c r="I94" s="58">
        <f t="shared" ref="I94:Q94" si="25">+I79-I93</f>
        <v>0</v>
      </c>
      <c r="J94" s="58">
        <f t="shared" si="25"/>
        <v>0</v>
      </c>
      <c r="K94" s="58">
        <f t="shared" si="25"/>
        <v>0</v>
      </c>
      <c r="L94" s="58">
        <f t="shared" si="25"/>
        <v>0</v>
      </c>
      <c r="M94" s="58">
        <f t="shared" si="25"/>
        <v>0</v>
      </c>
      <c r="N94" s="58">
        <f t="shared" si="25"/>
        <v>0</v>
      </c>
      <c r="O94" s="58">
        <f t="shared" si="25"/>
        <v>0</v>
      </c>
      <c r="P94" s="58">
        <f t="shared" si="25"/>
        <v>0</v>
      </c>
      <c r="Q94" s="150">
        <f t="shared" si="25"/>
        <v>0</v>
      </c>
      <c r="R94" s="58"/>
      <c r="S94" s="64"/>
      <c r="T94" s="64"/>
      <c r="U94" s="64"/>
      <c r="V94" s="64"/>
      <c r="W94" s="64"/>
      <c r="X94" s="64"/>
      <c r="Y94" s="64"/>
      <c r="Z94" s="64"/>
      <c r="AA94" s="64"/>
      <c r="AB94" s="156"/>
      <c r="AC94" s="49"/>
    </row>
    <row r="95" spans="1:32" outlineLevel="1" x14ac:dyDescent="0.25">
      <c r="A95" s="180"/>
      <c r="B95" s="55"/>
      <c r="C95" s="91"/>
      <c r="D95" s="2"/>
      <c r="E95" s="2"/>
      <c r="F95" s="147" t="s">
        <v>100</v>
      </c>
      <c r="G95" s="94">
        <f>+MIN(H94:Q94)</f>
        <v>0</v>
      </c>
      <c r="H95" s="58"/>
      <c r="I95" s="58"/>
      <c r="J95" s="58"/>
      <c r="K95" s="58"/>
      <c r="L95" s="58"/>
      <c r="M95" s="58"/>
      <c r="N95" s="58"/>
      <c r="O95" s="58"/>
      <c r="P95" s="58"/>
      <c r="Q95" s="150"/>
      <c r="R95" s="58"/>
      <c r="S95" s="64"/>
      <c r="T95" s="64"/>
      <c r="U95" s="64"/>
      <c r="V95" s="64"/>
      <c r="W95" s="64"/>
      <c r="X95" s="64"/>
      <c r="Y95" s="64"/>
      <c r="Z95" s="64"/>
      <c r="AA95" s="64"/>
      <c r="AB95" s="156"/>
      <c r="AC95" s="49"/>
    </row>
    <row r="96" spans="1:32" x14ac:dyDescent="0.25">
      <c r="A96" s="180"/>
      <c r="B96" s="55"/>
      <c r="C96" s="237" t="s">
        <v>149</v>
      </c>
      <c r="D96" s="96" t="str">
        <f>+IF(F96&gt;0,"NO","YES")</f>
        <v>YES</v>
      </c>
      <c r="E96" s="2"/>
      <c r="F96" s="95">
        <f>COUNTIF((H96:Q96),"Not OK")</f>
        <v>0</v>
      </c>
      <c r="G96" s="95" t="s">
        <v>106</v>
      </c>
      <c r="H96" s="65" t="str">
        <f>+IF(H79&gt;=H93,"OK","Not OK")</f>
        <v>OK</v>
      </c>
      <c r="I96" s="65" t="str">
        <f t="shared" ref="I96:P96" si="26">+IF(I79&gt;=I93,"OK","Not OK")</f>
        <v>OK</v>
      </c>
      <c r="J96" s="65" t="str">
        <f t="shared" si="26"/>
        <v>OK</v>
      </c>
      <c r="K96" s="65" t="str">
        <f t="shared" si="26"/>
        <v>OK</v>
      </c>
      <c r="L96" s="65" t="str">
        <f t="shared" si="26"/>
        <v>OK</v>
      </c>
      <c r="M96" s="65" t="str">
        <f t="shared" si="26"/>
        <v>OK</v>
      </c>
      <c r="N96" s="65" t="str">
        <f t="shared" si="26"/>
        <v>OK</v>
      </c>
      <c r="O96" s="65" t="str">
        <f t="shared" si="26"/>
        <v>OK</v>
      </c>
      <c r="P96" s="65" t="str">
        <f t="shared" si="26"/>
        <v>OK</v>
      </c>
      <c r="Q96" s="152" t="str">
        <f>+IF(Q79&gt;=Q93,"OK","Not OK")</f>
        <v>OK</v>
      </c>
      <c r="R96" s="65" t="s">
        <v>167</v>
      </c>
      <c r="S96" s="65" t="s">
        <v>167</v>
      </c>
      <c r="T96" s="65" t="s">
        <v>167</v>
      </c>
      <c r="U96" s="65" t="s">
        <v>167</v>
      </c>
      <c r="V96" s="65" t="s">
        <v>167</v>
      </c>
      <c r="W96" s="65" t="s">
        <v>167</v>
      </c>
      <c r="X96" s="65" t="s">
        <v>167</v>
      </c>
      <c r="Y96" s="65" t="s">
        <v>167</v>
      </c>
      <c r="Z96" s="65" t="s">
        <v>167</v>
      </c>
      <c r="AA96" s="65" t="s">
        <v>167</v>
      </c>
      <c r="AB96" s="217"/>
      <c r="AC96" s="49"/>
    </row>
    <row r="97" spans="1:29" x14ac:dyDescent="0.25">
      <c r="A97" s="180"/>
      <c r="B97" s="55"/>
      <c r="C97" s="2" t="s">
        <v>230</v>
      </c>
      <c r="D97" s="2"/>
      <c r="E97" s="2"/>
      <c r="F97" s="2"/>
      <c r="G97" s="90"/>
      <c r="H97" s="2"/>
      <c r="I97" s="2"/>
      <c r="J97" s="2"/>
      <c r="K97" s="209"/>
      <c r="L97" s="209"/>
      <c r="M97" s="209"/>
      <c r="N97" s="209"/>
      <c r="O97" s="209"/>
      <c r="P97" s="209"/>
      <c r="Q97" s="235"/>
      <c r="R97" s="209"/>
      <c r="S97" s="209"/>
      <c r="T97" s="209"/>
      <c r="U97" s="209"/>
      <c r="V97" s="209"/>
      <c r="W97" s="209"/>
      <c r="X97" s="209"/>
      <c r="Y97" s="209"/>
      <c r="Z97" s="209"/>
      <c r="AA97" s="209">
        <f>+(1+$J$26)^(AA57-$K$26)-1</f>
        <v>0</v>
      </c>
      <c r="AB97" s="131"/>
      <c r="AC97" s="49"/>
    </row>
    <row r="98" spans="1:29" outlineLevel="1" x14ac:dyDescent="0.25">
      <c r="A98" s="180"/>
      <c r="B98" s="55"/>
      <c r="C98" s="63" t="s">
        <v>164</v>
      </c>
      <c r="D98" s="2"/>
      <c r="E98" s="2"/>
      <c r="F98" s="2"/>
      <c r="G98" s="2"/>
      <c r="H98" s="58">
        <f>+Q30</f>
        <v>0</v>
      </c>
      <c r="I98" s="58">
        <f t="shared" ref="I98:AA98" si="27">+H98</f>
        <v>0</v>
      </c>
      <c r="J98" s="58">
        <f t="shared" si="27"/>
        <v>0</v>
      </c>
      <c r="K98" s="58">
        <f t="shared" si="27"/>
        <v>0</v>
      </c>
      <c r="L98" s="58">
        <f t="shared" si="27"/>
        <v>0</v>
      </c>
      <c r="M98" s="58">
        <f t="shared" si="27"/>
        <v>0</v>
      </c>
      <c r="N98" s="58">
        <f t="shared" si="27"/>
        <v>0</v>
      </c>
      <c r="O98" s="58">
        <f t="shared" si="27"/>
        <v>0</v>
      </c>
      <c r="P98" s="58">
        <f t="shared" si="27"/>
        <v>0</v>
      </c>
      <c r="Q98" s="150">
        <f t="shared" si="27"/>
        <v>0</v>
      </c>
      <c r="R98" s="58">
        <f t="shared" si="27"/>
        <v>0</v>
      </c>
      <c r="S98" s="58">
        <f t="shared" si="27"/>
        <v>0</v>
      </c>
      <c r="T98" s="58">
        <f t="shared" si="27"/>
        <v>0</v>
      </c>
      <c r="U98" s="58">
        <f t="shared" si="27"/>
        <v>0</v>
      </c>
      <c r="V98" s="58">
        <f t="shared" si="27"/>
        <v>0</v>
      </c>
      <c r="W98" s="58">
        <f t="shared" si="27"/>
        <v>0</v>
      </c>
      <c r="X98" s="58">
        <f t="shared" si="27"/>
        <v>0</v>
      </c>
      <c r="Y98" s="58">
        <f t="shared" si="27"/>
        <v>0</v>
      </c>
      <c r="Z98" s="58">
        <f t="shared" si="27"/>
        <v>0</v>
      </c>
      <c r="AA98" s="58">
        <f t="shared" si="27"/>
        <v>0</v>
      </c>
      <c r="AB98" s="217"/>
      <c r="AC98" s="49"/>
    </row>
    <row r="99" spans="1:29" outlineLevel="1" x14ac:dyDescent="0.25">
      <c r="A99" s="180"/>
      <c r="B99" s="55"/>
      <c r="C99" s="63" t="str">
        <f>+C90</f>
        <v>Needs Inflation rate</v>
      </c>
      <c r="D99" s="2"/>
      <c r="E99" s="2"/>
      <c r="F99" s="2"/>
      <c r="G99" s="62"/>
      <c r="H99" s="198">
        <f>+H74</f>
        <v>0</v>
      </c>
      <c r="I99" s="198">
        <f>+I74</f>
        <v>0</v>
      </c>
      <c r="J99" s="198">
        <f t="shared" ref="J99:AA99" si="28">+J74</f>
        <v>0</v>
      </c>
      <c r="K99" s="198">
        <f t="shared" si="28"/>
        <v>0</v>
      </c>
      <c r="L99" s="198">
        <f t="shared" si="28"/>
        <v>0</v>
      </c>
      <c r="M99" s="198">
        <f t="shared" si="28"/>
        <v>0</v>
      </c>
      <c r="N99" s="198">
        <f t="shared" si="28"/>
        <v>0</v>
      </c>
      <c r="O99" s="198">
        <f t="shared" si="28"/>
        <v>0</v>
      </c>
      <c r="P99" s="198">
        <f t="shared" si="28"/>
        <v>0</v>
      </c>
      <c r="Q99" s="225">
        <f t="shared" si="28"/>
        <v>0</v>
      </c>
      <c r="R99" s="198">
        <f t="shared" si="28"/>
        <v>0</v>
      </c>
      <c r="S99" s="198">
        <f t="shared" si="28"/>
        <v>0</v>
      </c>
      <c r="T99" s="198">
        <f t="shared" si="28"/>
        <v>0</v>
      </c>
      <c r="U99" s="198">
        <f t="shared" si="28"/>
        <v>0</v>
      </c>
      <c r="V99" s="198">
        <f t="shared" si="28"/>
        <v>0</v>
      </c>
      <c r="W99" s="198">
        <f t="shared" si="28"/>
        <v>0</v>
      </c>
      <c r="X99" s="198">
        <f t="shared" si="28"/>
        <v>0</v>
      </c>
      <c r="Y99" s="198">
        <f t="shared" si="28"/>
        <v>0</v>
      </c>
      <c r="Z99" s="198">
        <f t="shared" si="28"/>
        <v>0</v>
      </c>
      <c r="AA99" s="198">
        <f t="shared" si="28"/>
        <v>0</v>
      </c>
      <c r="AB99" s="217"/>
      <c r="AC99" s="49"/>
    </row>
    <row r="100" spans="1:29" outlineLevel="1" x14ac:dyDescent="0.25">
      <c r="A100" s="180"/>
      <c r="B100" s="55"/>
      <c r="C100" s="63" t="str">
        <f>+C91</f>
        <v>Calculated cumulative inflation</v>
      </c>
      <c r="D100" s="2"/>
      <c r="E100" s="268" t="s">
        <v>218</v>
      </c>
      <c r="F100" s="2"/>
      <c r="G100" s="2"/>
      <c r="H100" s="198">
        <f>+H75</f>
        <v>0</v>
      </c>
      <c r="I100" s="198">
        <f>+I75</f>
        <v>0</v>
      </c>
      <c r="J100" s="198">
        <f t="shared" ref="J100:AA100" si="29">+J75</f>
        <v>0</v>
      </c>
      <c r="K100" s="198">
        <f t="shared" si="29"/>
        <v>0</v>
      </c>
      <c r="L100" s="198">
        <f t="shared" si="29"/>
        <v>0</v>
      </c>
      <c r="M100" s="198">
        <f t="shared" si="29"/>
        <v>0</v>
      </c>
      <c r="N100" s="198">
        <f t="shared" si="29"/>
        <v>0</v>
      </c>
      <c r="O100" s="198">
        <f t="shared" si="29"/>
        <v>0</v>
      </c>
      <c r="P100" s="198">
        <f t="shared" si="29"/>
        <v>0</v>
      </c>
      <c r="Q100" s="225">
        <f t="shared" si="29"/>
        <v>0</v>
      </c>
      <c r="R100" s="198">
        <f t="shared" si="29"/>
        <v>0</v>
      </c>
      <c r="S100" s="198">
        <f t="shared" si="29"/>
        <v>0</v>
      </c>
      <c r="T100" s="198">
        <f t="shared" si="29"/>
        <v>0</v>
      </c>
      <c r="U100" s="198">
        <f t="shared" si="29"/>
        <v>0</v>
      </c>
      <c r="V100" s="198">
        <f t="shared" si="29"/>
        <v>0</v>
      </c>
      <c r="W100" s="198">
        <f t="shared" si="29"/>
        <v>0</v>
      </c>
      <c r="X100" s="198">
        <f t="shared" si="29"/>
        <v>0</v>
      </c>
      <c r="Y100" s="198">
        <f t="shared" si="29"/>
        <v>0</v>
      </c>
      <c r="Z100" s="198">
        <f t="shared" si="29"/>
        <v>0</v>
      </c>
      <c r="AA100" s="198">
        <f t="shared" si="29"/>
        <v>0</v>
      </c>
      <c r="AB100" s="217"/>
      <c r="AC100" s="49"/>
    </row>
    <row r="101" spans="1:29" outlineLevel="1" x14ac:dyDescent="0.25">
      <c r="A101" s="180"/>
      <c r="B101" s="55"/>
      <c r="C101" s="63" t="str">
        <f>+C92</f>
        <v>Inflation in Needs Amount</v>
      </c>
      <c r="D101" s="349" t="s">
        <v>184</v>
      </c>
      <c r="E101" s="349"/>
      <c r="F101" s="349"/>
      <c r="G101" s="291" t="s">
        <v>185</v>
      </c>
      <c r="H101" s="208">
        <f>+H98*H100</f>
        <v>0</v>
      </c>
      <c r="I101" s="208">
        <f t="shared" ref="I101:AA101" si="30">+I98*I100</f>
        <v>0</v>
      </c>
      <c r="J101" s="208">
        <f t="shared" si="30"/>
        <v>0</v>
      </c>
      <c r="K101" s="208">
        <f t="shared" si="30"/>
        <v>0</v>
      </c>
      <c r="L101" s="208">
        <f t="shared" si="30"/>
        <v>0</v>
      </c>
      <c r="M101" s="208">
        <f t="shared" si="30"/>
        <v>0</v>
      </c>
      <c r="N101" s="208">
        <f t="shared" si="30"/>
        <v>0</v>
      </c>
      <c r="O101" s="208">
        <f t="shared" si="30"/>
        <v>0</v>
      </c>
      <c r="P101" s="208">
        <f t="shared" si="30"/>
        <v>0</v>
      </c>
      <c r="Q101" s="234">
        <f t="shared" si="30"/>
        <v>0</v>
      </c>
      <c r="R101" s="208">
        <f t="shared" si="30"/>
        <v>0</v>
      </c>
      <c r="S101" s="208">
        <f t="shared" si="30"/>
        <v>0</v>
      </c>
      <c r="T101" s="208">
        <f t="shared" si="30"/>
        <v>0</v>
      </c>
      <c r="U101" s="208">
        <f t="shared" si="30"/>
        <v>0</v>
      </c>
      <c r="V101" s="208">
        <f t="shared" si="30"/>
        <v>0</v>
      </c>
      <c r="W101" s="208">
        <f t="shared" si="30"/>
        <v>0</v>
      </c>
      <c r="X101" s="208">
        <f t="shared" si="30"/>
        <v>0</v>
      </c>
      <c r="Y101" s="208">
        <f t="shared" si="30"/>
        <v>0</v>
      </c>
      <c r="Z101" s="208">
        <f t="shared" si="30"/>
        <v>0</v>
      </c>
      <c r="AA101" s="208">
        <f t="shared" si="30"/>
        <v>0</v>
      </c>
      <c r="AB101" s="217"/>
      <c r="AC101" s="49"/>
    </row>
    <row r="102" spans="1:29" ht="16.5" outlineLevel="1" x14ac:dyDescent="0.35">
      <c r="A102" s="180"/>
      <c r="B102" s="55"/>
      <c r="C102" s="63" t="s">
        <v>165</v>
      </c>
      <c r="D102" s="348">
        <f>+Engine!G104</f>
        <v>0</v>
      </c>
      <c r="E102" s="348"/>
      <c r="F102" s="348"/>
      <c r="G102" s="292" t="e">
        <f>+D102/(20*'Input Sheet'!C8)</f>
        <v>#DIV/0!</v>
      </c>
      <c r="H102" s="153">
        <f>+H98+H101</f>
        <v>0</v>
      </c>
      <c r="I102" s="153">
        <f t="shared" ref="I102:AA102" si="31">+I98+I101</f>
        <v>0</v>
      </c>
      <c r="J102" s="153">
        <f t="shared" si="31"/>
        <v>0</v>
      </c>
      <c r="K102" s="153">
        <f t="shared" si="31"/>
        <v>0</v>
      </c>
      <c r="L102" s="153">
        <f t="shared" si="31"/>
        <v>0</v>
      </c>
      <c r="M102" s="153">
        <f t="shared" si="31"/>
        <v>0</v>
      </c>
      <c r="N102" s="153">
        <f t="shared" si="31"/>
        <v>0</v>
      </c>
      <c r="O102" s="153">
        <f t="shared" si="31"/>
        <v>0</v>
      </c>
      <c r="P102" s="153">
        <f t="shared" si="31"/>
        <v>0</v>
      </c>
      <c r="Q102" s="154">
        <f t="shared" si="31"/>
        <v>0</v>
      </c>
      <c r="R102" s="153">
        <f t="shared" si="31"/>
        <v>0</v>
      </c>
      <c r="S102" s="153">
        <f t="shared" si="31"/>
        <v>0</v>
      </c>
      <c r="T102" s="153">
        <f t="shared" si="31"/>
        <v>0</v>
      </c>
      <c r="U102" s="153">
        <f t="shared" si="31"/>
        <v>0</v>
      </c>
      <c r="V102" s="153">
        <f t="shared" si="31"/>
        <v>0</v>
      </c>
      <c r="W102" s="153">
        <f t="shared" si="31"/>
        <v>0</v>
      </c>
      <c r="X102" s="153">
        <f t="shared" si="31"/>
        <v>0</v>
      </c>
      <c r="Y102" s="153">
        <f t="shared" si="31"/>
        <v>0</v>
      </c>
      <c r="Z102" s="153">
        <f t="shared" si="31"/>
        <v>0</v>
      </c>
      <c r="AA102" s="153">
        <f t="shared" si="31"/>
        <v>0</v>
      </c>
      <c r="AB102" s="218">
        <f>SUM(H102:AA102)</f>
        <v>0</v>
      </c>
      <c r="AC102" s="49"/>
    </row>
    <row r="103" spans="1:29" outlineLevel="1" x14ac:dyDescent="0.25">
      <c r="A103" s="180"/>
      <c r="B103" s="55"/>
      <c r="C103" s="91" t="s">
        <v>166</v>
      </c>
      <c r="D103" s="2"/>
      <c r="E103" s="2"/>
      <c r="F103" s="89"/>
      <c r="G103" s="129"/>
      <c r="H103" s="58">
        <f>+H79-H102</f>
        <v>0</v>
      </c>
      <c r="I103" s="58">
        <f t="shared" ref="I103:AA103" si="32">+I79-I102</f>
        <v>0</v>
      </c>
      <c r="J103" s="58">
        <f t="shared" si="32"/>
        <v>0</v>
      </c>
      <c r="K103" s="58">
        <f t="shared" si="32"/>
        <v>0</v>
      </c>
      <c r="L103" s="58">
        <f t="shared" si="32"/>
        <v>0</v>
      </c>
      <c r="M103" s="58">
        <f t="shared" si="32"/>
        <v>0</v>
      </c>
      <c r="N103" s="58">
        <f t="shared" si="32"/>
        <v>0</v>
      </c>
      <c r="O103" s="58">
        <f t="shared" si="32"/>
        <v>0</v>
      </c>
      <c r="P103" s="58">
        <f t="shared" si="32"/>
        <v>0</v>
      </c>
      <c r="Q103" s="150">
        <f t="shared" si="32"/>
        <v>0</v>
      </c>
      <c r="R103" s="58">
        <f t="shared" si="32"/>
        <v>0</v>
      </c>
      <c r="S103" s="58">
        <f t="shared" si="32"/>
        <v>0</v>
      </c>
      <c r="T103" s="58">
        <f t="shared" si="32"/>
        <v>0</v>
      </c>
      <c r="U103" s="58">
        <f t="shared" si="32"/>
        <v>0</v>
      </c>
      <c r="V103" s="58">
        <f t="shared" si="32"/>
        <v>0</v>
      </c>
      <c r="W103" s="58">
        <f t="shared" si="32"/>
        <v>0</v>
      </c>
      <c r="X103" s="58">
        <f t="shared" si="32"/>
        <v>0</v>
      </c>
      <c r="Y103" s="58">
        <f t="shared" si="32"/>
        <v>0</v>
      </c>
      <c r="Z103" s="58">
        <f t="shared" si="32"/>
        <v>0</v>
      </c>
      <c r="AA103" s="58">
        <f t="shared" si="32"/>
        <v>0</v>
      </c>
      <c r="AB103" s="217"/>
      <c r="AC103" s="49"/>
    </row>
    <row r="104" spans="1:29" ht="16.5" outlineLevel="1" x14ac:dyDescent="0.35">
      <c r="A104" s="180"/>
      <c r="B104" s="55"/>
      <c r="C104" s="91"/>
      <c r="D104" s="2"/>
      <c r="E104" s="2"/>
      <c r="F104" s="147" t="s">
        <v>107</v>
      </c>
      <c r="G104" s="94">
        <f>+MIN(R103:AA103)</f>
        <v>0</v>
      </c>
      <c r="H104" s="153"/>
      <c r="I104" s="153"/>
      <c r="J104" s="153"/>
      <c r="K104" s="153"/>
      <c r="L104" s="153"/>
      <c r="M104" s="153"/>
      <c r="N104" s="153"/>
      <c r="O104" s="153"/>
      <c r="P104" s="153"/>
      <c r="Q104" s="154"/>
      <c r="R104" s="153"/>
      <c r="S104" s="153"/>
      <c r="T104" s="153"/>
      <c r="U104" s="153"/>
      <c r="V104" s="153"/>
      <c r="W104" s="153"/>
      <c r="X104" s="153"/>
      <c r="Y104" s="153"/>
      <c r="Z104" s="153"/>
      <c r="AA104" s="153"/>
      <c r="AB104" s="217"/>
      <c r="AC104" s="49"/>
    </row>
    <row r="105" spans="1:29" ht="19.5" customHeight="1" x14ac:dyDescent="0.25">
      <c r="A105" s="180"/>
      <c r="B105" s="55"/>
      <c r="C105" s="237" t="s">
        <v>150</v>
      </c>
      <c r="D105" s="96" t="str">
        <f>+IF(F105&gt;0,"NO","YES")</f>
        <v>YES</v>
      </c>
      <c r="E105" s="2"/>
      <c r="F105" s="95">
        <f>COUNTIF((R105:AA105),"Not OK")</f>
        <v>0</v>
      </c>
      <c r="G105" s="95" t="s">
        <v>106</v>
      </c>
      <c r="H105" s="65" t="s">
        <v>167</v>
      </c>
      <c r="I105" s="65" t="s">
        <v>167</v>
      </c>
      <c r="J105" s="65" t="s">
        <v>167</v>
      </c>
      <c r="K105" s="65" t="s">
        <v>167</v>
      </c>
      <c r="L105" s="65" t="s">
        <v>167</v>
      </c>
      <c r="M105" s="65" t="s">
        <v>167</v>
      </c>
      <c r="N105" s="65" t="s">
        <v>167</v>
      </c>
      <c r="O105" s="65" t="s">
        <v>167</v>
      </c>
      <c r="P105" s="65" t="s">
        <v>167</v>
      </c>
      <c r="Q105" s="152" t="s">
        <v>167</v>
      </c>
      <c r="R105" s="65" t="str">
        <f t="shared" ref="R105:AA105" si="33">+IF(R79&gt;=R102,"OK","Not OK")</f>
        <v>OK</v>
      </c>
      <c r="S105" s="65" t="str">
        <f t="shared" si="33"/>
        <v>OK</v>
      </c>
      <c r="T105" s="65" t="str">
        <f t="shared" si="33"/>
        <v>OK</v>
      </c>
      <c r="U105" s="65" t="str">
        <f t="shared" si="33"/>
        <v>OK</v>
      </c>
      <c r="V105" s="65" t="str">
        <f t="shared" si="33"/>
        <v>OK</v>
      </c>
      <c r="W105" s="65" t="str">
        <f t="shared" si="33"/>
        <v>OK</v>
      </c>
      <c r="X105" s="65" t="str">
        <f t="shared" si="33"/>
        <v>OK</v>
      </c>
      <c r="Y105" s="65" t="str">
        <f t="shared" si="33"/>
        <v>OK</v>
      </c>
      <c r="Z105" s="65" t="str">
        <f t="shared" si="33"/>
        <v>OK</v>
      </c>
      <c r="AA105" s="65" t="str">
        <f t="shared" si="33"/>
        <v>OK</v>
      </c>
      <c r="AB105" s="217"/>
      <c r="AC105" s="49"/>
    </row>
    <row r="106" spans="1:29" ht="23.25" customHeight="1" x14ac:dyDescent="0.25">
      <c r="A106" s="180"/>
      <c r="B106" s="55"/>
      <c r="C106" s="331" t="s">
        <v>234</v>
      </c>
      <c r="E106" s="2"/>
      <c r="F106" s="2"/>
      <c r="G106" s="90"/>
      <c r="H106" s="65" t="s">
        <v>167</v>
      </c>
      <c r="I106" s="65" t="s">
        <v>167</v>
      </c>
      <c r="J106" s="65" t="s">
        <v>167</v>
      </c>
      <c r="K106" s="65" t="s">
        <v>167</v>
      </c>
      <c r="L106" s="65" t="s">
        <v>167</v>
      </c>
      <c r="M106" s="65" t="s">
        <v>167</v>
      </c>
      <c r="N106" s="65" t="s">
        <v>167</v>
      </c>
      <c r="O106" s="65" t="s">
        <v>167</v>
      </c>
      <c r="P106" s="65" t="s">
        <v>167</v>
      </c>
      <c r="Q106" s="152" t="s">
        <v>167</v>
      </c>
      <c r="R106" s="103" t="e">
        <f t="shared" ref="R106:AA106" si="34">+IF(AND(R105="Not OK",R118="OK"),"Mitigated below","Not Mitigated")</f>
        <v>#NUM!</v>
      </c>
      <c r="S106" s="103" t="e">
        <f t="shared" si="34"/>
        <v>#NUM!</v>
      </c>
      <c r="T106" s="103" t="e">
        <f t="shared" si="34"/>
        <v>#NUM!</v>
      </c>
      <c r="U106" s="103" t="e">
        <f t="shared" si="34"/>
        <v>#NUM!</v>
      </c>
      <c r="V106" s="103" t="e">
        <f t="shared" si="34"/>
        <v>#NUM!</v>
      </c>
      <c r="W106" s="103" t="e">
        <f t="shared" si="34"/>
        <v>#NUM!</v>
      </c>
      <c r="X106" s="103" t="e">
        <f t="shared" si="34"/>
        <v>#NUM!</v>
      </c>
      <c r="Y106" s="103" t="e">
        <f t="shared" si="34"/>
        <v>#NUM!</v>
      </c>
      <c r="Z106" s="103" t="e">
        <f t="shared" si="34"/>
        <v>#NUM!</v>
      </c>
      <c r="AA106" s="103" t="e">
        <f t="shared" si="34"/>
        <v>#NUM!</v>
      </c>
      <c r="AB106" s="131"/>
      <c r="AC106" s="49"/>
    </row>
    <row r="107" spans="1:29" ht="18.75" customHeight="1" x14ac:dyDescent="0.25">
      <c r="A107" s="180"/>
      <c r="B107" s="55"/>
      <c r="C107" s="351"/>
      <c r="D107" s="96" t="str">
        <f>+IF(AND(D105="No",D118="YES"),"YES",IF(AND(D105="yes",OR(D118="no",D118="yes")),"N/A","No"))</f>
        <v>N/A</v>
      </c>
      <c r="E107" s="2"/>
      <c r="F107" s="2"/>
      <c r="G107" s="90"/>
      <c r="H107" s="2"/>
      <c r="I107" s="2"/>
      <c r="J107" s="2"/>
      <c r="K107" s="2"/>
      <c r="L107" s="2"/>
      <c r="M107" s="2"/>
      <c r="N107" s="2"/>
      <c r="O107" s="2"/>
      <c r="P107" s="2"/>
      <c r="Q107" s="56"/>
      <c r="R107" s="103"/>
      <c r="S107" s="103"/>
      <c r="T107" s="103"/>
      <c r="U107" s="103"/>
      <c r="V107" s="103"/>
      <c r="W107" s="103"/>
      <c r="X107" s="103"/>
      <c r="Y107" s="103"/>
      <c r="Z107" s="103"/>
      <c r="AA107" s="103"/>
      <c r="AB107" s="131"/>
      <c r="AC107" s="49"/>
    </row>
    <row r="108" spans="1:29" ht="15" customHeight="1" x14ac:dyDescent="0.25">
      <c r="A108" s="180"/>
      <c r="B108" s="55"/>
      <c r="C108" s="284"/>
      <c r="D108" s="129"/>
      <c r="E108" s="2"/>
      <c r="F108" s="2"/>
      <c r="G108" s="90"/>
      <c r="H108" s="2"/>
      <c r="I108" s="2"/>
      <c r="J108" s="2"/>
      <c r="K108" s="2"/>
      <c r="L108" s="2"/>
      <c r="M108" s="2"/>
      <c r="N108" s="2"/>
      <c r="O108" s="2"/>
      <c r="P108" s="2"/>
      <c r="Q108" s="56"/>
      <c r="R108" s="103"/>
      <c r="S108" s="103"/>
      <c r="T108" s="103"/>
      <c r="U108" s="103"/>
      <c r="V108" s="103"/>
      <c r="W108" s="103"/>
      <c r="X108" s="103"/>
      <c r="Y108" s="103"/>
      <c r="Z108" s="103"/>
      <c r="AA108" s="103"/>
      <c r="AB108" s="131"/>
      <c r="AC108" s="49"/>
    </row>
    <row r="109" spans="1:29" x14ac:dyDescent="0.25">
      <c r="A109" s="180"/>
      <c r="B109" s="55"/>
      <c r="C109" s="155" t="s">
        <v>151</v>
      </c>
      <c r="D109" s="62"/>
      <c r="E109" s="62"/>
      <c r="F109" s="62"/>
      <c r="G109" s="62"/>
      <c r="H109" s="58"/>
      <c r="I109" s="58"/>
      <c r="J109" s="58"/>
      <c r="K109" s="58"/>
      <c r="L109" s="58"/>
      <c r="M109" s="58"/>
      <c r="N109" s="58"/>
      <c r="O109" s="58"/>
      <c r="P109" s="58"/>
      <c r="Q109" s="150"/>
      <c r="R109" s="58"/>
      <c r="S109" s="58"/>
      <c r="T109" s="58"/>
      <c r="U109" s="58"/>
      <c r="V109" s="58"/>
      <c r="W109" s="58"/>
      <c r="X109" s="58"/>
      <c r="Y109" s="58"/>
      <c r="Z109" s="58"/>
      <c r="AA109" s="58"/>
      <c r="AB109" s="217"/>
      <c r="AC109" s="49"/>
    </row>
    <row r="110" spans="1:29" outlineLevel="1" x14ac:dyDescent="0.25">
      <c r="A110" s="180"/>
      <c r="B110" s="55"/>
      <c r="C110" s="210" t="s">
        <v>40</v>
      </c>
      <c r="D110" s="62"/>
      <c r="E110" s="62"/>
      <c r="F110" s="62"/>
      <c r="G110" s="62"/>
      <c r="H110" s="58">
        <f>+P14</f>
        <v>0</v>
      </c>
      <c r="I110" s="58">
        <f t="shared" ref="I110:AA110" si="35">+H110</f>
        <v>0</v>
      </c>
      <c r="J110" s="58">
        <f t="shared" si="35"/>
        <v>0</v>
      </c>
      <c r="K110" s="58">
        <f t="shared" si="35"/>
        <v>0</v>
      </c>
      <c r="L110" s="58">
        <f t="shared" si="35"/>
        <v>0</v>
      </c>
      <c r="M110" s="58">
        <f t="shared" si="35"/>
        <v>0</v>
      </c>
      <c r="N110" s="58">
        <f t="shared" si="35"/>
        <v>0</v>
      </c>
      <c r="O110" s="58">
        <f t="shared" si="35"/>
        <v>0</v>
      </c>
      <c r="P110" s="58">
        <f t="shared" si="35"/>
        <v>0</v>
      </c>
      <c r="Q110" s="150">
        <f t="shared" si="35"/>
        <v>0</v>
      </c>
      <c r="R110" s="58">
        <f t="shared" si="35"/>
        <v>0</v>
      </c>
      <c r="S110" s="58">
        <f t="shared" si="35"/>
        <v>0</v>
      </c>
      <c r="T110" s="58">
        <f t="shared" si="35"/>
        <v>0</v>
      </c>
      <c r="U110" s="58">
        <f t="shared" si="35"/>
        <v>0</v>
      </c>
      <c r="V110" s="58">
        <f t="shared" si="35"/>
        <v>0</v>
      </c>
      <c r="W110" s="58">
        <f t="shared" si="35"/>
        <v>0</v>
      </c>
      <c r="X110" s="58">
        <f t="shared" si="35"/>
        <v>0</v>
      </c>
      <c r="Y110" s="58">
        <f t="shared" si="35"/>
        <v>0</v>
      </c>
      <c r="Z110" s="58">
        <f t="shared" si="35"/>
        <v>0</v>
      </c>
      <c r="AA110" s="58">
        <f t="shared" si="35"/>
        <v>0</v>
      </c>
      <c r="AB110" s="217"/>
      <c r="AC110" s="49"/>
    </row>
    <row r="111" spans="1:29" outlineLevel="1" x14ac:dyDescent="0.25">
      <c r="A111" s="180"/>
      <c r="B111" s="55"/>
      <c r="C111" s="210" t="s">
        <v>43</v>
      </c>
      <c r="D111" s="62"/>
      <c r="E111" s="62"/>
      <c r="F111" s="62"/>
      <c r="G111" s="62"/>
      <c r="H111" s="66">
        <f t="shared" ref="H111:AA111" si="36">+DAYS360($P$18,H58)/30</f>
        <v>12.033333333333333</v>
      </c>
      <c r="I111" s="66">
        <f t="shared" si="36"/>
        <v>24.033333333333335</v>
      </c>
      <c r="J111" s="66">
        <f t="shared" si="36"/>
        <v>36.033333333333331</v>
      </c>
      <c r="K111" s="66">
        <f t="shared" si="36"/>
        <v>48.033333333333331</v>
      </c>
      <c r="L111" s="66">
        <f t="shared" si="36"/>
        <v>60.033333333333331</v>
      </c>
      <c r="M111" s="66">
        <f t="shared" si="36"/>
        <v>72.033333333333331</v>
      </c>
      <c r="N111" s="66">
        <f t="shared" si="36"/>
        <v>84.033333333333331</v>
      </c>
      <c r="O111" s="66">
        <f t="shared" si="36"/>
        <v>96.033333333333331</v>
      </c>
      <c r="P111" s="66">
        <f t="shared" si="36"/>
        <v>108.03333333333333</v>
      </c>
      <c r="Q111" s="236">
        <f t="shared" si="36"/>
        <v>120.03333333333333</v>
      </c>
      <c r="R111" s="66">
        <f t="shared" si="36"/>
        <v>132.03333333333333</v>
      </c>
      <c r="S111" s="66">
        <f t="shared" si="36"/>
        <v>144.03333333333333</v>
      </c>
      <c r="T111" s="66">
        <f t="shared" si="36"/>
        <v>156.03333333333333</v>
      </c>
      <c r="U111" s="66">
        <f t="shared" si="36"/>
        <v>168.03333333333333</v>
      </c>
      <c r="V111" s="66">
        <f t="shared" si="36"/>
        <v>180.03333333333333</v>
      </c>
      <c r="W111" s="66">
        <f t="shared" si="36"/>
        <v>192.03333333333333</v>
      </c>
      <c r="X111" s="66">
        <f t="shared" si="36"/>
        <v>204.03333333333333</v>
      </c>
      <c r="Y111" s="66">
        <f t="shared" si="36"/>
        <v>216.03333333333333</v>
      </c>
      <c r="Z111" s="66">
        <f t="shared" si="36"/>
        <v>228.03333333333333</v>
      </c>
      <c r="AA111" s="66">
        <f t="shared" si="36"/>
        <v>240.03333333333333</v>
      </c>
      <c r="AB111" s="218">
        <f>SUM(H111:AA111)</f>
        <v>2520.6666666666665</v>
      </c>
      <c r="AC111" s="49"/>
    </row>
    <row r="112" spans="1:29" outlineLevel="1" x14ac:dyDescent="0.25">
      <c r="A112" s="180"/>
      <c r="B112" s="55"/>
      <c r="C112" s="210" t="s">
        <v>41</v>
      </c>
      <c r="D112" s="62"/>
      <c r="E112" s="268" t="s">
        <v>183</v>
      </c>
      <c r="F112" s="62"/>
      <c r="G112" s="62"/>
      <c r="H112" s="58" t="e">
        <f t="shared" ref="H112:AA112" si="37">+H110+H114</f>
        <v>#NUM!</v>
      </c>
      <c r="I112" s="58" t="e">
        <f t="shared" si="37"/>
        <v>#NUM!</v>
      </c>
      <c r="J112" s="58" t="e">
        <f t="shared" si="37"/>
        <v>#NUM!</v>
      </c>
      <c r="K112" s="58" t="e">
        <f t="shared" si="37"/>
        <v>#NUM!</v>
      </c>
      <c r="L112" s="58" t="e">
        <f t="shared" si="37"/>
        <v>#NUM!</v>
      </c>
      <c r="M112" s="58" t="e">
        <f t="shared" si="37"/>
        <v>#NUM!</v>
      </c>
      <c r="N112" s="58" t="e">
        <f t="shared" si="37"/>
        <v>#NUM!</v>
      </c>
      <c r="O112" s="58" t="e">
        <f t="shared" si="37"/>
        <v>#NUM!</v>
      </c>
      <c r="P112" s="58" t="e">
        <f t="shared" si="37"/>
        <v>#NUM!</v>
      </c>
      <c r="Q112" s="150" t="e">
        <f t="shared" si="37"/>
        <v>#NUM!</v>
      </c>
      <c r="R112" s="58" t="e">
        <f t="shared" si="37"/>
        <v>#NUM!</v>
      </c>
      <c r="S112" s="58" t="e">
        <f t="shared" si="37"/>
        <v>#NUM!</v>
      </c>
      <c r="T112" s="58" t="e">
        <f t="shared" si="37"/>
        <v>#NUM!</v>
      </c>
      <c r="U112" s="58" t="e">
        <f t="shared" si="37"/>
        <v>#NUM!</v>
      </c>
      <c r="V112" s="58" t="e">
        <f t="shared" si="37"/>
        <v>#NUM!</v>
      </c>
      <c r="W112" s="58" t="e">
        <f t="shared" si="37"/>
        <v>#NUM!</v>
      </c>
      <c r="X112" s="58" t="e">
        <f t="shared" si="37"/>
        <v>#NUM!</v>
      </c>
      <c r="Y112" s="58" t="e">
        <f t="shared" si="37"/>
        <v>#NUM!</v>
      </c>
      <c r="Z112" s="58" t="e">
        <f t="shared" si="37"/>
        <v>#NUM!</v>
      </c>
      <c r="AA112" s="58" t="e">
        <f t="shared" si="37"/>
        <v>#NUM!</v>
      </c>
      <c r="AB112" s="218"/>
      <c r="AC112" s="49"/>
    </row>
    <row r="113" spans="1:34" outlineLevel="1" x14ac:dyDescent="0.25">
      <c r="A113" s="180"/>
      <c r="B113" s="55"/>
      <c r="C113" s="210" t="s">
        <v>42</v>
      </c>
      <c r="D113" s="349" t="s">
        <v>184</v>
      </c>
      <c r="E113" s="349"/>
      <c r="F113" s="349"/>
      <c r="G113" s="291" t="s">
        <v>185</v>
      </c>
      <c r="H113" s="58"/>
      <c r="I113" s="58"/>
      <c r="J113" s="58"/>
      <c r="K113" s="58"/>
      <c r="L113" s="58"/>
      <c r="M113" s="58"/>
      <c r="N113" s="58"/>
      <c r="O113" s="58"/>
      <c r="P113" s="58"/>
      <c r="Q113" s="150"/>
      <c r="R113" s="58"/>
      <c r="S113" s="58"/>
      <c r="T113" s="58"/>
      <c r="U113" s="58"/>
      <c r="V113" s="58"/>
      <c r="W113" s="58"/>
      <c r="X113" s="58"/>
      <c r="Y113" s="58"/>
      <c r="Z113" s="58"/>
      <c r="AA113" s="58"/>
      <c r="AB113" s="217"/>
      <c r="AC113" s="49"/>
    </row>
    <row r="114" spans="1:34" outlineLevel="1" x14ac:dyDescent="0.25">
      <c r="A114" s="180"/>
      <c r="B114" s="55"/>
      <c r="C114" s="210" t="s">
        <v>44</v>
      </c>
      <c r="D114" s="348" t="e">
        <f>+Engine!G117</f>
        <v>#NUM!</v>
      </c>
      <c r="E114" s="348"/>
      <c r="F114" s="348"/>
      <c r="G114" s="292" t="e">
        <f>+Engine!D114/(20*'Input Sheet'!C8)</f>
        <v>#NUM!</v>
      </c>
      <c r="H114" s="58" t="e">
        <f>IF(H111=0,0,+CUMPRINC($P$16/12,$P$20*12,$P$14,1,H111,0))</f>
        <v>#NUM!</v>
      </c>
      <c r="I114" s="58" t="e">
        <f>+CUMPRINC($P$16/12,$P$20*12,$P$14,1,I111,0)</f>
        <v>#NUM!</v>
      </c>
      <c r="J114" s="58" t="e">
        <f t="shared" ref="J114:AA114" si="38">+CUMPRINC($P$16/12,$P$20*12,$P$14,1,J111,0)</f>
        <v>#NUM!</v>
      </c>
      <c r="K114" s="58" t="e">
        <f t="shared" si="38"/>
        <v>#NUM!</v>
      </c>
      <c r="L114" s="58" t="e">
        <f t="shared" si="38"/>
        <v>#NUM!</v>
      </c>
      <c r="M114" s="58" t="e">
        <f t="shared" si="38"/>
        <v>#NUM!</v>
      </c>
      <c r="N114" s="58" t="e">
        <f t="shared" si="38"/>
        <v>#NUM!</v>
      </c>
      <c r="O114" s="58" t="e">
        <f t="shared" si="38"/>
        <v>#NUM!</v>
      </c>
      <c r="P114" s="58" t="e">
        <f t="shared" si="38"/>
        <v>#NUM!</v>
      </c>
      <c r="Q114" s="150" t="e">
        <f t="shared" si="38"/>
        <v>#NUM!</v>
      </c>
      <c r="R114" s="58" t="e">
        <f t="shared" si="38"/>
        <v>#NUM!</v>
      </c>
      <c r="S114" s="58" t="e">
        <f t="shared" si="38"/>
        <v>#NUM!</v>
      </c>
      <c r="T114" s="58" t="e">
        <f t="shared" si="38"/>
        <v>#NUM!</v>
      </c>
      <c r="U114" s="58" t="e">
        <f t="shared" si="38"/>
        <v>#NUM!</v>
      </c>
      <c r="V114" s="58" t="e">
        <f t="shared" si="38"/>
        <v>#NUM!</v>
      </c>
      <c r="W114" s="58" t="e">
        <f t="shared" si="38"/>
        <v>#NUM!</v>
      </c>
      <c r="X114" s="58" t="e">
        <f t="shared" si="38"/>
        <v>#NUM!</v>
      </c>
      <c r="Y114" s="58" t="e">
        <f t="shared" si="38"/>
        <v>#NUM!</v>
      </c>
      <c r="Z114" s="58" t="e">
        <f t="shared" si="38"/>
        <v>#NUM!</v>
      </c>
      <c r="AA114" s="58" t="e">
        <f t="shared" si="38"/>
        <v>#NUM!</v>
      </c>
      <c r="AB114" s="217"/>
      <c r="AC114" s="49"/>
    </row>
    <row r="115" spans="1:34" outlineLevel="1" x14ac:dyDescent="0.25">
      <c r="A115" s="180"/>
      <c r="B115" s="55"/>
      <c r="C115" s="210" t="s">
        <v>235</v>
      </c>
      <c r="D115" s="62"/>
      <c r="E115" s="62"/>
      <c r="F115" s="62"/>
      <c r="G115" s="62"/>
      <c r="H115" s="58" t="e">
        <f>-+H114*0.5</f>
        <v>#NUM!</v>
      </c>
      <c r="I115" s="58" t="e">
        <f>-+I114*0.5</f>
        <v>#NUM!</v>
      </c>
      <c r="J115" s="58" t="e">
        <f t="shared" ref="J115:AA115" si="39">-+J114*0.5</f>
        <v>#NUM!</v>
      </c>
      <c r="K115" s="58" t="e">
        <f t="shared" si="39"/>
        <v>#NUM!</v>
      </c>
      <c r="L115" s="58" t="e">
        <f t="shared" si="39"/>
        <v>#NUM!</v>
      </c>
      <c r="M115" s="58" t="e">
        <f t="shared" si="39"/>
        <v>#NUM!</v>
      </c>
      <c r="N115" s="58" t="e">
        <f t="shared" si="39"/>
        <v>#NUM!</v>
      </c>
      <c r="O115" s="58" t="e">
        <f t="shared" si="39"/>
        <v>#NUM!</v>
      </c>
      <c r="P115" s="58" t="e">
        <f t="shared" si="39"/>
        <v>#NUM!</v>
      </c>
      <c r="Q115" s="150" t="e">
        <f t="shared" si="39"/>
        <v>#NUM!</v>
      </c>
      <c r="R115" s="58" t="e">
        <f t="shared" si="39"/>
        <v>#NUM!</v>
      </c>
      <c r="S115" s="58" t="e">
        <f t="shared" si="39"/>
        <v>#NUM!</v>
      </c>
      <c r="T115" s="58" t="e">
        <f t="shared" si="39"/>
        <v>#NUM!</v>
      </c>
      <c r="U115" s="58" t="e">
        <f t="shared" si="39"/>
        <v>#NUM!</v>
      </c>
      <c r="V115" s="58" t="e">
        <f t="shared" si="39"/>
        <v>#NUM!</v>
      </c>
      <c r="W115" s="58" t="e">
        <f t="shared" si="39"/>
        <v>#NUM!</v>
      </c>
      <c r="X115" s="58" t="e">
        <f t="shared" si="39"/>
        <v>#NUM!</v>
      </c>
      <c r="Y115" s="58" t="e">
        <f t="shared" si="39"/>
        <v>#NUM!</v>
      </c>
      <c r="Z115" s="58" t="e">
        <f t="shared" si="39"/>
        <v>#NUM!</v>
      </c>
      <c r="AA115" s="58" t="e">
        <f t="shared" si="39"/>
        <v>#NUM!</v>
      </c>
      <c r="AB115" s="217"/>
      <c r="AC115" s="49"/>
    </row>
    <row r="116" spans="1:34" outlineLevel="1" x14ac:dyDescent="0.25">
      <c r="A116" s="180"/>
      <c r="B116" s="55"/>
      <c r="C116" s="91" t="s">
        <v>191</v>
      </c>
      <c r="D116" s="2"/>
      <c r="E116" s="2"/>
      <c r="F116" s="89"/>
      <c r="G116" s="129"/>
      <c r="H116" s="58"/>
      <c r="I116" s="58"/>
      <c r="J116" s="58"/>
      <c r="K116" s="58"/>
      <c r="L116" s="58"/>
      <c r="M116" s="58"/>
      <c r="N116" s="58"/>
      <c r="O116" s="58"/>
      <c r="P116" s="58"/>
      <c r="Q116" s="150"/>
      <c r="R116" s="58" t="e">
        <f t="shared" ref="R116:AA116" si="40">+R115-(-R103)</f>
        <v>#NUM!</v>
      </c>
      <c r="S116" s="303" t="e">
        <f t="shared" si="40"/>
        <v>#NUM!</v>
      </c>
      <c r="T116" s="303" t="e">
        <f t="shared" si="40"/>
        <v>#NUM!</v>
      </c>
      <c r="U116" s="303" t="e">
        <f t="shared" si="40"/>
        <v>#NUM!</v>
      </c>
      <c r="V116" s="303" t="e">
        <f t="shared" si="40"/>
        <v>#NUM!</v>
      </c>
      <c r="W116" s="303" t="e">
        <f t="shared" si="40"/>
        <v>#NUM!</v>
      </c>
      <c r="X116" s="303" t="e">
        <f t="shared" si="40"/>
        <v>#NUM!</v>
      </c>
      <c r="Y116" s="303" t="e">
        <f t="shared" si="40"/>
        <v>#NUM!</v>
      </c>
      <c r="Z116" s="303" t="e">
        <f t="shared" si="40"/>
        <v>#NUM!</v>
      </c>
      <c r="AA116" s="303" t="e">
        <f t="shared" si="40"/>
        <v>#NUM!</v>
      </c>
      <c r="AB116" s="217"/>
      <c r="AC116" s="49"/>
    </row>
    <row r="117" spans="1:34" outlineLevel="1" x14ac:dyDescent="0.25">
      <c r="A117" s="180"/>
      <c r="B117" s="55"/>
      <c r="C117" s="91"/>
      <c r="D117" s="2"/>
      <c r="E117" s="2"/>
      <c r="F117" s="147" t="s">
        <v>107</v>
      </c>
      <c r="G117" s="94" t="e">
        <f>+MIN(R116:AA116)</f>
        <v>#NUM!</v>
      </c>
      <c r="H117" s="58"/>
      <c r="I117" s="58"/>
      <c r="J117" s="58"/>
      <c r="K117" s="58"/>
      <c r="L117" s="58"/>
      <c r="M117" s="58"/>
      <c r="N117" s="58"/>
      <c r="O117" s="58"/>
      <c r="P117" s="58"/>
      <c r="Q117" s="150"/>
      <c r="R117" s="58"/>
      <c r="S117" s="58"/>
      <c r="T117" s="58"/>
      <c r="U117" s="58"/>
      <c r="V117" s="58"/>
      <c r="W117" s="58"/>
      <c r="X117" s="58"/>
      <c r="Y117" s="58"/>
      <c r="Z117" s="58"/>
      <c r="AA117" s="58"/>
      <c r="AB117" s="217"/>
      <c r="AC117" s="49"/>
    </row>
    <row r="118" spans="1:34" ht="18.75" customHeight="1" x14ac:dyDescent="0.25">
      <c r="A118" s="180"/>
      <c r="B118" s="55"/>
      <c r="C118" s="237" t="s">
        <v>247</v>
      </c>
      <c r="D118" s="96" t="str">
        <f>+IF(F118&gt;0,"NO","YES")</f>
        <v>YES</v>
      </c>
      <c r="E118" s="2"/>
      <c r="F118" s="95">
        <f>COUNTIF((R118:AA118),"Not OK")</f>
        <v>0</v>
      </c>
      <c r="G118" s="95" t="s">
        <v>106</v>
      </c>
      <c r="H118" s="65" t="s">
        <v>167</v>
      </c>
      <c r="I118" s="65" t="s">
        <v>167</v>
      </c>
      <c r="J118" s="65" t="s">
        <v>167</v>
      </c>
      <c r="K118" s="65" t="s">
        <v>167</v>
      </c>
      <c r="L118" s="65" t="s">
        <v>167</v>
      </c>
      <c r="M118" s="65" t="s">
        <v>167</v>
      </c>
      <c r="N118" s="65" t="s">
        <v>167</v>
      </c>
      <c r="O118" s="65" t="s">
        <v>167</v>
      </c>
      <c r="P118" s="65" t="s">
        <v>167</v>
      </c>
      <c r="Q118" s="152" t="s">
        <v>167</v>
      </c>
      <c r="R118" s="65" t="e">
        <f t="shared" ref="R118:AA118" si="41">+IF(R116&gt;0,"OK","Not OK")</f>
        <v>#NUM!</v>
      </c>
      <c r="S118" s="65" t="e">
        <f t="shared" si="41"/>
        <v>#NUM!</v>
      </c>
      <c r="T118" s="65" t="e">
        <f t="shared" si="41"/>
        <v>#NUM!</v>
      </c>
      <c r="U118" s="65" t="e">
        <f t="shared" si="41"/>
        <v>#NUM!</v>
      </c>
      <c r="V118" s="65" t="e">
        <f t="shared" si="41"/>
        <v>#NUM!</v>
      </c>
      <c r="W118" s="65" t="e">
        <f t="shared" si="41"/>
        <v>#NUM!</v>
      </c>
      <c r="X118" s="65" t="e">
        <f t="shared" si="41"/>
        <v>#NUM!</v>
      </c>
      <c r="Y118" s="65" t="e">
        <f t="shared" si="41"/>
        <v>#NUM!</v>
      </c>
      <c r="Z118" s="65" t="e">
        <f t="shared" si="41"/>
        <v>#NUM!</v>
      </c>
      <c r="AA118" s="65" t="e">
        <f t="shared" si="41"/>
        <v>#NUM!</v>
      </c>
      <c r="AB118" s="217"/>
      <c r="AC118" s="49"/>
    </row>
    <row r="119" spans="1:34" x14ac:dyDescent="0.25">
      <c r="A119" s="180"/>
      <c r="B119" s="55"/>
      <c r="C119" s="43" t="s">
        <v>97</v>
      </c>
      <c r="D119" s="62"/>
      <c r="E119" s="62"/>
      <c r="F119" s="62"/>
      <c r="G119" s="90">
        <f>+MIN(R90:AA90)</f>
        <v>0</v>
      </c>
      <c r="H119" s="67"/>
      <c r="I119" s="67"/>
      <c r="J119" s="67"/>
      <c r="K119" s="67"/>
      <c r="L119" s="67"/>
      <c r="M119" s="67"/>
      <c r="N119" s="67"/>
      <c r="O119" s="67"/>
      <c r="P119" s="67"/>
      <c r="Q119" s="217"/>
      <c r="R119" s="67"/>
      <c r="S119" s="67"/>
      <c r="T119" s="67"/>
      <c r="U119" s="67"/>
      <c r="V119" s="67"/>
      <c r="W119" s="67"/>
      <c r="X119" s="67"/>
      <c r="Y119" s="67"/>
      <c r="Z119" s="67"/>
      <c r="AA119" s="67"/>
      <c r="AB119" s="217"/>
      <c r="AC119" s="49"/>
    </row>
    <row r="120" spans="1:34" x14ac:dyDescent="0.25">
      <c r="A120" s="180"/>
      <c r="B120" s="55"/>
      <c r="C120" s="210"/>
      <c r="D120" s="62"/>
      <c r="E120" s="62"/>
      <c r="F120" s="62"/>
      <c r="G120" s="34"/>
      <c r="H120" s="67"/>
      <c r="I120" s="67"/>
      <c r="J120" s="67"/>
      <c r="K120" s="67"/>
      <c r="L120" s="67"/>
      <c r="M120" s="67"/>
      <c r="N120" s="67"/>
      <c r="O120" s="67"/>
      <c r="P120" s="67"/>
      <c r="Q120" s="217"/>
      <c r="R120" s="67"/>
      <c r="S120" s="67"/>
      <c r="T120" s="67"/>
      <c r="U120" s="67"/>
      <c r="V120" s="67"/>
      <c r="W120" s="67"/>
      <c r="X120" s="67"/>
      <c r="Y120" s="67"/>
      <c r="Z120" s="67"/>
      <c r="AA120" s="67"/>
      <c r="AB120" s="217"/>
      <c r="AC120" s="49"/>
    </row>
    <row r="121" spans="1:34" x14ac:dyDescent="0.25">
      <c r="A121" s="180"/>
      <c r="B121" s="55"/>
      <c r="C121" s="238" t="s">
        <v>33</v>
      </c>
      <c r="D121" s="62"/>
      <c r="E121" s="62"/>
      <c r="F121" s="62"/>
      <c r="G121" s="62"/>
      <c r="H121" s="62"/>
      <c r="I121" s="62"/>
      <c r="J121" s="62"/>
      <c r="K121" s="62"/>
      <c r="L121" s="62"/>
      <c r="M121" s="62"/>
      <c r="N121" s="62"/>
      <c r="O121" s="62"/>
      <c r="P121" s="62"/>
      <c r="Q121" s="157"/>
      <c r="R121" s="62"/>
      <c r="S121" s="62"/>
      <c r="T121" s="62"/>
      <c r="U121" s="62"/>
      <c r="V121" s="62"/>
      <c r="W121" s="62"/>
      <c r="X121" s="62"/>
      <c r="Y121" s="62"/>
      <c r="Z121" s="62"/>
      <c r="AA121" s="62"/>
      <c r="AB121" s="217"/>
      <c r="AC121" s="49"/>
    </row>
    <row r="122" spans="1:34" x14ac:dyDescent="0.25">
      <c r="A122" s="180"/>
      <c r="B122" s="55"/>
      <c r="C122" s="238" t="s">
        <v>34</v>
      </c>
      <c r="D122" s="62"/>
      <c r="E122" s="62"/>
      <c r="F122" s="62"/>
      <c r="G122" s="62"/>
      <c r="H122" s="62"/>
      <c r="I122" s="62"/>
      <c r="J122" s="62"/>
      <c r="K122" s="62"/>
      <c r="L122" s="62"/>
      <c r="M122" s="62"/>
      <c r="N122" s="62"/>
      <c r="O122" s="62"/>
      <c r="P122" s="62"/>
      <c r="Q122" s="157"/>
      <c r="R122" s="62"/>
      <c r="S122" s="62"/>
      <c r="T122" s="62"/>
      <c r="U122" s="62"/>
      <c r="V122" s="62"/>
      <c r="W122" s="62"/>
      <c r="X122" s="62"/>
      <c r="Y122" s="62"/>
      <c r="Z122" s="62"/>
      <c r="AA122" s="62"/>
      <c r="AB122" s="217"/>
      <c r="AC122" s="49"/>
    </row>
    <row r="123" spans="1:34" x14ac:dyDescent="0.25">
      <c r="A123" s="180"/>
      <c r="B123" s="55"/>
      <c r="C123" s="238" t="s">
        <v>35</v>
      </c>
      <c r="D123" s="62"/>
      <c r="E123" s="62"/>
      <c r="F123" s="62"/>
      <c r="G123" s="62"/>
      <c r="H123" s="62"/>
      <c r="I123" s="62"/>
      <c r="J123" s="62"/>
      <c r="K123" s="62"/>
      <c r="L123" s="62"/>
      <c r="M123" s="62"/>
      <c r="N123" s="62"/>
      <c r="O123" s="62"/>
      <c r="P123" s="62"/>
      <c r="Q123" s="157"/>
      <c r="R123" s="62"/>
      <c r="S123" s="62"/>
      <c r="T123" s="62"/>
      <c r="U123" s="62"/>
      <c r="V123" s="62"/>
      <c r="W123" s="62"/>
      <c r="X123" s="62"/>
      <c r="Y123" s="62"/>
      <c r="Z123" s="62"/>
      <c r="AA123" s="62"/>
      <c r="AB123" s="217"/>
      <c r="AC123" s="49"/>
    </row>
    <row r="124" spans="1:34" x14ac:dyDescent="0.25">
      <c r="A124" s="180"/>
      <c r="B124" s="55"/>
      <c r="C124" s="238" t="s">
        <v>36</v>
      </c>
      <c r="D124" s="62"/>
      <c r="E124" s="62"/>
      <c r="F124" s="62"/>
      <c r="G124" s="62"/>
      <c r="H124" s="62"/>
      <c r="I124" s="62"/>
      <c r="J124" s="62"/>
      <c r="K124" s="62"/>
      <c r="L124" s="62"/>
      <c r="M124" s="62"/>
      <c r="N124" s="62"/>
      <c r="O124" s="62"/>
      <c r="P124" s="62"/>
      <c r="Q124" s="157"/>
      <c r="R124" s="62"/>
      <c r="S124" s="62"/>
      <c r="T124" s="62"/>
      <c r="U124" s="62"/>
      <c r="V124" s="62"/>
      <c r="W124" s="62"/>
      <c r="X124" s="62"/>
      <c r="Y124" s="62"/>
      <c r="Z124" s="62"/>
      <c r="AA124" s="62"/>
      <c r="AB124" s="217"/>
      <c r="AC124" s="49"/>
    </row>
    <row r="125" spans="1:34" x14ac:dyDescent="0.25">
      <c r="A125" s="183"/>
      <c r="B125" s="68"/>
      <c r="C125" s="69"/>
      <c r="D125" s="69"/>
      <c r="E125" s="69"/>
      <c r="F125" s="69"/>
      <c r="G125" s="69"/>
      <c r="H125" s="69"/>
      <c r="I125" s="69"/>
      <c r="J125" s="69"/>
      <c r="K125" s="69"/>
      <c r="L125" s="69"/>
      <c r="M125" s="69"/>
      <c r="N125" s="69"/>
      <c r="O125" s="69"/>
      <c r="P125" s="69"/>
      <c r="Q125" s="70"/>
      <c r="R125" s="69"/>
      <c r="S125" s="69"/>
      <c r="T125" s="69"/>
      <c r="U125" s="69"/>
      <c r="V125" s="69"/>
      <c r="W125" s="69"/>
      <c r="X125" s="69"/>
      <c r="Y125" s="69"/>
      <c r="Z125" s="69"/>
      <c r="AA125" s="69"/>
      <c r="AB125" s="219"/>
      <c r="AC125" s="49"/>
    </row>
    <row r="126" spans="1:34"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row>
    <row r="127" spans="1:34"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row>
    <row r="128" spans="1:34"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row>
    <row r="129" spans="1:34"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row>
    <row r="130" spans="1:34"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row>
    <row r="131" spans="1:34"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row>
    <row r="132" spans="1:34"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row>
    <row r="133" spans="1:34"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row>
    <row r="134" spans="1:34"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row>
    <row r="135" spans="1:34"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row>
    <row r="136" spans="1:34"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row>
    <row r="137" spans="1:34"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row>
    <row r="138" spans="1:34"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row>
    <row r="139" spans="1:34"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row>
    <row r="140" spans="1:34"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row>
    <row r="141" spans="1:34"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row>
    <row r="142" spans="1:34"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row>
    <row r="143" spans="1:34"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row>
    <row r="144" spans="1:34"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row>
    <row r="145" spans="1:34"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row>
    <row r="146" spans="1:34"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row>
    <row r="147" spans="1:34"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row>
    <row r="148" spans="1:34"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row>
    <row r="149" spans="1:34"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row>
    <row r="150" spans="1:34"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row>
    <row r="151" spans="1:34"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row>
    <row r="152" spans="1:34"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row>
    <row r="153" spans="1:34"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row>
    <row r="154" spans="1:34"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row>
    <row r="155" spans="1:34"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row>
    <row r="156" spans="1:34"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row>
    <row r="157" spans="1:34"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row>
    <row r="158" spans="1:34"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row>
    <row r="159" spans="1:34"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row>
    <row r="160" spans="1:34"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row>
    <row r="161" spans="1:34"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row>
    <row r="162" spans="1:34"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row>
    <row r="163" spans="1:34"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row>
    <row r="164" spans="1:34"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row>
    <row r="165" spans="1:34"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row>
    <row r="166" spans="1:34"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row>
    <row r="167" spans="1:34"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row>
    <row r="168" spans="1:34"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row>
    <row r="169" spans="1:34"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row>
    <row r="170" spans="1:34"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row>
    <row r="171" spans="1:34"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row>
    <row r="172" spans="1:34"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row>
    <row r="173" spans="1:34"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row>
    <row r="174" spans="1:34"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row>
    <row r="175" spans="1:34"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row>
    <row r="176" spans="1:34"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row>
    <row r="177" spans="1:34"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row>
    <row r="178" spans="1:34"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row>
    <row r="179" spans="1:34"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row>
    <row r="180" spans="1:34"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row>
    <row r="181" spans="1:34"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row>
    <row r="182" spans="1:34"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row>
    <row r="183" spans="1:34"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row>
    <row r="184" spans="1:34"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row>
    <row r="185" spans="1:34"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row>
    <row r="186" spans="1:34"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row>
    <row r="187" spans="1:34"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row>
    <row r="188" spans="1:34"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row>
    <row r="189" spans="1:34"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row>
    <row r="190" spans="1:34"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row>
    <row r="191" spans="1:34" x14ac:dyDescent="0.25">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row>
    <row r="192" spans="1:34" x14ac:dyDescent="0.25">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row>
    <row r="193" spans="1:34" x14ac:dyDescent="0.25">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row>
    <row r="194" spans="1:34" x14ac:dyDescent="0.25">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row>
    <row r="195" spans="1:34" x14ac:dyDescent="0.25">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row>
    <row r="196" spans="1:34" x14ac:dyDescent="0.25">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row>
    <row r="197" spans="1:34" x14ac:dyDescent="0.25">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row>
    <row r="198" spans="1:34" x14ac:dyDescent="0.25">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row>
    <row r="199" spans="1:34" x14ac:dyDescent="0.25">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row>
    <row r="200" spans="1:34" x14ac:dyDescent="0.25">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row>
    <row r="201" spans="1:34" x14ac:dyDescent="0.25">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row>
    <row r="202" spans="1:34" x14ac:dyDescent="0.25">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row>
    <row r="203" spans="1:34" x14ac:dyDescent="0.25">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row>
    <row r="204" spans="1:34" x14ac:dyDescent="0.25">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row>
    <row r="205" spans="1:34" x14ac:dyDescent="0.25">
      <c r="A205" s="76"/>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8"/>
    </row>
    <row r="206" spans="1:34" x14ac:dyDescent="0.25">
      <c r="A206" s="79"/>
      <c r="B206" s="5"/>
      <c r="C206" s="5"/>
      <c r="D206" s="5"/>
      <c r="E206" s="5"/>
      <c r="F206" s="5"/>
      <c r="G206" s="5"/>
      <c r="H206" s="5" t="s">
        <v>86</v>
      </c>
      <c r="I206" s="5"/>
      <c r="J206" s="5"/>
      <c r="K206" s="5"/>
      <c r="L206" s="5" t="str">
        <f>+C57</f>
        <v>Year of Deposit or Withdraw</v>
      </c>
      <c r="M206" s="299">
        <f t="shared" ref="M206:AB206" si="42">+H57</f>
        <v>1.0027777777777778</v>
      </c>
      <c r="N206" s="299">
        <f t="shared" si="42"/>
        <v>2.0027777777777778</v>
      </c>
      <c r="O206" s="299">
        <f t="shared" si="42"/>
        <v>3.0027777777777778</v>
      </c>
      <c r="P206" s="299">
        <f t="shared" si="42"/>
        <v>4.0027777777777782</v>
      </c>
      <c r="Q206" s="299">
        <f t="shared" si="42"/>
        <v>5.0027777777777782</v>
      </c>
      <c r="R206" s="299">
        <f t="shared" si="42"/>
        <v>6.0027777777777782</v>
      </c>
      <c r="S206" s="299">
        <f t="shared" si="42"/>
        <v>7.0027777777777782</v>
      </c>
      <c r="T206" s="299">
        <f t="shared" si="42"/>
        <v>8.0027777777777782</v>
      </c>
      <c r="U206" s="299">
        <f t="shared" si="42"/>
        <v>9.0027777777777782</v>
      </c>
      <c r="V206" s="299">
        <f t="shared" si="42"/>
        <v>10.002777777777778</v>
      </c>
      <c r="W206" s="299">
        <f t="shared" si="42"/>
        <v>11.002777777777778</v>
      </c>
      <c r="X206" s="299">
        <f t="shared" si="42"/>
        <v>12.002777777777778</v>
      </c>
      <c r="Y206" s="299">
        <f t="shared" si="42"/>
        <v>13.002777777777778</v>
      </c>
      <c r="Z206" s="299">
        <f t="shared" si="42"/>
        <v>14.002777777777778</v>
      </c>
      <c r="AA206" s="299">
        <f t="shared" si="42"/>
        <v>15.002777777777778</v>
      </c>
      <c r="AB206" s="299">
        <f t="shared" si="42"/>
        <v>16.002777777777776</v>
      </c>
      <c r="AC206" s="299">
        <f>+Y57</f>
        <v>18.002777777777776</v>
      </c>
      <c r="AD206" s="299">
        <f>+Z57</f>
        <v>19.002777777777776</v>
      </c>
      <c r="AE206" s="299">
        <f>+AA57</f>
        <v>20.002777777777776</v>
      </c>
      <c r="AF206" s="5"/>
      <c r="AG206" s="5"/>
      <c r="AH206" s="81"/>
    </row>
    <row r="207" spans="1:34" x14ac:dyDescent="0.25">
      <c r="A207" s="79"/>
      <c r="B207" s="5"/>
      <c r="C207" s="5"/>
      <c r="D207" s="5"/>
      <c r="E207" s="5"/>
      <c r="F207" s="5"/>
      <c r="G207" s="5"/>
      <c r="H207" s="5"/>
      <c r="I207" s="5"/>
      <c r="J207" s="5"/>
      <c r="K207" s="5"/>
      <c r="L207" s="5" t="str">
        <f>+C62</f>
        <v>Interest Income on RfR balance</v>
      </c>
      <c r="M207" s="82">
        <f t="shared" ref="M207:AB207" si="43">+H62</f>
        <v>0</v>
      </c>
      <c r="N207" s="82">
        <f t="shared" si="43"/>
        <v>0</v>
      </c>
      <c r="O207" s="82">
        <f t="shared" si="43"/>
        <v>0</v>
      </c>
      <c r="P207" s="82">
        <f t="shared" si="43"/>
        <v>0</v>
      </c>
      <c r="Q207" s="82">
        <f t="shared" si="43"/>
        <v>0</v>
      </c>
      <c r="R207" s="82">
        <f t="shared" si="43"/>
        <v>0</v>
      </c>
      <c r="S207" s="82">
        <f t="shared" si="43"/>
        <v>0</v>
      </c>
      <c r="T207" s="82">
        <f t="shared" si="43"/>
        <v>0</v>
      </c>
      <c r="U207" s="82">
        <f t="shared" si="43"/>
        <v>0</v>
      </c>
      <c r="V207" s="82">
        <f t="shared" si="43"/>
        <v>0</v>
      </c>
      <c r="W207" s="82">
        <f t="shared" si="43"/>
        <v>0</v>
      </c>
      <c r="X207" s="82">
        <f t="shared" si="43"/>
        <v>0</v>
      </c>
      <c r="Y207" s="82">
        <f t="shared" si="43"/>
        <v>0</v>
      </c>
      <c r="Z207" s="82">
        <f t="shared" si="43"/>
        <v>0</v>
      </c>
      <c r="AA207" s="82">
        <f t="shared" si="43"/>
        <v>0</v>
      </c>
      <c r="AB207" s="82">
        <f t="shared" si="43"/>
        <v>0</v>
      </c>
      <c r="AC207" s="82">
        <f>+Y62</f>
        <v>0</v>
      </c>
      <c r="AD207" s="82">
        <f>+Z62</f>
        <v>0</v>
      </c>
      <c r="AE207" s="82">
        <f>+AA62</f>
        <v>0</v>
      </c>
      <c r="AF207" s="5"/>
      <c r="AG207" s="5"/>
      <c r="AH207" s="81"/>
    </row>
    <row r="208" spans="1:34" x14ac:dyDescent="0.25">
      <c r="A208" s="79"/>
      <c r="B208" s="5"/>
      <c r="C208" s="5"/>
      <c r="D208" s="5"/>
      <c r="E208" s="5"/>
      <c r="F208" s="5"/>
      <c r="G208" s="5"/>
      <c r="H208" s="5"/>
      <c r="I208" s="5"/>
      <c r="J208" s="5"/>
      <c r="K208" s="5"/>
      <c r="L208" s="5" t="str">
        <f>+C65</f>
        <v>Base Annual RfR Deposit</v>
      </c>
      <c r="M208" s="82">
        <f t="shared" ref="M208:AB208" si="44">+H65</f>
        <v>0</v>
      </c>
      <c r="N208" s="82">
        <f t="shared" si="44"/>
        <v>0</v>
      </c>
      <c r="O208" s="82">
        <f t="shared" si="44"/>
        <v>0</v>
      </c>
      <c r="P208" s="82">
        <f t="shared" si="44"/>
        <v>0</v>
      </c>
      <c r="Q208" s="82">
        <f t="shared" si="44"/>
        <v>0</v>
      </c>
      <c r="R208" s="82">
        <f t="shared" si="44"/>
        <v>0</v>
      </c>
      <c r="S208" s="82">
        <f t="shared" si="44"/>
        <v>0</v>
      </c>
      <c r="T208" s="82">
        <f t="shared" si="44"/>
        <v>0</v>
      </c>
      <c r="U208" s="82">
        <f t="shared" si="44"/>
        <v>0</v>
      </c>
      <c r="V208" s="82">
        <f t="shared" si="44"/>
        <v>0</v>
      </c>
      <c r="W208" s="82">
        <f t="shared" si="44"/>
        <v>0</v>
      </c>
      <c r="X208" s="82">
        <f t="shared" si="44"/>
        <v>0</v>
      </c>
      <c r="Y208" s="82">
        <f t="shared" si="44"/>
        <v>0</v>
      </c>
      <c r="Z208" s="82">
        <f t="shared" si="44"/>
        <v>0</v>
      </c>
      <c r="AA208" s="82">
        <f t="shared" si="44"/>
        <v>0</v>
      </c>
      <c r="AB208" s="82">
        <f t="shared" si="44"/>
        <v>0</v>
      </c>
      <c r="AC208" s="82">
        <f>+Y65</f>
        <v>0</v>
      </c>
      <c r="AD208" s="82">
        <f>+Z65</f>
        <v>0</v>
      </c>
      <c r="AE208" s="82">
        <f>+AA65</f>
        <v>0</v>
      </c>
      <c r="AF208" s="5"/>
      <c r="AG208" s="5"/>
      <c r="AH208" s="81"/>
    </row>
    <row r="209" spans="1:34" x14ac:dyDescent="0.25">
      <c r="A209" s="79"/>
      <c r="B209" s="5"/>
      <c r="C209" s="5"/>
      <c r="D209" s="5"/>
      <c r="E209" s="5"/>
      <c r="F209" s="5"/>
      <c r="G209" s="5"/>
      <c r="H209" s="5"/>
      <c r="I209" s="5"/>
      <c r="J209" s="5"/>
      <c r="K209" s="5"/>
      <c r="L209" s="5" t="str">
        <f>+C68</f>
        <v>Inflationary Increase in Annual Deposit</v>
      </c>
      <c r="M209" s="82">
        <f t="shared" ref="M209:AB209" si="45">+H68</f>
        <v>0</v>
      </c>
      <c r="N209" s="82">
        <f t="shared" si="45"/>
        <v>0</v>
      </c>
      <c r="O209" s="82">
        <f t="shared" si="45"/>
        <v>0</v>
      </c>
      <c r="P209" s="82">
        <f t="shared" si="45"/>
        <v>0</v>
      </c>
      <c r="Q209" s="82">
        <f t="shared" si="45"/>
        <v>0</v>
      </c>
      <c r="R209" s="82">
        <f t="shared" si="45"/>
        <v>0</v>
      </c>
      <c r="S209" s="82">
        <f t="shared" si="45"/>
        <v>0</v>
      </c>
      <c r="T209" s="82">
        <f t="shared" si="45"/>
        <v>0</v>
      </c>
      <c r="U209" s="82">
        <f t="shared" si="45"/>
        <v>0</v>
      </c>
      <c r="V209" s="82">
        <f t="shared" si="45"/>
        <v>0</v>
      </c>
      <c r="W209" s="82">
        <f t="shared" si="45"/>
        <v>0</v>
      </c>
      <c r="X209" s="82">
        <f t="shared" si="45"/>
        <v>0</v>
      </c>
      <c r="Y209" s="82">
        <f t="shared" si="45"/>
        <v>0</v>
      </c>
      <c r="Z209" s="82">
        <f t="shared" si="45"/>
        <v>0</v>
      </c>
      <c r="AA209" s="82">
        <f t="shared" si="45"/>
        <v>0</v>
      </c>
      <c r="AB209" s="82">
        <f t="shared" si="45"/>
        <v>0</v>
      </c>
      <c r="AC209" s="82">
        <f>+Y68</f>
        <v>0</v>
      </c>
      <c r="AD209" s="82">
        <f>+Z68</f>
        <v>0</v>
      </c>
      <c r="AE209" s="82">
        <f>+AA68</f>
        <v>0</v>
      </c>
      <c r="AF209" s="5"/>
      <c r="AG209" s="5"/>
      <c r="AH209" s="81"/>
    </row>
    <row r="210" spans="1:34" x14ac:dyDescent="0.25">
      <c r="A210" s="79"/>
      <c r="B210" s="5"/>
      <c r="C210" s="5"/>
      <c r="D210" s="5"/>
      <c r="E210" s="5"/>
      <c r="F210" s="5"/>
      <c r="G210" s="5"/>
      <c r="H210" s="5"/>
      <c r="I210" s="5"/>
      <c r="J210" s="5"/>
      <c r="K210" s="5"/>
      <c r="L210" s="5" t="str">
        <f>+C83</f>
        <v>Note: Highest Annual Withdrawal to equalize Sources and Needs graphs scales</v>
      </c>
      <c r="M210" s="82">
        <f t="shared" ref="M210:AB210" si="46">+H83</f>
        <v>0</v>
      </c>
      <c r="N210" s="82">
        <f t="shared" si="46"/>
        <v>0</v>
      </c>
      <c r="O210" s="82">
        <f t="shared" si="46"/>
        <v>0</v>
      </c>
      <c r="P210" s="82">
        <f t="shared" si="46"/>
        <v>0</v>
      </c>
      <c r="Q210" s="82">
        <f t="shared" si="46"/>
        <v>0</v>
      </c>
      <c r="R210" s="82">
        <f t="shared" si="46"/>
        <v>0</v>
      </c>
      <c r="S210" s="82">
        <f t="shared" si="46"/>
        <v>0</v>
      </c>
      <c r="T210" s="82">
        <f t="shared" si="46"/>
        <v>0</v>
      </c>
      <c r="U210" s="82">
        <f t="shared" si="46"/>
        <v>0</v>
      </c>
      <c r="V210" s="82">
        <f t="shared" si="46"/>
        <v>0</v>
      </c>
      <c r="W210" s="82">
        <f t="shared" si="46"/>
        <v>0</v>
      </c>
      <c r="X210" s="82">
        <f t="shared" si="46"/>
        <v>0</v>
      </c>
      <c r="Y210" s="82">
        <f t="shared" si="46"/>
        <v>0</v>
      </c>
      <c r="Z210" s="82">
        <f t="shared" si="46"/>
        <v>0</v>
      </c>
      <c r="AA210" s="82">
        <f t="shared" si="46"/>
        <v>0</v>
      </c>
      <c r="AB210" s="82">
        <f t="shared" si="46"/>
        <v>0</v>
      </c>
      <c r="AC210" s="82">
        <f>+Y83</f>
        <v>0</v>
      </c>
      <c r="AD210" s="82">
        <f>+Z83</f>
        <v>0</v>
      </c>
      <c r="AE210" s="82">
        <f>+AA83</f>
        <v>0</v>
      </c>
      <c r="AF210" s="5"/>
      <c r="AG210" s="5"/>
      <c r="AH210" s="81"/>
    </row>
    <row r="211" spans="1:34" ht="15.75" thickBot="1" x14ac:dyDescent="0.3">
      <c r="A211" s="79"/>
      <c r="B211" s="5"/>
      <c r="C211" s="5"/>
      <c r="D211" s="5"/>
      <c r="E211" s="5"/>
      <c r="F211" s="5"/>
      <c r="G211" s="5"/>
      <c r="H211" s="5"/>
      <c r="I211" s="5"/>
      <c r="J211" s="5"/>
      <c r="K211" s="5"/>
      <c r="L211" s="5" t="s">
        <v>76</v>
      </c>
      <c r="M211" s="73">
        <f>+M207+M208+M209</f>
        <v>0</v>
      </c>
      <c r="N211" s="73">
        <f t="shared" ref="N211:AE211" si="47">+N207+N208+N209</f>
        <v>0</v>
      </c>
      <c r="O211" s="73">
        <f t="shared" si="47"/>
        <v>0</v>
      </c>
      <c r="P211" s="73">
        <f t="shared" si="47"/>
        <v>0</v>
      </c>
      <c r="Q211" s="73">
        <f t="shared" si="47"/>
        <v>0</v>
      </c>
      <c r="R211" s="73">
        <f t="shared" si="47"/>
        <v>0</v>
      </c>
      <c r="S211" s="73">
        <f t="shared" si="47"/>
        <v>0</v>
      </c>
      <c r="T211" s="73">
        <f t="shared" si="47"/>
        <v>0</v>
      </c>
      <c r="U211" s="73">
        <f t="shared" si="47"/>
        <v>0</v>
      </c>
      <c r="V211" s="73">
        <f t="shared" si="47"/>
        <v>0</v>
      </c>
      <c r="W211" s="73">
        <f t="shared" si="47"/>
        <v>0</v>
      </c>
      <c r="X211" s="73">
        <f t="shared" si="47"/>
        <v>0</v>
      </c>
      <c r="Y211" s="73">
        <f t="shared" si="47"/>
        <v>0</v>
      </c>
      <c r="Z211" s="73">
        <f t="shared" si="47"/>
        <v>0</v>
      </c>
      <c r="AA211" s="73">
        <f t="shared" si="47"/>
        <v>0</v>
      </c>
      <c r="AB211" s="73">
        <f t="shared" si="47"/>
        <v>0</v>
      </c>
      <c r="AC211" s="73">
        <f t="shared" si="47"/>
        <v>0</v>
      </c>
      <c r="AD211" s="73">
        <f t="shared" si="47"/>
        <v>0</v>
      </c>
      <c r="AE211" s="73">
        <f t="shared" si="47"/>
        <v>0</v>
      </c>
      <c r="AF211" s="5"/>
      <c r="AG211" s="5"/>
      <c r="AH211" s="81"/>
    </row>
    <row r="212" spans="1:34" ht="15.75" thickTop="1" x14ac:dyDescent="0.25">
      <c r="A212" s="7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81"/>
    </row>
    <row r="213" spans="1:34" x14ac:dyDescent="0.25">
      <c r="A213" s="79"/>
      <c r="B213" s="5"/>
      <c r="C213" s="5"/>
      <c r="D213" s="5"/>
      <c r="E213" s="5"/>
      <c r="F213" s="5"/>
      <c r="G213" s="5"/>
      <c r="H213" s="5"/>
      <c r="I213" s="5"/>
      <c r="J213" s="5"/>
      <c r="K213" s="5"/>
      <c r="L213" s="5" t="str">
        <f>+L206</f>
        <v>Year of Deposit or Withdraw</v>
      </c>
      <c r="M213" s="80">
        <f>+M206</f>
        <v>1.0027777777777778</v>
      </c>
      <c r="N213" s="80">
        <f t="shared" ref="N213:AE213" si="48">+N206</f>
        <v>2.0027777777777778</v>
      </c>
      <c r="O213" s="80">
        <f t="shared" si="48"/>
        <v>3.0027777777777778</v>
      </c>
      <c r="P213" s="80">
        <f t="shared" si="48"/>
        <v>4.0027777777777782</v>
      </c>
      <c r="Q213" s="80">
        <f t="shared" si="48"/>
        <v>5.0027777777777782</v>
      </c>
      <c r="R213" s="80">
        <f t="shared" si="48"/>
        <v>6.0027777777777782</v>
      </c>
      <c r="S213" s="80">
        <f t="shared" si="48"/>
        <v>7.0027777777777782</v>
      </c>
      <c r="T213" s="80">
        <f t="shared" si="48"/>
        <v>8.0027777777777782</v>
      </c>
      <c r="U213" s="80">
        <f t="shared" si="48"/>
        <v>9.0027777777777782</v>
      </c>
      <c r="V213" s="80">
        <f t="shared" si="48"/>
        <v>10.002777777777778</v>
      </c>
      <c r="W213" s="80">
        <f t="shared" si="48"/>
        <v>11.002777777777778</v>
      </c>
      <c r="X213" s="80">
        <f t="shared" si="48"/>
        <v>12.002777777777778</v>
      </c>
      <c r="Y213" s="80">
        <f t="shared" si="48"/>
        <v>13.002777777777778</v>
      </c>
      <c r="Z213" s="80">
        <f t="shared" si="48"/>
        <v>14.002777777777778</v>
      </c>
      <c r="AA213" s="80">
        <f t="shared" si="48"/>
        <v>15.002777777777778</v>
      </c>
      <c r="AB213" s="80">
        <f t="shared" si="48"/>
        <v>16.002777777777776</v>
      </c>
      <c r="AC213" s="80">
        <f t="shared" si="48"/>
        <v>18.002777777777776</v>
      </c>
      <c r="AD213" s="80">
        <f t="shared" si="48"/>
        <v>19.002777777777776</v>
      </c>
      <c r="AE213" s="80">
        <f t="shared" si="48"/>
        <v>20.002777777777776</v>
      </c>
      <c r="AF213" s="5"/>
      <c r="AG213" s="5"/>
      <c r="AH213" s="81"/>
    </row>
    <row r="214" spans="1:34" x14ac:dyDescent="0.25">
      <c r="A214" s="79"/>
      <c r="B214" s="5"/>
      <c r="C214" s="5"/>
      <c r="D214" s="5"/>
      <c r="E214" s="5"/>
      <c r="F214" s="5"/>
      <c r="G214" s="5"/>
      <c r="H214" s="5"/>
      <c r="I214" s="5"/>
      <c r="J214" s="5"/>
      <c r="K214" s="5"/>
      <c r="L214" s="5" t="str">
        <f>+C73</f>
        <v>Uninflated Needs</v>
      </c>
      <c r="M214" s="83">
        <f t="shared" ref="M214:AB214" si="49">+H73</f>
        <v>0</v>
      </c>
      <c r="N214" s="83">
        <f t="shared" si="49"/>
        <v>0</v>
      </c>
      <c r="O214" s="83">
        <f t="shared" si="49"/>
        <v>0</v>
      </c>
      <c r="P214" s="83">
        <f t="shared" si="49"/>
        <v>0</v>
      </c>
      <c r="Q214" s="83">
        <f t="shared" si="49"/>
        <v>0</v>
      </c>
      <c r="R214" s="83">
        <f t="shared" si="49"/>
        <v>0</v>
      </c>
      <c r="S214" s="83">
        <f t="shared" si="49"/>
        <v>0</v>
      </c>
      <c r="T214" s="83">
        <f t="shared" si="49"/>
        <v>0</v>
      </c>
      <c r="U214" s="83">
        <f t="shared" si="49"/>
        <v>0</v>
      </c>
      <c r="V214" s="83">
        <f t="shared" si="49"/>
        <v>0</v>
      </c>
      <c r="W214" s="83">
        <f t="shared" si="49"/>
        <v>0</v>
      </c>
      <c r="X214" s="83">
        <f t="shared" si="49"/>
        <v>0</v>
      </c>
      <c r="Y214" s="83">
        <f t="shared" si="49"/>
        <v>0</v>
      </c>
      <c r="Z214" s="83">
        <f t="shared" si="49"/>
        <v>0</v>
      </c>
      <c r="AA214" s="83">
        <f t="shared" si="49"/>
        <v>0</v>
      </c>
      <c r="AB214" s="83">
        <f t="shared" si="49"/>
        <v>0</v>
      </c>
      <c r="AC214" s="83">
        <f>+Y73</f>
        <v>0</v>
      </c>
      <c r="AD214" s="83">
        <f>+Z73</f>
        <v>0</v>
      </c>
      <c r="AE214" s="83">
        <f>+AA73</f>
        <v>0</v>
      </c>
      <c r="AF214" s="5"/>
      <c r="AG214" s="5"/>
      <c r="AH214" s="81"/>
    </row>
    <row r="215" spans="1:34" x14ac:dyDescent="0.25">
      <c r="A215" s="79"/>
      <c r="B215" s="5"/>
      <c r="C215" s="5"/>
      <c r="D215" s="5"/>
      <c r="E215" s="5"/>
      <c r="F215" s="5"/>
      <c r="G215" s="5"/>
      <c r="H215" s="5"/>
      <c r="I215" s="5"/>
      <c r="J215" s="5"/>
      <c r="K215" s="5"/>
      <c r="L215" s="5" t="str">
        <f>+C76</f>
        <v>Inflation in Needs Amount</v>
      </c>
      <c r="M215" s="83">
        <f t="shared" ref="M215:AB215" si="50">+H76</f>
        <v>0</v>
      </c>
      <c r="N215" s="83">
        <f t="shared" si="50"/>
        <v>0</v>
      </c>
      <c r="O215" s="83">
        <f t="shared" si="50"/>
        <v>0</v>
      </c>
      <c r="P215" s="83">
        <f t="shared" si="50"/>
        <v>0</v>
      </c>
      <c r="Q215" s="83">
        <f t="shared" si="50"/>
        <v>0</v>
      </c>
      <c r="R215" s="83">
        <f t="shared" si="50"/>
        <v>0</v>
      </c>
      <c r="S215" s="83">
        <f t="shared" si="50"/>
        <v>0</v>
      </c>
      <c r="T215" s="83">
        <f t="shared" si="50"/>
        <v>0</v>
      </c>
      <c r="U215" s="83">
        <f t="shared" si="50"/>
        <v>0</v>
      </c>
      <c r="V215" s="83">
        <f t="shared" si="50"/>
        <v>0</v>
      </c>
      <c r="W215" s="83">
        <f t="shared" si="50"/>
        <v>0</v>
      </c>
      <c r="X215" s="83">
        <f t="shared" si="50"/>
        <v>0</v>
      </c>
      <c r="Y215" s="83">
        <f t="shared" si="50"/>
        <v>0</v>
      </c>
      <c r="Z215" s="83">
        <f t="shared" si="50"/>
        <v>0</v>
      </c>
      <c r="AA215" s="83">
        <f t="shared" si="50"/>
        <v>0</v>
      </c>
      <c r="AB215" s="83">
        <f t="shared" si="50"/>
        <v>0</v>
      </c>
      <c r="AC215" s="83">
        <f>+Y76</f>
        <v>0</v>
      </c>
      <c r="AD215" s="83">
        <f>+Z76</f>
        <v>0</v>
      </c>
      <c r="AE215" s="83">
        <f>+AA76</f>
        <v>0</v>
      </c>
      <c r="AF215" s="5"/>
      <c r="AG215" s="5"/>
      <c r="AH215" s="81"/>
    </row>
    <row r="216" spans="1:34" ht="15.75" thickBot="1" x14ac:dyDescent="0.3">
      <c r="A216" s="79"/>
      <c r="B216" s="5"/>
      <c r="C216" s="5"/>
      <c r="D216" s="5"/>
      <c r="E216" s="5"/>
      <c r="F216" s="5"/>
      <c r="G216" s="5"/>
      <c r="H216" s="5"/>
      <c r="I216" s="5"/>
      <c r="J216" s="5"/>
      <c r="K216" s="5"/>
      <c r="L216" s="5" t="s">
        <v>77</v>
      </c>
      <c r="M216" s="74">
        <f>+M214+M215</f>
        <v>0</v>
      </c>
      <c r="N216" s="74">
        <f t="shared" ref="N216:AE216" si="51">+N214+N215</f>
        <v>0</v>
      </c>
      <c r="O216" s="74">
        <f t="shared" si="51"/>
        <v>0</v>
      </c>
      <c r="P216" s="74">
        <f t="shared" si="51"/>
        <v>0</v>
      </c>
      <c r="Q216" s="74">
        <f t="shared" si="51"/>
        <v>0</v>
      </c>
      <c r="R216" s="74">
        <f t="shared" si="51"/>
        <v>0</v>
      </c>
      <c r="S216" s="74">
        <f t="shared" si="51"/>
        <v>0</v>
      </c>
      <c r="T216" s="74">
        <f t="shared" si="51"/>
        <v>0</v>
      </c>
      <c r="U216" s="74">
        <f t="shared" si="51"/>
        <v>0</v>
      </c>
      <c r="V216" s="74">
        <f t="shared" si="51"/>
        <v>0</v>
      </c>
      <c r="W216" s="74">
        <f t="shared" si="51"/>
        <v>0</v>
      </c>
      <c r="X216" s="74">
        <f t="shared" si="51"/>
        <v>0</v>
      </c>
      <c r="Y216" s="74">
        <f t="shared" si="51"/>
        <v>0</v>
      </c>
      <c r="Z216" s="74">
        <f t="shared" si="51"/>
        <v>0</v>
      </c>
      <c r="AA216" s="74">
        <f t="shared" si="51"/>
        <v>0</v>
      </c>
      <c r="AB216" s="74">
        <f t="shared" si="51"/>
        <v>0</v>
      </c>
      <c r="AC216" s="74">
        <f t="shared" si="51"/>
        <v>0</v>
      </c>
      <c r="AD216" s="74">
        <f t="shared" si="51"/>
        <v>0</v>
      </c>
      <c r="AE216" s="74">
        <f t="shared" si="51"/>
        <v>0</v>
      </c>
      <c r="AF216" s="5"/>
      <c r="AG216" s="5"/>
      <c r="AH216" s="81"/>
    </row>
    <row r="217" spans="1:34" ht="15.75" thickTop="1" x14ac:dyDescent="0.25">
      <c r="A217" s="7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81"/>
    </row>
    <row r="218" spans="1:34" x14ac:dyDescent="0.25">
      <c r="A218" s="7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81"/>
    </row>
    <row r="219" spans="1:34" x14ac:dyDescent="0.25">
      <c r="A219" s="79"/>
      <c r="B219" s="5"/>
      <c r="C219" s="5"/>
      <c r="D219" s="5"/>
      <c r="E219" s="5"/>
      <c r="F219" s="5"/>
      <c r="G219" s="5"/>
      <c r="H219" s="5"/>
      <c r="I219" s="5"/>
      <c r="J219" s="5"/>
      <c r="K219" s="5"/>
      <c r="L219" s="5" t="str">
        <f>+L206</f>
        <v>Year of Deposit or Withdraw</v>
      </c>
      <c r="M219" s="80">
        <f>+M206</f>
        <v>1.0027777777777778</v>
      </c>
      <c r="N219" s="80">
        <f t="shared" ref="N219:AE219" si="52">+N206</f>
        <v>2.0027777777777778</v>
      </c>
      <c r="O219" s="80">
        <f t="shared" si="52"/>
        <v>3.0027777777777778</v>
      </c>
      <c r="P219" s="80">
        <f t="shared" si="52"/>
        <v>4.0027777777777782</v>
      </c>
      <c r="Q219" s="80">
        <f t="shared" si="52"/>
        <v>5.0027777777777782</v>
      </c>
      <c r="R219" s="80">
        <f t="shared" si="52"/>
        <v>6.0027777777777782</v>
      </c>
      <c r="S219" s="80">
        <f t="shared" si="52"/>
        <v>7.0027777777777782</v>
      </c>
      <c r="T219" s="80">
        <f t="shared" si="52"/>
        <v>8.0027777777777782</v>
      </c>
      <c r="U219" s="80">
        <f t="shared" si="52"/>
        <v>9.0027777777777782</v>
      </c>
      <c r="V219" s="80">
        <f t="shared" si="52"/>
        <v>10.002777777777778</v>
      </c>
      <c r="W219" s="80">
        <f t="shared" si="52"/>
        <v>11.002777777777778</v>
      </c>
      <c r="X219" s="80">
        <f t="shared" si="52"/>
        <v>12.002777777777778</v>
      </c>
      <c r="Y219" s="80">
        <f t="shared" si="52"/>
        <v>13.002777777777778</v>
      </c>
      <c r="Z219" s="80">
        <f t="shared" si="52"/>
        <v>14.002777777777778</v>
      </c>
      <c r="AA219" s="80">
        <f t="shared" si="52"/>
        <v>15.002777777777778</v>
      </c>
      <c r="AB219" s="80">
        <f t="shared" si="52"/>
        <v>16.002777777777776</v>
      </c>
      <c r="AC219" s="80">
        <f t="shared" si="52"/>
        <v>18.002777777777776</v>
      </c>
      <c r="AD219" s="80">
        <f t="shared" si="52"/>
        <v>19.002777777777776</v>
      </c>
      <c r="AE219" s="80">
        <f t="shared" si="52"/>
        <v>20.002777777777776</v>
      </c>
      <c r="AF219" s="5"/>
      <c r="AG219" s="5"/>
      <c r="AH219" s="81"/>
    </row>
    <row r="220" spans="1:34" ht="15.75" thickBot="1" x14ac:dyDescent="0.3">
      <c r="A220" s="79"/>
      <c r="B220" s="5"/>
      <c r="C220" s="5"/>
      <c r="D220" s="5"/>
      <c r="E220" s="5"/>
      <c r="F220" s="5"/>
      <c r="G220" s="5"/>
      <c r="H220" s="5"/>
      <c r="I220" s="5"/>
      <c r="J220" s="5"/>
      <c r="K220" s="5"/>
      <c r="L220" s="5" t="s">
        <v>78</v>
      </c>
      <c r="M220" s="74">
        <f>+M211-M216</f>
        <v>0</v>
      </c>
      <c r="N220" s="74">
        <f t="shared" ref="N220:AE220" si="53">+N211-N216</f>
        <v>0</v>
      </c>
      <c r="O220" s="74">
        <f t="shared" si="53"/>
        <v>0</v>
      </c>
      <c r="P220" s="74">
        <f t="shared" si="53"/>
        <v>0</v>
      </c>
      <c r="Q220" s="74">
        <f t="shared" si="53"/>
        <v>0</v>
      </c>
      <c r="R220" s="74">
        <f t="shared" si="53"/>
        <v>0</v>
      </c>
      <c r="S220" s="74">
        <f t="shared" si="53"/>
        <v>0</v>
      </c>
      <c r="T220" s="74">
        <f t="shared" si="53"/>
        <v>0</v>
      </c>
      <c r="U220" s="74">
        <f t="shared" si="53"/>
        <v>0</v>
      </c>
      <c r="V220" s="74">
        <f t="shared" si="53"/>
        <v>0</v>
      </c>
      <c r="W220" s="74">
        <f t="shared" si="53"/>
        <v>0</v>
      </c>
      <c r="X220" s="74">
        <f t="shared" si="53"/>
        <v>0</v>
      </c>
      <c r="Y220" s="74">
        <f t="shared" si="53"/>
        <v>0</v>
      </c>
      <c r="Z220" s="74">
        <f t="shared" si="53"/>
        <v>0</v>
      </c>
      <c r="AA220" s="74">
        <f t="shared" si="53"/>
        <v>0</v>
      </c>
      <c r="AB220" s="74">
        <f t="shared" si="53"/>
        <v>0</v>
      </c>
      <c r="AC220" s="74">
        <f t="shared" si="53"/>
        <v>0</v>
      </c>
      <c r="AD220" s="74">
        <f t="shared" si="53"/>
        <v>0</v>
      </c>
      <c r="AE220" s="74">
        <f t="shared" si="53"/>
        <v>0</v>
      </c>
      <c r="AF220" s="5"/>
      <c r="AG220" s="5"/>
      <c r="AH220" s="81"/>
    </row>
    <row r="221" spans="1:34" ht="15.75" thickTop="1" x14ac:dyDescent="0.25">
      <c r="A221" s="7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81"/>
    </row>
    <row r="222" spans="1:34" x14ac:dyDescent="0.25">
      <c r="A222" s="7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81"/>
    </row>
    <row r="223" spans="1:34" x14ac:dyDescent="0.25">
      <c r="A223" s="7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81"/>
    </row>
    <row r="224" spans="1:34" x14ac:dyDescent="0.25">
      <c r="A224" s="79"/>
      <c r="B224" s="5"/>
      <c r="C224" s="5"/>
      <c r="D224" s="5"/>
      <c r="E224" s="5"/>
      <c r="F224" s="5"/>
      <c r="G224" s="5"/>
      <c r="H224" s="5"/>
      <c r="I224" s="5"/>
      <c r="J224" s="5"/>
      <c r="K224" s="5"/>
      <c r="L224" s="5" t="str">
        <f>+C57</f>
        <v>Year of Deposit or Withdraw</v>
      </c>
      <c r="M224" s="80">
        <f t="shared" ref="M224:AB224" si="54">+H57</f>
        <v>1.0027777777777778</v>
      </c>
      <c r="N224" s="80">
        <f t="shared" si="54"/>
        <v>2.0027777777777778</v>
      </c>
      <c r="O224" s="80">
        <f t="shared" si="54"/>
        <v>3.0027777777777778</v>
      </c>
      <c r="P224" s="80">
        <f t="shared" si="54"/>
        <v>4.0027777777777782</v>
      </c>
      <c r="Q224" s="80">
        <f t="shared" si="54"/>
        <v>5.0027777777777782</v>
      </c>
      <c r="R224" s="80">
        <f t="shared" si="54"/>
        <v>6.0027777777777782</v>
      </c>
      <c r="S224" s="80">
        <f t="shared" si="54"/>
        <v>7.0027777777777782</v>
      </c>
      <c r="T224" s="80">
        <f t="shared" si="54"/>
        <v>8.0027777777777782</v>
      </c>
      <c r="U224" s="80">
        <f t="shared" si="54"/>
        <v>9.0027777777777782</v>
      </c>
      <c r="V224" s="80">
        <f t="shared" si="54"/>
        <v>10.002777777777778</v>
      </c>
      <c r="W224" s="80">
        <f t="shared" si="54"/>
        <v>11.002777777777778</v>
      </c>
      <c r="X224" s="80">
        <f t="shared" si="54"/>
        <v>12.002777777777778</v>
      </c>
      <c r="Y224" s="80">
        <f t="shared" si="54"/>
        <v>13.002777777777778</v>
      </c>
      <c r="Z224" s="80">
        <f t="shared" si="54"/>
        <v>14.002777777777778</v>
      </c>
      <c r="AA224" s="80">
        <f t="shared" si="54"/>
        <v>15.002777777777778</v>
      </c>
      <c r="AB224" s="80">
        <f t="shared" si="54"/>
        <v>16.002777777777776</v>
      </c>
      <c r="AC224" s="80">
        <f>+Y57</f>
        <v>18.002777777777776</v>
      </c>
      <c r="AD224" s="80">
        <f>+Z57</f>
        <v>19.002777777777776</v>
      </c>
      <c r="AE224" s="80">
        <f>+AA57</f>
        <v>20.002777777777776</v>
      </c>
      <c r="AF224" s="5"/>
      <c r="AG224" s="5"/>
      <c r="AH224" s="81"/>
    </row>
    <row r="225" spans="1:34" x14ac:dyDescent="0.25">
      <c r="A225" s="79"/>
      <c r="B225" s="5"/>
      <c r="C225" s="5"/>
      <c r="D225" s="5"/>
      <c r="E225" s="5"/>
      <c r="F225" s="5"/>
      <c r="G225" s="5"/>
      <c r="H225" s="5"/>
      <c r="I225" s="5"/>
      <c r="J225" s="5"/>
      <c r="K225" s="5"/>
      <c r="L225" s="5" t="str">
        <f>+C59</f>
        <v>Initial Deposit</v>
      </c>
      <c r="M225" s="41">
        <f>+H59</f>
        <v>0</v>
      </c>
      <c r="N225" s="41">
        <f t="shared" ref="N225:AB225" si="55">+M225+I59</f>
        <v>0</v>
      </c>
      <c r="O225" s="41">
        <f t="shared" si="55"/>
        <v>0</v>
      </c>
      <c r="P225" s="41">
        <f t="shared" si="55"/>
        <v>0</v>
      </c>
      <c r="Q225" s="41">
        <f t="shared" si="55"/>
        <v>0</v>
      </c>
      <c r="R225" s="41">
        <f t="shared" si="55"/>
        <v>0</v>
      </c>
      <c r="S225" s="41">
        <f t="shared" si="55"/>
        <v>0</v>
      </c>
      <c r="T225" s="41">
        <f t="shared" si="55"/>
        <v>0</v>
      </c>
      <c r="U225" s="41">
        <f t="shared" si="55"/>
        <v>0</v>
      </c>
      <c r="V225" s="41">
        <f t="shared" si="55"/>
        <v>0</v>
      </c>
      <c r="W225" s="41">
        <f t="shared" si="55"/>
        <v>0</v>
      </c>
      <c r="X225" s="41">
        <f t="shared" si="55"/>
        <v>0</v>
      </c>
      <c r="Y225" s="41">
        <f t="shared" si="55"/>
        <v>0</v>
      </c>
      <c r="Z225" s="41">
        <f t="shared" si="55"/>
        <v>0</v>
      </c>
      <c r="AA225" s="41">
        <f t="shared" si="55"/>
        <v>0</v>
      </c>
      <c r="AB225" s="41">
        <f t="shared" si="55"/>
        <v>0</v>
      </c>
      <c r="AC225" s="41" t="e">
        <f>+#REF!+Y59</f>
        <v>#REF!</v>
      </c>
      <c r="AD225" s="41" t="e">
        <f>+AC225+Z59</f>
        <v>#REF!</v>
      </c>
      <c r="AE225" s="41" t="e">
        <f>+AD225+AA59</f>
        <v>#REF!</v>
      </c>
      <c r="AF225" s="5"/>
      <c r="AG225" s="5"/>
      <c r="AH225" s="81"/>
    </row>
    <row r="226" spans="1:34" x14ac:dyDescent="0.25">
      <c r="A226" s="79"/>
      <c r="B226" s="5"/>
      <c r="C226" s="5"/>
      <c r="D226" s="5"/>
      <c r="E226" s="5"/>
      <c r="F226" s="5"/>
      <c r="G226" s="5"/>
      <c r="H226" s="5"/>
      <c r="I226" s="5"/>
      <c r="J226" s="5"/>
      <c r="K226" s="5"/>
      <c r="L226" s="5" t="str">
        <f>+C62</f>
        <v>Interest Income on RfR balance</v>
      </c>
      <c r="M226" s="41">
        <f>+H62</f>
        <v>0</v>
      </c>
      <c r="N226" s="41">
        <f t="shared" ref="N226:AB226" si="56">+M226+I62</f>
        <v>0</v>
      </c>
      <c r="O226" s="41">
        <f t="shared" si="56"/>
        <v>0</v>
      </c>
      <c r="P226" s="41">
        <f t="shared" si="56"/>
        <v>0</v>
      </c>
      <c r="Q226" s="41">
        <f t="shared" si="56"/>
        <v>0</v>
      </c>
      <c r="R226" s="41">
        <f t="shared" si="56"/>
        <v>0</v>
      </c>
      <c r="S226" s="41">
        <f t="shared" si="56"/>
        <v>0</v>
      </c>
      <c r="T226" s="41">
        <f t="shared" si="56"/>
        <v>0</v>
      </c>
      <c r="U226" s="41">
        <f t="shared" si="56"/>
        <v>0</v>
      </c>
      <c r="V226" s="41">
        <f t="shared" si="56"/>
        <v>0</v>
      </c>
      <c r="W226" s="41">
        <f t="shared" si="56"/>
        <v>0</v>
      </c>
      <c r="X226" s="41">
        <f t="shared" si="56"/>
        <v>0</v>
      </c>
      <c r="Y226" s="41">
        <f t="shared" si="56"/>
        <v>0</v>
      </c>
      <c r="Z226" s="41">
        <f t="shared" si="56"/>
        <v>0</v>
      </c>
      <c r="AA226" s="41">
        <f t="shared" si="56"/>
        <v>0</v>
      </c>
      <c r="AB226" s="41">
        <f t="shared" si="56"/>
        <v>0</v>
      </c>
      <c r="AC226" s="41" t="e">
        <f>+#REF!+Y62</f>
        <v>#REF!</v>
      </c>
      <c r="AD226" s="41" t="e">
        <f>+AC226+Z62</f>
        <v>#REF!</v>
      </c>
      <c r="AE226" s="41" t="e">
        <f>+AD226+AA62</f>
        <v>#REF!</v>
      </c>
      <c r="AF226" s="5"/>
      <c r="AG226" s="5"/>
      <c r="AH226" s="81"/>
    </row>
    <row r="227" spans="1:34" x14ac:dyDescent="0.25">
      <c r="A227" s="79"/>
      <c r="B227" s="5"/>
      <c r="C227" s="5"/>
      <c r="D227" s="5"/>
      <c r="E227" s="5"/>
      <c r="F227" s="5"/>
      <c r="G227" s="5"/>
      <c r="H227" s="5"/>
      <c r="I227" s="5"/>
      <c r="J227" s="5"/>
      <c r="K227" s="5"/>
      <c r="L227" s="5" t="str">
        <f>+C65</f>
        <v>Base Annual RfR Deposit</v>
      </c>
      <c r="M227" s="41">
        <f>+H65</f>
        <v>0</v>
      </c>
      <c r="N227" s="41">
        <f t="shared" ref="N227:AB227" si="57">+M227+I65</f>
        <v>0</v>
      </c>
      <c r="O227" s="41">
        <f t="shared" si="57"/>
        <v>0</v>
      </c>
      <c r="P227" s="41">
        <f t="shared" si="57"/>
        <v>0</v>
      </c>
      <c r="Q227" s="41">
        <f t="shared" si="57"/>
        <v>0</v>
      </c>
      <c r="R227" s="41">
        <f t="shared" si="57"/>
        <v>0</v>
      </c>
      <c r="S227" s="41">
        <f t="shared" si="57"/>
        <v>0</v>
      </c>
      <c r="T227" s="41">
        <f t="shared" si="57"/>
        <v>0</v>
      </c>
      <c r="U227" s="41">
        <f t="shared" si="57"/>
        <v>0</v>
      </c>
      <c r="V227" s="41">
        <f t="shared" si="57"/>
        <v>0</v>
      </c>
      <c r="W227" s="41">
        <f t="shared" si="57"/>
        <v>0</v>
      </c>
      <c r="X227" s="41">
        <f t="shared" si="57"/>
        <v>0</v>
      </c>
      <c r="Y227" s="41">
        <f t="shared" si="57"/>
        <v>0</v>
      </c>
      <c r="Z227" s="41">
        <f t="shared" si="57"/>
        <v>0</v>
      </c>
      <c r="AA227" s="41">
        <f t="shared" si="57"/>
        <v>0</v>
      </c>
      <c r="AB227" s="41">
        <f t="shared" si="57"/>
        <v>0</v>
      </c>
      <c r="AC227" s="41" t="e">
        <f>+#REF!+Y65</f>
        <v>#REF!</v>
      </c>
      <c r="AD227" s="41" t="e">
        <f>+AC227+Z65</f>
        <v>#REF!</v>
      </c>
      <c r="AE227" s="41" t="e">
        <f>+AD227+AA65</f>
        <v>#REF!</v>
      </c>
      <c r="AF227" s="5"/>
      <c r="AG227" s="5"/>
      <c r="AH227" s="81"/>
    </row>
    <row r="228" spans="1:34" x14ac:dyDescent="0.25">
      <c r="A228" s="79"/>
      <c r="B228" s="5"/>
      <c r="C228" s="5"/>
      <c r="D228" s="5"/>
      <c r="E228" s="5"/>
      <c r="F228" s="5"/>
      <c r="G228" s="5"/>
      <c r="H228" s="5"/>
      <c r="I228" s="5"/>
      <c r="J228" s="5"/>
      <c r="K228" s="5"/>
      <c r="L228" s="5" t="str">
        <f>+C68</f>
        <v>Inflationary Increase in Annual Deposit</v>
      </c>
      <c r="M228" s="41">
        <f>+H68</f>
        <v>0</v>
      </c>
      <c r="N228" s="41">
        <f t="shared" ref="N228:AB228" si="58">+M228+I68</f>
        <v>0</v>
      </c>
      <c r="O228" s="41">
        <f t="shared" si="58"/>
        <v>0</v>
      </c>
      <c r="P228" s="41">
        <f t="shared" si="58"/>
        <v>0</v>
      </c>
      <c r="Q228" s="41">
        <f t="shared" si="58"/>
        <v>0</v>
      </c>
      <c r="R228" s="41">
        <f t="shared" si="58"/>
        <v>0</v>
      </c>
      <c r="S228" s="41">
        <f t="shared" si="58"/>
        <v>0</v>
      </c>
      <c r="T228" s="41">
        <f t="shared" si="58"/>
        <v>0</v>
      </c>
      <c r="U228" s="41">
        <f t="shared" si="58"/>
        <v>0</v>
      </c>
      <c r="V228" s="41">
        <f t="shared" si="58"/>
        <v>0</v>
      </c>
      <c r="W228" s="41">
        <f t="shared" si="58"/>
        <v>0</v>
      </c>
      <c r="X228" s="41">
        <f t="shared" si="58"/>
        <v>0</v>
      </c>
      <c r="Y228" s="41">
        <f t="shared" si="58"/>
        <v>0</v>
      </c>
      <c r="Z228" s="41">
        <f t="shared" si="58"/>
        <v>0</v>
      </c>
      <c r="AA228" s="41">
        <f t="shared" si="58"/>
        <v>0</v>
      </c>
      <c r="AB228" s="41">
        <f t="shared" si="58"/>
        <v>0</v>
      </c>
      <c r="AC228" s="41" t="e">
        <f>+#REF!+Y68</f>
        <v>#REF!</v>
      </c>
      <c r="AD228" s="41" t="e">
        <f>+AC228+Z68</f>
        <v>#REF!</v>
      </c>
      <c r="AE228" s="41" t="e">
        <f>+AD228+AA68</f>
        <v>#REF!</v>
      </c>
      <c r="AF228" s="5"/>
      <c r="AG228" s="5"/>
      <c r="AH228" s="81"/>
    </row>
    <row r="229" spans="1:34" ht="15.75" thickBot="1" x14ac:dyDescent="0.3">
      <c r="A229" s="79"/>
      <c r="B229" s="5"/>
      <c r="C229" s="5"/>
      <c r="D229" s="5"/>
      <c r="E229" s="5"/>
      <c r="F229" s="5"/>
      <c r="G229" s="5"/>
      <c r="H229" s="5"/>
      <c r="I229" s="5"/>
      <c r="J229" s="5"/>
      <c r="K229" s="5"/>
      <c r="L229" s="5" t="s">
        <v>73</v>
      </c>
      <c r="M229" s="75">
        <f>SUM(M225:M228)</f>
        <v>0</v>
      </c>
      <c r="N229" s="75">
        <f t="shared" ref="N229:AE229" si="59">SUM(N225:N228)</f>
        <v>0</v>
      </c>
      <c r="O229" s="75">
        <f t="shared" si="59"/>
        <v>0</v>
      </c>
      <c r="P229" s="75">
        <f t="shared" si="59"/>
        <v>0</v>
      </c>
      <c r="Q229" s="75">
        <f t="shared" si="59"/>
        <v>0</v>
      </c>
      <c r="R229" s="75">
        <f t="shared" si="59"/>
        <v>0</v>
      </c>
      <c r="S229" s="75">
        <f t="shared" si="59"/>
        <v>0</v>
      </c>
      <c r="T229" s="75">
        <f t="shared" si="59"/>
        <v>0</v>
      </c>
      <c r="U229" s="75">
        <f t="shared" si="59"/>
        <v>0</v>
      </c>
      <c r="V229" s="75">
        <f t="shared" si="59"/>
        <v>0</v>
      </c>
      <c r="W229" s="75">
        <f t="shared" si="59"/>
        <v>0</v>
      </c>
      <c r="X229" s="75">
        <f t="shared" si="59"/>
        <v>0</v>
      </c>
      <c r="Y229" s="75">
        <f t="shared" si="59"/>
        <v>0</v>
      </c>
      <c r="Z229" s="75">
        <f t="shared" si="59"/>
        <v>0</v>
      </c>
      <c r="AA229" s="75">
        <f t="shared" si="59"/>
        <v>0</v>
      </c>
      <c r="AB229" s="75">
        <f t="shared" si="59"/>
        <v>0</v>
      </c>
      <c r="AC229" s="75" t="e">
        <f t="shared" si="59"/>
        <v>#REF!</v>
      </c>
      <c r="AD229" s="75" t="e">
        <f t="shared" si="59"/>
        <v>#REF!</v>
      </c>
      <c r="AE229" s="75" t="e">
        <f t="shared" si="59"/>
        <v>#REF!</v>
      </c>
      <c r="AF229" s="5"/>
      <c r="AG229" s="5"/>
      <c r="AH229" s="81"/>
    </row>
    <row r="230" spans="1:34" ht="15.75" thickTop="1" x14ac:dyDescent="0.25">
      <c r="A230" s="7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81"/>
    </row>
    <row r="231" spans="1:34" x14ac:dyDescent="0.25">
      <c r="A231" s="7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81"/>
    </row>
    <row r="232" spans="1:34" x14ac:dyDescent="0.25">
      <c r="A232" s="79"/>
      <c r="B232" s="5"/>
      <c r="C232" s="5"/>
      <c r="D232" s="5"/>
      <c r="E232" s="5"/>
      <c r="F232" s="5"/>
      <c r="G232" s="5"/>
      <c r="H232" s="5"/>
      <c r="I232" s="5"/>
      <c r="J232" s="5"/>
      <c r="K232" s="5"/>
      <c r="L232" s="5" t="str">
        <f>+L224</f>
        <v>Year of Deposit or Withdraw</v>
      </c>
      <c r="M232" s="80">
        <f>+M224</f>
        <v>1.0027777777777778</v>
      </c>
      <c r="N232" s="80">
        <f t="shared" ref="N232:AE232" si="60">+N224</f>
        <v>2.0027777777777778</v>
      </c>
      <c r="O232" s="80">
        <f t="shared" si="60"/>
        <v>3.0027777777777778</v>
      </c>
      <c r="P232" s="80">
        <f t="shared" si="60"/>
        <v>4.0027777777777782</v>
      </c>
      <c r="Q232" s="80">
        <f t="shared" si="60"/>
        <v>5.0027777777777782</v>
      </c>
      <c r="R232" s="80">
        <f t="shared" si="60"/>
        <v>6.0027777777777782</v>
      </c>
      <c r="S232" s="80">
        <f t="shared" si="60"/>
        <v>7.0027777777777782</v>
      </c>
      <c r="T232" s="80">
        <f t="shared" si="60"/>
        <v>8.0027777777777782</v>
      </c>
      <c r="U232" s="80">
        <f t="shared" si="60"/>
        <v>9.0027777777777782</v>
      </c>
      <c r="V232" s="80">
        <f t="shared" si="60"/>
        <v>10.002777777777778</v>
      </c>
      <c r="W232" s="80">
        <f t="shared" si="60"/>
        <v>11.002777777777778</v>
      </c>
      <c r="X232" s="80">
        <f t="shared" si="60"/>
        <v>12.002777777777778</v>
      </c>
      <c r="Y232" s="80">
        <f t="shared" si="60"/>
        <v>13.002777777777778</v>
      </c>
      <c r="Z232" s="80">
        <f t="shared" si="60"/>
        <v>14.002777777777778</v>
      </c>
      <c r="AA232" s="80">
        <f t="shared" si="60"/>
        <v>15.002777777777778</v>
      </c>
      <c r="AB232" s="80">
        <f t="shared" si="60"/>
        <v>16.002777777777776</v>
      </c>
      <c r="AC232" s="80">
        <f t="shared" si="60"/>
        <v>18.002777777777776</v>
      </c>
      <c r="AD232" s="80">
        <f t="shared" si="60"/>
        <v>19.002777777777776</v>
      </c>
      <c r="AE232" s="80">
        <f t="shared" si="60"/>
        <v>20.002777777777776</v>
      </c>
      <c r="AF232" s="5"/>
      <c r="AG232" s="5"/>
      <c r="AH232" s="81"/>
    </row>
    <row r="233" spans="1:34" x14ac:dyDescent="0.25">
      <c r="A233" s="79"/>
      <c r="B233" s="5"/>
      <c r="C233" s="5"/>
      <c r="D233" s="5"/>
      <c r="E233" s="5"/>
      <c r="F233" s="5"/>
      <c r="G233" s="5"/>
      <c r="H233" s="5"/>
      <c r="I233" s="5"/>
      <c r="J233" s="5"/>
      <c r="K233" s="5"/>
      <c r="L233" s="5" t="str">
        <f>+C73</f>
        <v>Uninflated Needs</v>
      </c>
      <c r="M233" s="83">
        <f>+H73</f>
        <v>0</v>
      </c>
      <c r="N233" s="83">
        <f t="shared" ref="N233:AB233" si="61">+M233+I73</f>
        <v>0</v>
      </c>
      <c r="O233" s="83">
        <f t="shared" si="61"/>
        <v>0</v>
      </c>
      <c r="P233" s="83">
        <f t="shared" si="61"/>
        <v>0</v>
      </c>
      <c r="Q233" s="83">
        <f t="shared" si="61"/>
        <v>0</v>
      </c>
      <c r="R233" s="83">
        <f t="shared" si="61"/>
        <v>0</v>
      </c>
      <c r="S233" s="83">
        <f t="shared" si="61"/>
        <v>0</v>
      </c>
      <c r="T233" s="83">
        <f t="shared" si="61"/>
        <v>0</v>
      </c>
      <c r="U233" s="83">
        <f t="shared" si="61"/>
        <v>0</v>
      </c>
      <c r="V233" s="83">
        <f t="shared" si="61"/>
        <v>0</v>
      </c>
      <c r="W233" s="83">
        <f t="shared" si="61"/>
        <v>0</v>
      </c>
      <c r="X233" s="83">
        <f t="shared" si="61"/>
        <v>0</v>
      </c>
      <c r="Y233" s="83">
        <f t="shared" si="61"/>
        <v>0</v>
      </c>
      <c r="Z233" s="83">
        <f t="shared" si="61"/>
        <v>0</v>
      </c>
      <c r="AA233" s="83">
        <f t="shared" si="61"/>
        <v>0</v>
      </c>
      <c r="AB233" s="83">
        <f t="shared" si="61"/>
        <v>0</v>
      </c>
      <c r="AC233" s="83" t="e">
        <f>+#REF!+Y73</f>
        <v>#REF!</v>
      </c>
      <c r="AD233" s="83" t="e">
        <f>+AC233+Z73</f>
        <v>#REF!</v>
      </c>
      <c r="AE233" s="83" t="e">
        <f>+AD233+AA73</f>
        <v>#REF!</v>
      </c>
      <c r="AF233" s="5"/>
      <c r="AG233" s="5"/>
      <c r="AH233" s="81"/>
    </row>
    <row r="234" spans="1:34" x14ac:dyDescent="0.25">
      <c r="A234" s="79"/>
      <c r="B234" s="5"/>
      <c r="C234" s="5"/>
      <c r="D234" s="5"/>
      <c r="E234" s="5"/>
      <c r="F234" s="5"/>
      <c r="G234" s="5"/>
      <c r="H234" s="5"/>
      <c r="I234" s="5"/>
      <c r="J234" s="5"/>
      <c r="K234" s="5"/>
      <c r="L234" s="5" t="str">
        <f>+C76</f>
        <v>Inflation in Needs Amount</v>
      </c>
      <c r="M234" s="83">
        <f>+H76</f>
        <v>0</v>
      </c>
      <c r="N234" s="83">
        <f t="shared" ref="N234:AB234" si="62">+M234+I76</f>
        <v>0</v>
      </c>
      <c r="O234" s="83">
        <f t="shared" si="62"/>
        <v>0</v>
      </c>
      <c r="P234" s="83">
        <f t="shared" si="62"/>
        <v>0</v>
      </c>
      <c r="Q234" s="83">
        <f t="shared" si="62"/>
        <v>0</v>
      </c>
      <c r="R234" s="83">
        <f t="shared" si="62"/>
        <v>0</v>
      </c>
      <c r="S234" s="83">
        <f t="shared" si="62"/>
        <v>0</v>
      </c>
      <c r="T234" s="83">
        <f t="shared" si="62"/>
        <v>0</v>
      </c>
      <c r="U234" s="83">
        <f t="shared" si="62"/>
        <v>0</v>
      </c>
      <c r="V234" s="83">
        <f t="shared" si="62"/>
        <v>0</v>
      </c>
      <c r="W234" s="83">
        <f t="shared" si="62"/>
        <v>0</v>
      </c>
      <c r="X234" s="83">
        <f t="shared" si="62"/>
        <v>0</v>
      </c>
      <c r="Y234" s="83">
        <f t="shared" si="62"/>
        <v>0</v>
      </c>
      <c r="Z234" s="83">
        <f t="shared" si="62"/>
        <v>0</v>
      </c>
      <c r="AA234" s="83">
        <f t="shared" si="62"/>
        <v>0</v>
      </c>
      <c r="AB234" s="83">
        <f t="shared" si="62"/>
        <v>0</v>
      </c>
      <c r="AC234" s="83" t="e">
        <f>+#REF!+Y76</f>
        <v>#REF!</v>
      </c>
      <c r="AD234" s="83" t="e">
        <f>+AC234+Z76</f>
        <v>#REF!</v>
      </c>
      <c r="AE234" s="83" t="e">
        <f>+AD234+AA76</f>
        <v>#REF!</v>
      </c>
      <c r="AF234" s="5"/>
      <c r="AG234" s="5"/>
      <c r="AH234" s="81"/>
    </row>
    <row r="235" spans="1:34" ht="15.75" thickBot="1" x14ac:dyDescent="0.3">
      <c r="A235" s="79"/>
      <c r="B235" s="5"/>
      <c r="C235" s="5"/>
      <c r="D235" s="5"/>
      <c r="E235" s="5"/>
      <c r="F235" s="5"/>
      <c r="G235" s="5"/>
      <c r="H235" s="5"/>
      <c r="I235" s="5"/>
      <c r="J235" s="5"/>
      <c r="K235" s="5"/>
      <c r="L235" s="5" t="s">
        <v>75</v>
      </c>
      <c r="M235" s="75">
        <f>+M233+M234</f>
        <v>0</v>
      </c>
      <c r="N235" s="75">
        <f>+N233+N234</f>
        <v>0</v>
      </c>
      <c r="O235" s="75">
        <f t="shared" ref="O235:AE235" si="63">+O233+O234</f>
        <v>0</v>
      </c>
      <c r="P235" s="75">
        <f t="shared" si="63"/>
        <v>0</v>
      </c>
      <c r="Q235" s="75">
        <f t="shared" si="63"/>
        <v>0</v>
      </c>
      <c r="R235" s="75">
        <f t="shared" si="63"/>
        <v>0</v>
      </c>
      <c r="S235" s="75">
        <f t="shared" si="63"/>
        <v>0</v>
      </c>
      <c r="T235" s="75">
        <f t="shared" si="63"/>
        <v>0</v>
      </c>
      <c r="U235" s="75">
        <f t="shared" si="63"/>
        <v>0</v>
      </c>
      <c r="V235" s="75">
        <f t="shared" si="63"/>
        <v>0</v>
      </c>
      <c r="W235" s="75">
        <f t="shared" si="63"/>
        <v>0</v>
      </c>
      <c r="X235" s="75">
        <f t="shared" si="63"/>
        <v>0</v>
      </c>
      <c r="Y235" s="75">
        <f t="shared" si="63"/>
        <v>0</v>
      </c>
      <c r="Z235" s="75">
        <f t="shared" si="63"/>
        <v>0</v>
      </c>
      <c r="AA235" s="75">
        <f t="shared" si="63"/>
        <v>0</v>
      </c>
      <c r="AB235" s="75">
        <f t="shared" si="63"/>
        <v>0</v>
      </c>
      <c r="AC235" s="75" t="e">
        <f t="shared" si="63"/>
        <v>#REF!</v>
      </c>
      <c r="AD235" s="75" t="e">
        <f t="shared" si="63"/>
        <v>#REF!</v>
      </c>
      <c r="AE235" s="75" t="e">
        <f t="shared" si="63"/>
        <v>#REF!</v>
      </c>
      <c r="AF235" s="5"/>
      <c r="AG235" s="5"/>
      <c r="AH235" s="81"/>
    </row>
    <row r="236" spans="1:34" ht="15.75" thickTop="1" x14ac:dyDescent="0.25">
      <c r="A236" s="79"/>
      <c r="B236" s="5"/>
      <c r="C236" s="5"/>
      <c r="D236" s="5"/>
      <c r="E236" s="5"/>
      <c r="F236" s="5"/>
      <c r="G236" s="5"/>
      <c r="H236" s="5"/>
      <c r="I236" s="5"/>
      <c r="J236" s="5"/>
      <c r="K236" s="5"/>
      <c r="L236" s="5" t="s">
        <v>96</v>
      </c>
      <c r="M236" s="5"/>
      <c r="N236" s="5"/>
      <c r="O236" s="5"/>
      <c r="P236" s="5"/>
      <c r="Q236" s="5"/>
      <c r="R236" s="5"/>
      <c r="S236" s="5"/>
      <c r="T236" s="5"/>
      <c r="U236" s="5"/>
      <c r="V236" s="41">
        <f>+MAX(M229:V229)-MAX(M235:V235)</f>
        <v>0</v>
      </c>
      <c r="W236" s="5"/>
      <c r="X236" s="5"/>
      <c r="Y236" s="5"/>
      <c r="Z236" s="5"/>
      <c r="AA236" s="5"/>
      <c r="AB236" s="5"/>
      <c r="AC236" s="5"/>
      <c r="AD236" s="5"/>
      <c r="AE236" s="5"/>
      <c r="AF236" s="5"/>
      <c r="AG236" s="5"/>
      <c r="AH236" s="81"/>
    </row>
    <row r="237" spans="1:34" x14ac:dyDescent="0.25">
      <c r="A237" s="7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81"/>
    </row>
    <row r="238" spans="1:34" ht="15.75" thickBot="1" x14ac:dyDescent="0.3">
      <c r="A238" s="79"/>
      <c r="B238" s="5"/>
      <c r="C238" s="5"/>
      <c r="D238" s="5"/>
      <c r="E238" s="5"/>
      <c r="F238" s="5"/>
      <c r="G238" s="5"/>
      <c r="H238" s="5"/>
      <c r="I238" s="5"/>
      <c r="J238" s="5"/>
      <c r="K238" s="5"/>
      <c r="L238" s="5" t="s">
        <v>79</v>
      </c>
      <c r="M238" s="75">
        <f>+M229-M235</f>
        <v>0</v>
      </c>
      <c r="N238" s="75">
        <f t="shared" ref="N238:AE238" si="64">+N229-N235</f>
        <v>0</v>
      </c>
      <c r="O238" s="75">
        <f t="shared" si="64"/>
        <v>0</v>
      </c>
      <c r="P238" s="75">
        <f t="shared" si="64"/>
        <v>0</v>
      </c>
      <c r="Q238" s="75">
        <f t="shared" si="64"/>
        <v>0</v>
      </c>
      <c r="R238" s="75">
        <f t="shared" si="64"/>
        <v>0</v>
      </c>
      <c r="S238" s="75">
        <f t="shared" si="64"/>
        <v>0</v>
      </c>
      <c r="T238" s="75">
        <f t="shared" si="64"/>
        <v>0</v>
      </c>
      <c r="U238" s="75">
        <f t="shared" si="64"/>
        <v>0</v>
      </c>
      <c r="V238" s="75">
        <f t="shared" si="64"/>
        <v>0</v>
      </c>
      <c r="W238" s="75">
        <f t="shared" si="64"/>
        <v>0</v>
      </c>
      <c r="X238" s="75">
        <f t="shared" si="64"/>
        <v>0</v>
      </c>
      <c r="Y238" s="75">
        <f t="shared" si="64"/>
        <v>0</v>
      </c>
      <c r="Z238" s="75">
        <f t="shared" si="64"/>
        <v>0</v>
      </c>
      <c r="AA238" s="75">
        <f t="shared" si="64"/>
        <v>0</v>
      </c>
      <c r="AB238" s="75">
        <f t="shared" si="64"/>
        <v>0</v>
      </c>
      <c r="AC238" s="75" t="e">
        <f t="shared" si="64"/>
        <v>#REF!</v>
      </c>
      <c r="AD238" s="75" t="e">
        <f t="shared" si="64"/>
        <v>#REF!</v>
      </c>
      <c r="AE238" s="75" t="e">
        <f t="shared" si="64"/>
        <v>#REF!</v>
      </c>
      <c r="AF238" s="5"/>
      <c r="AG238" s="5"/>
      <c r="AH238" s="81"/>
    </row>
    <row r="239" spans="1:34" ht="15.75" thickTop="1" x14ac:dyDescent="0.25">
      <c r="A239" s="79"/>
      <c r="B239" s="5"/>
      <c r="C239" s="5"/>
      <c r="D239" s="5"/>
      <c r="E239" s="5"/>
      <c r="F239" s="5"/>
      <c r="G239" s="5"/>
      <c r="H239" s="5"/>
      <c r="I239" s="5"/>
      <c r="J239" s="5"/>
      <c r="K239" s="5"/>
      <c r="L239" s="5" t="s">
        <v>80</v>
      </c>
      <c r="M239" s="5">
        <f>+(M229+M235)/2</f>
        <v>0</v>
      </c>
      <c r="N239" s="84">
        <f t="shared" ref="N239:AE239" si="65">+(N229+N235)/2</f>
        <v>0</v>
      </c>
      <c r="O239" s="84">
        <f t="shared" si="65"/>
        <v>0</v>
      </c>
      <c r="P239" s="84">
        <f t="shared" si="65"/>
        <v>0</v>
      </c>
      <c r="Q239" s="84">
        <f t="shared" si="65"/>
        <v>0</v>
      </c>
      <c r="R239" s="84">
        <f t="shared" si="65"/>
        <v>0</v>
      </c>
      <c r="S239" s="84">
        <f t="shared" si="65"/>
        <v>0</v>
      </c>
      <c r="T239" s="84">
        <f t="shared" si="65"/>
        <v>0</v>
      </c>
      <c r="U239" s="84">
        <f t="shared" si="65"/>
        <v>0</v>
      </c>
      <c r="V239" s="84">
        <f t="shared" si="65"/>
        <v>0</v>
      </c>
      <c r="W239" s="84">
        <f t="shared" si="65"/>
        <v>0</v>
      </c>
      <c r="X239" s="84">
        <f t="shared" si="65"/>
        <v>0</v>
      </c>
      <c r="Y239" s="84">
        <f t="shared" si="65"/>
        <v>0</v>
      </c>
      <c r="Z239" s="84">
        <f t="shared" si="65"/>
        <v>0</v>
      </c>
      <c r="AA239" s="84">
        <f t="shared" si="65"/>
        <v>0</v>
      </c>
      <c r="AB239" s="84">
        <f t="shared" si="65"/>
        <v>0</v>
      </c>
      <c r="AC239" s="84" t="e">
        <f t="shared" si="65"/>
        <v>#REF!</v>
      </c>
      <c r="AD239" s="84" t="e">
        <f t="shared" si="65"/>
        <v>#REF!</v>
      </c>
      <c r="AE239" s="84" t="e">
        <f t="shared" si="65"/>
        <v>#REF!</v>
      </c>
      <c r="AF239" s="5"/>
      <c r="AG239" s="5"/>
      <c r="AH239" s="81"/>
    </row>
    <row r="240" spans="1:34" x14ac:dyDescent="0.25">
      <c r="A240" s="7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81"/>
    </row>
    <row r="241" spans="1:34" x14ac:dyDescent="0.25">
      <c r="A241" s="7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81"/>
    </row>
    <row r="242" spans="1:34" x14ac:dyDescent="0.25">
      <c r="A242" s="7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81"/>
    </row>
    <row r="243" spans="1:34" x14ac:dyDescent="0.25">
      <c r="A243" s="79"/>
      <c r="B243" s="5"/>
      <c r="C243" s="5"/>
      <c r="D243" s="5"/>
      <c r="E243" s="5"/>
      <c r="F243" s="5"/>
      <c r="G243" s="5"/>
      <c r="H243" s="5"/>
      <c r="I243" s="5"/>
      <c r="J243" s="5"/>
      <c r="K243" s="5"/>
      <c r="L243" s="5" t="str">
        <f>+L232</f>
        <v>Year of Deposit or Withdraw</v>
      </c>
      <c r="M243" s="80">
        <f>+M232</f>
        <v>1.0027777777777778</v>
      </c>
      <c r="N243" s="80">
        <f t="shared" ref="N243:V243" si="66">+N232</f>
        <v>2.0027777777777778</v>
      </c>
      <c r="O243" s="80">
        <f t="shared" si="66"/>
        <v>3.0027777777777778</v>
      </c>
      <c r="P243" s="80">
        <f t="shared" si="66"/>
        <v>4.0027777777777782</v>
      </c>
      <c r="Q243" s="80">
        <f t="shared" si="66"/>
        <v>5.0027777777777782</v>
      </c>
      <c r="R243" s="80">
        <f t="shared" si="66"/>
        <v>6.0027777777777782</v>
      </c>
      <c r="S243" s="80">
        <f t="shared" si="66"/>
        <v>7.0027777777777782</v>
      </c>
      <c r="T243" s="80">
        <f t="shared" si="66"/>
        <v>8.0027777777777782</v>
      </c>
      <c r="U243" s="80">
        <f t="shared" si="66"/>
        <v>9.0027777777777782</v>
      </c>
      <c r="V243" s="80">
        <f t="shared" si="66"/>
        <v>10.002777777777778</v>
      </c>
      <c r="W243" s="5"/>
      <c r="X243" s="5"/>
      <c r="Y243" s="5"/>
      <c r="Z243" s="5"/>
      <c r="AA243" s="5"/>
      <c r="AB243" s="5"/>
      <c r="AC243" s="5"/>
      <c r="AD243" s="5"/>
      <c r="AE243" s="5"/>
      <c r="AF243" s="5"/>
      <c r="AG243" s="5"/>
      <c r="AH243" s="81"/>
    </row>
    <row r="244" spans="1:34" x14ac:dyDescent="0.25">
      <c r="A244" s="79"/>
      <c r="B244" s="5"/>
      <c r="C244" s="5"/>
      <c r="D244" s="5"/>
      <c r="E244" s="5"/>
      <c r="F244" s="5"/>
      <c r="G244" s="5"/>
      <c r="H244" s="5"/>
      <c r="I244" s="5"/>
      <c r="J244" s="5"/>
      <c r="K244" s="5"/>
      <c r="L244" s="5" t="str">
        <f>+C79</f>
        <v>Ending RfR Balance</v>
      </c>
      <c r="M244" s="102">
        <f t="shared" ref="M244:V244" si="67">+H79</f>
        <v>0</v>
      </c>
      <c r="N244" s="102">
        <f t="shared" si="67"/>
        <v>0</v>
      </c>
      <c r="O244" s="102">
        <f t="shared" si="67"/>
        <v>0</v>
      </c>
      <c r="P244" s="102">
        <f t="shared" si="67"/>
        <v>0</v>
      </c>
      <c r="Q244" s="102">
        <f t="shared" si="67"/>
        <v>0</v>
      </c>
      <c r="R244" s="102">
        <f t="shared" si="67"/>
        <v>0</v>
      </c>
      <c r="S244" s="102">
        <f t="shared" si="67"/>
        <v>0</v>
      </c>
      <c r="T244" s="102">
        <f t="shared" si="67"/>
        <v>0</v>
      </c>
      <c r="U244" s="102">
        <f t="shared" si="67"/>
        <v>0</v>
      </c>
      <c r="V244" s="102">
        <f t="shared" si="67"/>
        <v>0</v>
      </c>
      <c r="W244" s="5"/>
      <c r="X244" s="5"/>
      <c r="Y244" s="5"/>
      <c r="Z244" s="5"/>
      <c r="AA244" s="5"/>
      <c r="AB244" s="5"/>
      <c r="AC244" s="5"/>
      <c r="AD244" s="5"/>
      <c r="AE244" s="5"/>
      <c r="AF244" s="5"/>
      <c r="AG244" s="5"/>
      <c r="AH244" s="81"/>
    </row>
    <row r="245" spans="1:34" x14ac:dyDescent="0.25">
      <c r="A245" s="79"/>
      <c r="B245" s="5"/>
      <c r="C245" s="5"/>
      <c r="D245" s="5"/>
      <c r="E245" s="5"/>
      <c r="F245" s="5"/>
      <c r="G245" s="5"/>
      <c r="H245" s="5"/>
      <c r="I245" s="5"/>
      <c r="J245" s="5"/>
      <c r="K245" s="5"/>
      <c r="L245" s="5" t="str">
        <f>+C93</f>
        <v>10 Yr Minimum Balance-inflated</v>
      </c>
      <c r="M245" s="101">
        <f t="shared" ref="M245:V246" si="68">+H93</f>
        <v>0</v>
      </c>
      <c r="N245" s="101">
        <f t="shared" si="68"/>
        <v>0</v>
      </c>
      <c r="O245" s="101">
        <f t="shared" si="68"/>
        <v>0</v>
      </c>
      <c r="P245" s="101">
        <f t="shared" si="68"/>
        <v>0</v>
      </c>
      <c r="Q245" s="101">
        <f t="shared" si="68"/>
        <v>0</v>
      </c>
      <c r="R245" s="101">
        <f t="shared" si="68"/>
        <v>0</v>
      </c>
      <c r="S245" s="101">
        <f t="shared" si="68"/>
        <v>0</v>
      </c>
      <c r="T245" s="101">
        <f t="shared" si="68"/>
        <v>0</v>
      </c>
      <c r="U245" s="101">
        <f t="shared" si="68"/>
        <v>0</v>
      </c>
      <c r="V245" s="101">
        <f t="shared" si="68"/>
        <v>0</v>
      </c>
      <c r="W245" s="5"/>
      <c r="X245" s="5"/>
      <c r="Y245" s="5"/>
      <c r="Z245" s="5"/>
      <c r="AA245" s="5"/>
      <c r="AB245" s="5"/>
      <c r="AC245" s="5"/>
      <c r="AD245" s="5"/>
      <c r="AE245" s="5"/>
      <c r="AF245" s="5"/>
      <c r="AG245" s="5"/>
      <c r="AH245" s="81"/>
    </row>
    <row r="246" spans="1:34" x14ac:dyDescent="0.25">
      <c r="A246" s="79"/>
      <c r="B246" s="5"/>
      <c r="C246" s="5"/>
      <c r="D246" s="5"/>
      <c r="E246" s="5"/>
      <c r="F246" s="5"/>
      <c r="G246" s="5"/>
      <c r="H246" s="5"/>
      <c r="I246" s="5"/>
      <c r="J246" s="5"/>
      <c r="K246" s="5"/>
      <c r="L246" s="5" t="str">
        <f>+C94</f>
        <v>Margin exceeding Minimum Balance</v>
      </c>
      <c r="M246" s="101">
        <f t="shared" si="68"/>
        <v>0</v>
      </c>
      <c r="N246" s="101">
        <f t="shared" si="68"/>
        <v>0</v>
      </c>
      <c r="O246" s="101">
        <f t="shared" si="68"/>
        <v>0</v>
      </c>
      <c r="P246" s="101">
        <f t="shared" si="68"/>
        <v>0</v>
      </c>
      <c r="Q246" s="101">
        <f t="shared" si="68"/>
        <v>0</v>
      </c>
      <c r="R246" s="101">
        <f t="shared" si="68"/>
        <v>0</v>
      </c>
      <c r="S246" s="101">
        <f t="shared" si="68"/>
        <v>0</v>
      </c>
      <c r="T246" s="101">
        <f t="shared" si="68"/>
        <v>0</v>
      </c>
      <c r="U246" s="101">
        <f t="shared" si="68"/>
        <v>0</v>
      </c>
      <c r="V246" s="101">
        <f t="shared" si="68"/>
        <v>0</v>
      </c>
      <c r="W246" s="5"/>
      <c r="X246" s="5"/>
      <c r="Y246" s="5"/>
      <c r="Z246" s="5"/>
      <c r="AA246" s="5"/>
      <c r="AB246" s="5"/>
      <c r="AC246" s="5"/>
      <c r="AD246" s="5"/>
      <c r="AE246" s="5"/>
      <c r="AF246" s="5"/>
      <c r="AG246" s="5"/>
      <c r="AH246" s="81"/>
    </row>
    <row r="247" spans="1:34" x14ac:dyDescent="0.25">
      <c r="A247" s="7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81"/>
    </row>
    <row r="248" spans="1:34" x14ac:dyDescent="0.25">
      <c r="A248" s="7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81"/>
    </row>
    <row r="249" spans="1:34" x14ac:dyDescent="0.25">
      <c r="A249" s="79"/>
      <c r="B249" s="5"/>
      <c r="C249" s="5"/>
      <c r="D249" s="5"/>
      <c r="E249" s="5"/>
      <c r="F249" s="5"/>
      <c r="G249" s="5"/>
      <c r="H249" s="5"/>
      <c r="I249" s="5"/>
      <c r="J249" s="5"/>
      <c r="K249" s="5"/>
      <c r="L249" s="5" t="str">
        <f>+L243</f>
        <v>Year of Deposit or Withdraw</v>
      </c>
      <c r="M249" s="80">
        <f t="shared" ref="M249:AB249" si="69">+H57</f>
        <v>1.0027777777777778</v>
      </c>
      <c r="N249" s="80">
        <f t="shared" si="69"/>
        <v>2.0027777777777778</v>
      </c>
      <c r="O249" s="80">
        <f t="shared" si="69"/>
        <v>3.0027777777777778</v>
      </c>
      <c r="P249" s="80">
        <f t="shared" si="69"/>
        <v>4.0027777777777782</v>
      </c>
      <c r="Q249" s="80">
        <f t="shared" si="69"/>
        <v>5.0027777777777782</v>
      </c>
      <c r="R249" s="80">
        <f t="shared" si="69"/>
        <v>6.0027777777777782</v>
      </c>
      <c r="S249" s="80">
        <f t="shared" si="69"/>
        <v>7.0027777777777782</v>
      </c>
      <c r="T249" s="80">
        <f t="shared" si="69"/>
        <v>8.0027777777777782</v>
      </c>
      <c r="U249" s="80">
        <f t="shared" si="69"/>
        <v>9.0027777777777782</v>
      </c>
      <c r="V249" s="80">
        <f t="shared" si="69"/>
        <v>10.002777777777778</v>
      </c>
      <c r="W249" s="80">
        <f t="shared" si="69"/>
        <v>11.002777777777778</v>
      </c>
      <c r="X249" s="80">
        <f t="shared" si="69"/>
        <v>12.002777777777778</v>
      </c>
      <c r="Y249" s="80">
        <f t="shared" si="69"/>
        <v>13.002777777777778</v>
      </c>
      <c r="Z249" s="80">
        <f t="shared" si="69"/>
        <v>14.002777777777778</v>
      </c>
      <c r="AA249" s="80">
        <f t="shared" si="69"/>
        <v>15.002777777777778</v>
      </c>
      <c r="AB249" s="80">
        <f t="shared" si="69"/>
        <v>16.002777777777776</v>
      </c>
      <c r="AC249" s="80">
        <f>+Y57</f>
        <v>18.002777777777776</v>
      </c>
      <c r="AD249" s="80">
        <f>+Z57</f>
        <v>19.002777777777776</v>
      </c>
      <c r="AE249" s="80">
        <f>+AA57</f>
        <v>20.002777777777776</v>
      </c>
      <c r="AF249" s="5"/>
      <c r="AG249" s="5"/>
      <c r="AH249" s="81"/>
    </row>
    <row r="250" spans="1:34" x14ac:dyDescent="0.25">
      <c r="A250" s="79"/>
      <c r="B250" s="5"/>
      <c r="C250" s="5"/>
      <c r="D250" s="5"/>
      <c r="E250" s="5"/>
      <c r="F250" s="5"/>
      <c r="G250" s="5"/>
      <c r="H250" s="5"/>
      <c r="I250" s="5"/>
      <c r="J250" s="5"/>
      <c r="K250" s="5"/>
      <c r="L250" s="5" t="str">
        <f>+L244</f>
        <v>Ending RfR Balance</v>
      </c>
      <c r="M250" s="102">
        <f t="shared" ref="M250:AB250" si="70">+H79</f>
        <v>0</v>
      </c>
      <c r="N250" s="102">
        <f t="shared" si="70"/>
        <v>0</v>
      </c>
      <c r="O250" s="102">
        <f t="shared" si="70"/>
        <v>0</v>
      </c>
      <c r="P250" s="102">
        <f t="shared" si="70"/>
        <v>0</v>
      </c>
      <c r="Q250" s="102">
        <f t="shared" si="70"/>
        <v>0</v>
      </c>
      <c r="R250" s="102">
        <f t="shared" si="70"/>
        <v>0</v>
      </c>
      <c r="S250" s="102">
        <f t="shared" si="70"/>
        <v>0</v>
      </c>
      <c r="T250" s="102">
        <f t="shared" si="70"/>
        <v>0</v>
      </c>
      <c r="U250" s="102">
        <f t="shared" si="70"/>
        <v>0</v>
      </c>
      <c r="V250" s="102">
        <f t="shared" si="70"/>
        <v>0</v>
      </c>
      <c r="W250" s="102">
        <f t="shared" si="70"/>
        <v>0</v>
      </c>
      <c r="X250" s="102">
        <f t="shared" si="70"/>
        <v>0</v>
      </c>
      <c r="Y250" s="102">
        <f t="shared" si="70"/>
        <v>0</v>
      </c>
      <c r="Z250" s="102">
        <f t="shared" si="70"/>
        <v>0</v>
      </c>
      <c r="AA250" s="102">
        <f t="shared" si="70"/>
        <v>0</v>
      </c>
      <c r="AB250" s="102">
        <f t="shared" si="70"/>
        <v>0</v>
      </c>
      <c r="AC250" s="102">
        <f>+Y79</f>
        <v>0</v>
      </c>
      <c r="AD250" s="102">
        <f>+Z79</f>
        <v>0</v>
      </c>
      <c r="AE250" s="102">
        <f>+AA79</f>
        <v>0</v>
      </c>
      <c r="AF250" s="5"/>
      <c r="AG250" s="5"/>
      <c r="AH250" s="81"/>
    </row>
    <row r="251" spans="1:34" x14ac:dyDescent="0.25">
      <c r="A251" s="79"/>
      <c r="B251" s="5"/>
      <c r="C251" s="5"/>
      <c r="D251" s="5"/>
      <c r="E251" s="5"/>
      <c r="F251" s="5"/>
      <c r="G251" s="5"/>
      <c r="H251" s="5"/>
      <c r="I251" s="5"/>
      <c r="J251" s="5"/>
      <c r="K251" s="5"/>
      <c r="L251" s="5" t="str">
        <f>+C102</f>
        <v>20 Yr Minimum Balance-inflated</v>
      </c>
      <c r="M251" s="101">
        <f t="shared" ref="M251:AB252" si="71">+H102</f>
        <v>0</v>
      </c>
      <c r="N251" s="101">
        <f t="shared" si="71"/>
        <v>0</v>
      </c>
      <c r="O251" s="101">
        <f t="shared" si="71"/>
        <v>0</v>
      </c>
      <c r="P251" s="101">
        <f t="shared" si="71"/>
        <v>0</v>
      </c>
      <c r="Q251" s="101">
        <f t="shared" si="71"/>
        <v>0</v>
      </c>
      <c r="R251" s="101">
        <f t="shared" si="71"/>
        <v>0</v>
      </c>
      <c r="S251" s="101">
        <f t="shared" si="71"/>
        <v>0</v>
      </c>
      <c r="T251" s="101">
        <f t="shared" si="71"/>
        <v>0</v>
      </c>
      <c r="U251" s="101">
        <f t="shared" si="71"/>
        <v>0</v>
      </c>
      <c r="V251" s="101">
        <f t="shared" si="71"/>
        <v>0</v>
      </c>
      <c r="W251" s="101">
        <f t="shared" si="71"/>
        <v>0</v>
      </c>
      <c r="X251" s="101">
        <f t="shared" si="71"/>
        <v>0</v>
      </c>
      <c r="Y251" s="101">
        <f t="shared" si="71"/>
        <v>0</v>
      </c>
      <c r="Z251" s="101">
        <f t="shared" si="71"/>
        <v>0</v>
      </c>
      <c r="AA251" s="101">
        <f t="shared" si="71"/>
        <v>0</v>
      </c>
      <c r="AB251" s="101">
        <f t="shared" si="71"/>
        <v>0</v>
      </c>
      <c r="AC251" s="101">
        <f t="shared" ref="AC251:AE252" si="72">+Y102</f>
        <v>0</v>
      </c>
      <c r="AD251" s="101">
        <f t="shared" si="72"/>
        <v>0</v>
      </c>
      <c r="AE251" s="101">
        <f t="shared" si="72"/>
        <v>0</v>
      </c>
      <c r="AF251" s="5"/>
      <c r="AG251" s="5"/>
      <c r="AH251" s="81"/>
    </row>
    <row r="252" spans="1:34" x14ac:dyDescent="0.25">
      <c r="A252" s="79"/>
      <c r="B252" s="5"/>
      <c r="C252" s="5"/>
      <c r="D252" s="5"/>
      <c r="E252" s="5"/>
      <c r="F252" s="5"/>
      <c r="G252" s="5"/>
      <c r="H252" s="5"/>
      <c r="I252" s="5"/>
      <c r="J252" s="5"/>
      <c r="K252" s="5"/>
      <c r="L252" s="5" t="str">
        <f>+C103</f>
        <v>Margin exceeding Minimum Balance</v>
      </c>
      <c r="M252" s="101">
        <f t="shared" si="71"/>
        <v>0</v>
      </c>
      <c r="N252" s="101">
        <f t="shared" si="71"/>
        <v>0</v>
      </c>
      <c r="O252" s="101">
        <f t="shared" si="71"/>
        <v>0</v>
      </c>
      <c r="P252" s="101">
        <f t="shared" si="71"/>
        <v>0</v>
      </c>
      <c r="Q252" s="101">
        <f t="shared" si="71"/>
        <v>0</v>
      </c>
      <c r="R252" s="101">
        <f t="shared" si="71"/>
        <v>0</v>
      </c>
      <c r="S252" s="101">
        <f t="shared" si="71"/>
        <v>0</v>
      </c>
      <c r="T252" s="101">
        <f t="shared" si="71"/>
        <v>0</v>
      </c>
      <c r="U252" s="101">
        <f t="shared" si="71"/>
        <v>0</v>
      </c>
      <c r="V252" s="101">
        <f t="shared" si="71"/>
        <v>0</v>
      </c>
      <c r="W252" s="101">
        <f t="shared" si="71"/>
        <v>0</v>
      </c>
      <c r="X252" s="101">
        <f t="shared" si="71"/>
        <v>0</v>
      </c>
      <c r="Y252" s="101">
        <f t="shared" si="71"/>
        <v>0</v>
      </c>
      <c r="Z252" s="101">
        <f t="shared" si="71"/>
        <v>0</v>
      </c>
      <c r="AA252" s="101">
        <f t="shared" si="71"/>
        <v>0</v>
      </c>
      <c r="AB252" s="101">
        <f t="shared" si="71"/>
        <v>0</v>
      </c>
      <c r="AC252" s="101">
        <f t="shared" si="72"/>
        <v>0</v>
      </c>
      <c r="AD252" s="101">
        <f t="shared" si="72"/>
        <v>0</v>
      </c>
      <c r="AE252" s="101">
        <f t="shared" si="72"/>
        <v>0</v>
      </c>
      <c r="AF252" s="5"/>
      <c r="AG252" s="5"/>
      <c r="AH252" s="81"/>
    </row>
    <row r="253" spans="1:34" x14ac:dyDescent="0.25">
      <c r="A253" s="79"/>
      <c r="B253" s="5"/>
      <c r="C253" s="5"/>
      <c r="D253" s="5"/>
      <c r="E253" s="5"/>
      <c r="F253" s="5"/>
      <c r="G253" s="5"/>
      <c r="H253" s="5"/>
      <c r="I253" s="5"/>
      <c r="J253" s="5"/>
      <c r="K253" s="5"/>
      <c r="L253" s="5"/>
      <c r="M253" s="101"/>
      <c r="N253" s="101"/>
      <c r="O253" s="101"/>
      <c r="P253" s="101"/>
      <c r="Q253" s="101"/>
      <c r="R253" s="101"/>
      <c r="S253" s="101"/>
      <c r="T253" s="101"/>
      <c r="U253" s="101"/>
      <c r="V253" s="101"/>
      <c r="W253" s="101"/>
      <c r="X253" s="101"/>
      <c r="Y253" s="101"/>
      <c r="Z253" s="101"/>
      <c r="AA253" s="101"/>
      <c r="AB253" s="101"/>
      <c r="AC253" s="101"/>
      <c r="AD253" s="101"/>
      <c r="AE253" s="101"/>
      <c r="AF253" s="5"/>
      <c r="AG253" s="5"/>
      <c r="AH253" s="81"/>
    </row>
    <row r="254" spans="1:34" x14ac:dyDescent="0.25">
      <c r="A254" s="79"/>
      <c r="B254" s="5"/>
      <c r="C254" s="5"/>
      <c r="D254" s="5"/>
      <c r="E254" s="5"/>
      <c r="F254" s="5"/>
      <c r="G254" s="5"/>
      <c r="H254" s="5"/>
      <c r="I254" s="5"/>
      <c r="J254" s="5"/>
      <c r="K254" s="5"/>
      <c r="L254" s="5"/>
      <c r="M254" s="101"/>
      <c r="N254" s="101"/>
      <c r="O254" s="101"/>
      <c r="P254" s="101"/>
      <c r="Q254" s="101"/>
      <c r="R254" s="101"/>
      <c r="S254" s="101"/>
      <c r="T254" s="101"/>
      <c r="U254" s="101"/>
      <c r="V254" s="101"/>
      <c r="W254" s="101"/>
      <c r="X254" s="101"/>
      <c r="Y254" s="101"/>
      <c r="Z254" s="101"/>
      <c r="AA254" s="101"/>
      <c r="AB254" s="101"/>
      <c r="AC254" s="101"/>
      <c r="AD254" s="101"/>
      <c r="AE254" s="101"/>
      <c r="AF254" s="5"/>
      <c r="AG254" s="5"/>
      <c r="AH254" s="81"/>
    </row>
    <row r="255" spans="1:34" x14ac:dyDescent="0.25">
      <c r="A255" s="79"/>
      <c r="B255" s="5"/>
      <c r="C255" s="5"/>
      <c r="D255" s="5"/>
      <c r="E255" s="5"/>
      <c r="F255" s="5"/>
      <c r="G255" s="5"/>
      <c r="H255" s="5"/>
      <c r="I255" s="5"/>
      <c r="J255" s="5"/>
      <c r="K255" s="5"/>
      <c r="L255" s="5" t="str">
        <f>+L249</f>
        <v>Year of Deposit or Withdraw</v>
      </c>
      <c r="M255" s="80">
        <f>+M249</f>
        <v>1.0027777777777778</v>
      </c>
      <c r="N255" s="80">
        <f t="shared" ref="N255:AE255" si="73">+N249</f>
        <v>2.0027777777777778</v>
      </c>
      <c r="O255" s="80">
        <f t="shared" si="73"/>
        <v>3.0027777777777778</v>
      </c>
      <c r="P255" s="80">
        <f t="shared" si="73"/>
        <v>4.0027777777777782</v>
      </c>
      <c r="Q255" s="80">
        <f t="shared" si="73"/>
        <v>5.0027777777777782</v>
      </c>
      <c r="R255" s="80">
        <f t="shared" si="73"/>
        <v>6.0027777777777782</v>
      </c>
      <c r="S255" s="80">
        <f t="shared" si="73"/>
        <v>7.0027777777777782</v>
      </c>
      <c r="T255" s="80">
        <f t="shared" si="73"/>
        <v>8.0027777777777782</v>
      </c>
      <c r="U255" s="80">
        <f t="shared" si="73"/>
        <v>9.0027777777777782</v>
      </c>
      <c r="V255" s="80">
        <f t="shared" si="73"/>
        <v>10.002777777777778</v>
      </c>
      <c r="W255" s="80">
        <f t="shared" si="73"/>
        <v>11.002777777777778</v>
      </c>
      <c r="X255" s="80">
        <f t="shared" si="73"/>
        <v>12.002777777777778</v>
      </c>
      <c r="Y255" s="80">
        <f t="shared" si="73"/>
        <v>13.002777777777778</v>
      </c>
      <c r="Z255" s="80">
        <f t="shared" si="73"/>
        <v>14.002777777777778</v>
      </c>
      <c r="AA255" s="80">
        <f t="shared" si="73"/>
        <v>15.002777777777778</v>
      </c>
      <c r="AB255" s="80">
        <f t="shared" si="73"/>
        <v>16.002777777777776</v>
      </c>
      <c r="AC255" s="80">
        <f t="shared" si="73"/>
        <v>18.002777777777776</v>
      </c>
      <c r="AD255" s="80">
        <f t="shared" si="73"/>
        <v>19.002777777777776</v>
      </c>
      <c r="AE255" s="80">
        <f t="shared" si="73"/>
        <v>20.002777777777776</v>
      </c>
      <c r="AF255" s="5"/>
      <c r="AG255" s="5"/>
      <c r="AH255" s="81"/>
    </row>
    <row r="256" spans="1:34" x14ac:dyDescent="0.25">
      <c r="A256" s="79"/>
      <c r="B256" s="5"/>
      <c r="C256" s="5"/>
      <c r="D256" s="5"/>
      <c r="E256" s="5"/>
      <c r="F256" s="5"/>
      <c r="G256" s="5"/>
      <c r="H256" s="5"/>
      <c r="I256" s="5"/>
      <c r="J256" s="5"/>
      <c r="K256" s="5"/>
      <c r="L256" s="5" t="str">
        <f>+L250</f>
        <v>Ending RfR Balance</v>
      </c>
      <c r="M256" s="102">
        <f t="shared" ref="M256:AB256" si="74">+H79</f>
        <v>0</v>
      </c>
      <c r="N256" s="102">
        <f t="shared" si="74"/>
        <v>0</v>
      </c>
      <c r="O256" s="102">
        <f t="shared" si="74"/>
        <v>0</v>
      </c>
      <c r="P256" s="102">
        <f t="shared" si="74"/>
        <v>0</v>
      </c>
      <c r="Q256" s="102">
        <f t="shared" si="74"/>
        <v>0</v>
      </c>
      <c r="R256" s="102">
        <f t="shared" si="74"/>
        <v>0</v>
      </c>
      <c r="S256" s="102">
        <f t="shared" si="74"/>
        <v>0</v>
      </c>
      <c r="T256" s="102">
        <f t="shared" si="74"/>
        <v>0</v>
      </c>
      <c r="U256" s="102">
        <f t="shared" si="74"/>
        <v>0</v>
      </c>
      <c r="V256" s="102">
        <f t="shared" si="74"/>
        <v>0</v>
      </c>
      <c r="W256" s="102">
        <f t="shared" si="74"/>
        <v>0</v>
      </c>
      <c r="X256" s="102">
        <f t="shared" si="74"/>
        <v>0</v>
      </c>
      <c r="Y256" s="102">
        <f t="shared" si="74"/>
        <v>0</v>
      </c>
      <c r="Z256" s="102">
        <f t="shared" si="74"/>
        <v>0</v>
      </c>
      <c r="AA256" s="102">
        <f t="shared" si="74"/>
        <v>0</v>
      </c>
      <c r="AB256" s="102">
        <f t="shared" si="74"/>
        <v>0</v>
      </c>
      <c r="AC256" s="102">
        <f>+Y79</f>
        <v>0</v>
      </c>
      <c r="AD256" s="102">
        <f>+Z79</f>
        <v>0</v>
      </c>
      <c r="AE256" s="102">
        <f>+AA79</f>
        <v>0</v>
      </c>
      <c r="AF256" s="5"/>
      <c r="AG256" s="5"/>
      <c r="AH256" s="81"/>
    </row>
    <row r="257" spans="1:34" x14ac:dyDescent="0.25">
      <c r="A257" s="79"/>
      <c r="B257" s="5"/>
      <c r="C257" s="5"/>
      <c r="D257" s="5"/>
      <c r="E257" s="5"/>
      <c r="F257" s="5"/>
      <c r="G257" s="5"/>
      <c r="H257" s="5"/>
      <c r="I257" s="5"/>
      <c r="J257" s="5"/>
      <c r="K257" s="5"/>
      <c r="L257" s="5" t="s">
        <v>246</v>
      </c>
      <c r="M257" s="101">
        <f>+IF(M252&lt;0,-M252,0)</f>
        <v>0</v>
      </c>
      <c r="N257" s="304">
        <f t="shared" ref="N257:AE257" si="75">+IF(N252&lt;0,-N252,0)</f>
        <v>0</v>
      </c>
      <c r="O257" s="304">
        <f t="shared" si="75"/>
        <v>0</v>
      </c>
      <c r="P257" s="304">
        <f t="shared" si="75"/>
        <v>0</v>
      </c>
      <c r="Q257" s="304">
        <f t="shared" si="75"/>
        <v>0</v>
      </c>
      <c r="R257" s="304">
        <f t="shared" si="75"/>
        <v>0</v>
      </c>
      <c r="S257" s="304">
        <f t="shared" si="75"/>
        <v>0</v>
      </c>
      <c r="T257" s="304">
        <f t="shared" si="75"/>
        <v>0</v>
      </c>
      <c r="U257" s="304">
        <f t="shared" si="75"/>
        <v>0</v>
      </c>
      <c r="V257" s="304">
        <f t="shared" si="75"/>
        <v>0</v>
      </c>
      <c r="W257" s="304">
        <f t="shared" si="75"/>
        <v>0</v>
      </c>
      <c r="X257" s="304">
        <f t="shared" si="75"/>
        <v>0</v>
      </c>
      <c r="Y257" s="304">
        <f t="shared" si="75"/>
        <v>0</v>
      </c>
      <c r="Z257" s="304">
        <f t="shared" si="75"/>
        <v>0</v>
      </c>
      <c r="AA257" s="304">
        <f t="shared" si="75"/>
        <v>0</v>
      </c>
      <c r="AB257" s="304">
        <f t="shared" si="75"/>
        <v>0</v>
      </c>
      <c r="AC257" s="304">
        <f t="shared" si="75"/>
        <v>0</v>
      </c>
      <c r="AD257" s="304">
        <f t="shared" si="75"/>
        <v>0</v>
      </c>
      <c r="AE257" s="304">
        <f t="shared" si="75"/>
        <v>0</v>
      </c>
      <c r="AF257" s="5"/>
      <c r="AG257" s="5"/>
      <c r="AH257" s="81"/>
    </row>
    <row r="258" spans="1:34" x14ac:dyDescent="0.25">
      <c r="A258" s="79"/>
      <c r="B258" s="5"/>
      <c r="C258" s="5"/>
      <c r="D258" s="5"/>
      <c r="E258" s="5"/>
      <c r="F258" s="5"/>
      <c r="G258" s="5"/>
      <c r="H258" s="5"/>
      <c r="I258" s="5"/>
      <c r="J258" s="5"/>
      <c r="K258" s="5"/>
      <c r="L258" s="5" t="s">
        <v>228</v>
      </c>
      <c r="M258" s="101" t="e">
        <f>+H115</f>
        <v>#NUM!</v>
      </c>
      <c r="N258" s="101" t="e">
        <f t="shared" ref="N258:AE258" si="76">+I115</f>
        <v>#NUM!</v>
      </c>
      <c r="O258" s="101" t="e">
        <f t="shared" si="76"/>
        <v>#NUM!</v>
      </c>
      <c r="P258" s="101" t="e">
        <f t="shared" si="76"/>
        <v>#NUM!</v>
      </c>
      <c r="Q258" s="101" t="e">
        <f t="shared" si="76"/>
        <v>#NUM!</v>
      </c>
      <c r="R258" s="101" t="e">
        <f t="shared" si="76"/>
        <v>#NUM!</v>
      </c>
      <c r="S258" s="101" t="e">
        <f t="shared" si="76"/>
        <v>#NUM!</v>
      </c>
      <c r="T258" s="101" t="e">
        <f t="shared" si="76"/>
        <v>#NUM!</v>
      </c>
      <c r="U258" s="101" t="e">
        <f t="shared" si="76"/>
        <v>#NUM!</v>
      </c>
      <c r="V258" s="101" t="e">
        <f t="shared" si="76"/>
        <v>#NUM!</v>
      </c>
      <c r="W258" s="101" t="e">
        <f t="shared" si="76"/>
        <v>#NUM!</v>
      </c>
      <c r="X258" s="101" t="e">
        <f t="shared" si="76"/>
        <v>#NUM!</v>
      </c>
      <c r="Y258" s="101" t="e">
        <f t="shared" si="76"/>
        <v>#NUM!</v>
      </c>
      <c r="Z258" s="101" t="e">
        <f t="shared" si="76"/>
        <v>#NUM!</v>
      </c>
      <c r="AA258" s="101" t="e">
        <f t="shared" si="76"/>
        <v>#NUM!</v>
      </c>
      <c r="AB258" s="101" t="e">
        <f t="shared" si="76"/>
        <v>#NUM!</v>
      </c>
      <c r="AC258" s="101" t="e">
        <f t="shared" si="76"/>
        <v>#NUM!</v>
      </c>
      <c r="AD258" s="101" t="e">
        <f t="shared" si="76"/>
        <v>#NUM!</v>
      </c>
      <c r="AE258" s="101" t="e">
        <f t="shared" si="76"/>
        <v>#NUM!</v>
      </c>
      <c r="AF258" s="5"/>
      <c r="AG258" s="5"/>
      <c r="AH258" s="81"/>
    </row>
    <row r="259" spans="1:34" x14ac:dyDescent="0.25">
      <c r="A259" s="7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81"/>
    </row>
    <row r="260" spans="1:34" x14ac:dyDescent="0.25">
      <c r="A260" s="85"/>
      <c r="B260" s="86"/>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c r="AA260" s="86"/>
      <c r="AB260" s="86"/>
      <c r="AC260" s="86"/>
      <c r="AD260" s="86"/>
      <c r="AE260" s="86"/>
      <c r="AF260" s="86"/>
      <c r="AG260" s="86"/>
      <c r="AH260" s="87"/>
    </row>
  </sheetData>
  <sheetProtection password="F6C0" sheet="1" objects="1" scenarios="1"/>
  <mergeCells count="10">
    <mergeCell ref="I34:J37"/>
    <mergeCell ref="C55:G55"/>
    <mergeCell ref="D102:F102"/>
    <mergeCell ref="D101:F101"/>
    <mergeCell ref="D114:F114"/>
    <mergeCell ref="D113:F113"/>
    <mergeCell ref="D92:F92"/>
    <mergeCell ref="D93:F93"/>
    <mergeCell ref="C56:G56"/>
    <mergeCell ref="C106:C107"/>
  </mergeCells>
  <conditionalFormatting sqref="H30">
    <cfRule type="cellIs" dxfId="14" priority="4" operator="equal">
      <formula>"REQUIREMENTS MET"</formula>
    </cfRule>
    <cfRule type="cellIs" dxfId="13" priority="5" operator="equal">
      <formula>"REQUIREMENTS MET"</formula>
    </cfRule>
    <cfRule type="cellIs" dxfId="12" priority="15" operator="equal">
      <formula>"violation exists"</formula>
    </cfRule>
  </conditionalFormatting>
  <conditionalFormatting sqref="D118">
    <cfRule type="cellIs" dxfId="11" priority="12" operator="equal">
      <formula>"YES"</formula>
    </cfRule>
    <cfRule type="cellIs" dxfId="10" priority="13" operator="equal">
      <formula>"NO"</formula>
    </cfRule>
    <cfRule type="cellIs" dxfId="9" priority="14" operator="equal">
      <formula>"NO"</formula>
    </cfRule>
  </conditionalFormatting>
  <conditionalFormatting sqref="D105">
    <cfRule type="cellIs" dxfId="8" priority="9" operator="equal">
      <formula>"YES"</formula>
    </cfRule>
    <cfRule type="cellIs" dxfId="7" priority="10" operator="equal">
      <formula>"NO"</formula>
    </cfRule>
    <cfRule type="cellIs" dxfId="6" priority="11" operator="equal">
      <formula>"NO"</formula>
    </cfRule>
  </conditionalFormatting>
  <conditionalFormatting sqref="D96">
    <cfRule type="cellIs" dxfId="5" priority="6" operator="equal">
      <formula>"YES"</formula>
    </cfRule>
    <cfRule type="cellIs" dxfId="4" priority="7" operator="equal">
      <formula>"NO"</formula>
    </cfRule>
    <cfRule type="cellIs" dxfId="3" priority="8" operator="equal">
      <formula>"NO"</formula>
    </cfRule>
  </conditionalFormatting>
  <conditionalFormatting sqref="D107:D108">
    <cfRule type="cellIs" dxfId="2" priority="1" operator="equal">
      <formula>"YES"</formula>
    </cfRule>
    <cfRule type="cellIs" dxfId="1" priority="2" operator="equal">
      <formula>"NO"</formula>
    </cfRule>
    <cfRule type="cellIs" dxfId="0" priority="3" operator="equal">
      <formula>"NO"</formula>
    </cfRule>
  </conditionalFormatting>
  <hyperlinks>
    <hyperlink ref="J30" location="Uninflated_Needs_iinput" display="Click to jump to Needs input"/>
    <hyperlink ref="K30" location="Graphs" display="Click to jump to see graphs"/>
    <hyperlink ref="I30" location="Minimums_Analysis" display="Click to Min. Analysis"/>
    <hyperlink ref="C56" location="Factor_input_structuring_results" display="See input, summary and violation status"/>
  </hyperlinks>
  <printOptions horizontalCentered="1"/>
  <pageMargins left="0.25" right="0.25" top="0.46" bottom="0.27" header="0.3" footer="0.17"/>
  <pageSetup scale="48" fitToWidth="2" fitToHeight="2" orientation="landscape" r:id="rId1"/>
  <headerFooter>
    <oddHeader>&amp;C&amp;A&amp;R&amp;D
Page &amp;P of &amp;N</oddHeader>
  </headerFooter>
  <colBreaks count="1" manualBreakCount="1">
    <brk id="17" min="1" max="122"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Instructions</vt:lpstr>
      <vt:lpstr>Input Sheet</vt:lpstr>
      <vt:lpstr>Projections and Results</vt:lpstr>
      <vt:lpstr>Graphed Results</vt:lpstr>
      <vt:lpstr>RfR commitmnt ltr attchmnt</vt:lpstr>
      <vt:lpstr>Engine</vt:lpstr>
      <vt:lpstr>Factor_input_structuring_results</vt:lpstr>
      <vt:lpstr>Graphs</vt:lpstr>
      <vt:lpstr>Minimums_Analysis</vt:lpstr>
      <vt:lpstr>Engine!Print_Area</vt:lpstr>
      <vt:lpstr>'Graphed Results'!Print_Area</vt:lpstr>
      <vt:lpstr>'Input Sheet'!Print_Area</vt:lpstr>
      <vt:lpstr>Instructions!Print_Area</vt:lpstr>
      <vt:lpstr>'Projections and Results'!Print_Area</vt:lpstr>
      <vt:lpstr>'RfR commitmnt ltr attchmnt'!Print_Area</vt:lpstr>
      <vt:lpstr>Engine!Print_Titles</vt:lpstr>
      <vt:lpstr>'Projections and Results'!Print_Titles</vt:lpstr>
      <vt:lpstr>Uninflated_Needs_iinput</vt:lpstr>
    </vt:vector>
  </TitlesOfParts>
  <Company>Housing and Urban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Vicki M</dc:creator>
  <cp:lastModifiedBy>h03361</cp:lastModifiedBy>
  <cp:lastPrinted>2016-03-21T19:56:24Z</cp:lastPrinted>
  <dcterms:created xsi:type="dcterms:W3CDTF">2016-02-24T21:15:14Z</dcterms:created>
  <dcterms:modified xsi:type="dcterms:W3CDTF">2016-05-02T17:56:02Z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