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defaultThemeVersion="124226"/>
  <mc:AlternateContent xmlns:mc="http://schemas.openxmlformats.org/markup-compatibility/2006">
    <mc:Choice Requires="x15">
      <x15ac:absPath xmlns:x15ac="http://schemas.microsoft.com/office/spreadsheetml/2010/11/ac" url="C:\Users\MPring.ERG\Documents\aa_POTW\Burden_Supporting Statement\"/>
    </mc:Choice>
  </mc:AlternateContent>
  <bookViews>
    <workbookView xWindow="0" yWindow="0" windowWidth="20490" windowHeight="8340"/>
  </bookViews>
  <sheets>
    <sheet name="VVV RTR Cost Basis" sheetId="7" r:id="rId1"/>
    <sheet name="# Respondents" sheetId="4" r:id="rId2"/>
    <sheet name="# Responses" sheetId="5" r:id="rId3"/>
    <sheet name="Respondent Burden" sheetId="1" r:id="rId4"/>
    <sheet name="Agency Burden" sheetId="3" r:id="rId5"/>
    <sheet name="Capital &amp; O&amp;M" sheetId="6" r:id="rId6"/>
  </sheets>
  <definedNames>
    <definedName name="OLE_LINK1" localSheetId="4">'Agency Burden'!#REF!</definedName>
  </definedNames>
  <calcPr calcId="171027"/>
</workbook>
</file>

<file path=xl/calcChain.xml><?xml version="1.0" encoding="utf-8"?>
<calcChain xmlns="http://schemas.openxmlformats.org/spreadsheetml/2006/main">
  <c r="F21" i="3" l="1"/>
  <c r="E21" i="3"/>
  <c r="G21" i="3" s="1"/>
  <c r="E22" i="3"/>
  <c r="E27" i="1"/>
  <c r="E26" i="1"/>
  <c r="F26" i="1"/>
  <c r="I21" i="3" l="1"/>
  <c r="H21" i="3"/>
  <c r="J21" i="3" s="1"/>
  <c r="G26" i="1"/>
  <c r="H26" i="1" s="1"/>
  <c r="C13" i="5"/>
  <c r="C12" i="5"/>
  <c r="E36" i="1"/>
  <c r="E35" i="1"/>
  <c r="I26" i="1" l="1"/>
  <c r="J26" i="1" s="1"/>
  <c r="G35" i="1"/>
  <c r="H35" i="1" s="1"/>
  <c r="G37" i="1"/>
  <c r="I37" i="1" s="1"/>
  <c r="G36" i="1"/>
  <c r="H36" i="1" s="1"/>
  <c r="F12" i="1"/>
  <c r="E12" i="1"/>
  <c r="C5" i="5"/>
  <c r="G12" i="1" l="1"/>
  <c r="I35" i="1"/>
  <c r="J35" i="1" s="1"/>
  <c r="H37" i="1"/>
  <c r="J37" i="1" s="1"/>
  <c r="I36" i="1"/>
  <c r="J36" i="1" s="1"/>
  <c r="I12" i="1"/>
  <c r="H12" i="1"/>
  <c r="C8" i="5"/>
  <c r="F8" i="5" s="1"/>
  <c r="J12" i="1" l="1"/>
  <c r="E19" i="3"/>
  <c r="E16" i="3"/>
  <c r="E15" i="3"/>
  <c r="E14" i="3"/>
  <c r="E13" i="3"/>
  <c r="E12" i="3"/>
  <c r="E10" i="3"/>
  <c r="D11" i="3"/>
  <c r="E11" i="3" s="1"/>
  <c r="E9" i="3"/>
  <c r="J41" i="1" l="1"/>
  <c r="G41" i="1"/>
  <c r="E24" i="1"/>
  <c r="E25" i="1"/>
  <c r="E21" i="1"/>
  <c r="E17" i="1"/>
  <c r="E19" i="1"/>
  <c r="E9" i="1"/>
  <c r="E11" i="1"/>
  <c r="E20" i="1" l="1"/>
  <c r="E16" i="1"/>
  <c r="C9" i="4" l="1"/>
  <c r="G7" i="4"/>
  <c r="F10" i="4" l="1"/>
  <c r="E10" i="4"/>
  <c r="D8" i="4" l="1"/>
  <c r="C10" i="4"/>
  <c r="F13" i="5" l="1"/>
  <c r="F12" i="5"/>
  <c r="F5" i="5"/>
  <c r="G13" i="3"/>
  <c r="F10" i="3"/>
  <c r="G10" i="3" s="1"/>
  <c r="C7" i="5"/>
  <c r="F27" i="1"/>
  <c r="C16" i="5" s="1"/>
  <c r="G8" i="4"/>
  <c r="F11" i="3" l="1"/>
  <c r="G11" i="3" s="1"/>
  <c r="C6" i="5"/>
  <c r="F6" i="5" s="1"/>
  <c r="F15" i="3"/>
  <c r="G15" i="3" s="1"/>
  <c r="C10" i="5"/>
  <c r="F10" i="5" s="1"/>
  <c r="F7" i="5"/>
  <c r="F12" i="3"/>
  <c r="G12" i="3" s="1"/>
  <c r="G17" i="1"/>
  <c r="F9" i="3"/>
  <c r="G9" i="3" s="1"/>
  <c r="C4" i="5"/>
  <c r="F4" i="5" s="1"/>
  <c r="G11" i="1"/>
  <c r="H10" i="3"/>
  <c r="I10" i="3"/>
  <c r="H13" i="3"/>
  <c r="I13" i="3"/>
  <c r="F22" i="3"/>
  <c r="G22" i="3" s="1"/>
  <c r="F16" i="5"/>
  <c r="C11" i="5"/>
  <c r="F11" i="5" s="1"/>
  <c r="F16" i="3"/>
  <c r="G16" i="3" s="1"/>
  <c r="G21" i="1"/>
  <c r="G25" i="1"/>
  <c r="C15" i="5"/>
  <c r="F15" i="5" s="1"/>
  <c r="C9" i="5"/>
  <c r="F9" i="5" s="1"/>
  <c r="G19" i="1"/>
  <c r="F14" i="3"/>
  <c r="G14" i="3" s="1"/>
  <c r="D9" i="4"/>
  <c r="J10" i="3" l="1"/>
  <c r="J13" i="3"/>
  <c r="I9" i="3"/>
  <c r="H9" i="3"/>
  <c r="H22" i="3"/>
  <c r="I22" i="3"/>
  <c r="H17" i="1"/>
  <c r="I17" i="1"/>
  <c r="I12" i="3"/>
  <c r="H12" i="3"/>
  <c r="H14" i="3"/>
  <c r="I14" i="3"/>
  <c r="I21" i="1"/>
  <c r="H21" i="1"/>
  <c r="H15" i="3"/>
  <c r="I15" i="3"/>
  <c r="H19" i="1"/>
  <c r="I19" i="1"/>
  <c r="I16" i="3"/>
  <c r="H16" i="3"/>
  <c r="H11" i="1"/>
  <c r="I11" i="1"/>
  <c r="I25" i="1"/>
  <c r="H25" i="1"/>
  <c r="I11" i="3"/>
  <c r="H11" i="3"/>
  <c r="G9" i="4"/>
  <c r="G10" i="4" s="1"/>
  <c r="D10" i="4"/>
  <c r="J19" i="1" l="1"/>
  <c r="J21" i="1"/>
  <c r="J16" i="3"/>
  <c r="J9" i="3"/>
  <c r="J12" i="3"/>
  <c r="J22" i="3"/>
  <c r="J15" i="3"/>
  <c r="J17" i="1"/>
  <c r="J11" i="3"/>
  <c r="J14" i="3"/>
  <c r="C14" i="5"/>
  <c r="F14" i="5" s="1"/>
  <c r="F17" i="5" s="1"/>
  <c r="J11" i="1"/>
  <c r="J25" i="1"/>
  <c r="G24" i="1"/>
  <c r="I24" i="1" s="1"/>
  <c r="F19" i="3"/>
  <c r="G19" i="3" s="1"/>
  <c r="F9" i="1"/>
  <c r="H19" i="3" l="1"/>
  <c r="I19" i="3"/>
  <c r="H24" i="1"/>
  <c r="J24" i="1" s="1"/>
  <c r="G9" i="1"/>
  <c r="J19" i="3" l="1"/>
  <c r="G27" i="1"/>
  <c r="G16" i="1"/>
  <c r="H9" i="1"/>
  <c r="I9" i="1"/>
  <c r="G20" i="1"/>
  <c r="J9" i="1" l="1"/>
  <c r="H16" i="1"/>
  <c r="I16" i="1"/>
  <c r="H20" i="1"/>
  <c r="I20" i="1"/>
  <c r="H27" i="1"/>
  <c r="I27" i="1"/>
  <c r="G28" i="1" l="1"/>
  <c r="G42" i="1" s="1"/>
  <c r="F18" i="5" s="1"/>
  <c r="J20" i="1"/>
  <c r="J27" i="1"/>
  <c r="J16" i="1"/>
  <c r="J28" i="1" l="1"/>
  <c r="J42" i="1" s="1"/>
  <c r="J23" i="3" l="1"/>
  <c r="J44" i="1"/>
  <c r="G23" i="3"/>
</calcChain>
</file>

<file path=xl/sharedStrings.xml><?xml version="1.0" encoding="utf-8"?>
<sst xmlns="http://schemas.openxmlformats.org/spreadsheetml/2006/main" count="188" uniqueCount="131">
  <si>
    <t>(A)</t>
  </si>
  <si>
    <t>(B)</t>
  </si>
  <si>
    <t>(C)</t>
  </si>
  <si>
    <t>(D)</t>
  </si>
  <si>
    <t>(E)</t>
  </si>
  <si>
    <t>1.  Applications</t>
  </si>
  <si>
    <t>Reporting Subtotal</t>
  </si>
  <si>
    <t>Total</t>
  </si>
  <si>
    <t>Burden item</t>
  </si>
  <si>
    <t>A</t>
  </si>
  <si>
    <t>B</t>
  </si>
  <si>
    <t>C</t>
  </si>
  <si>
    <t>D</t>
  </si>
  <si>
    <t>E</t>
  </si>
  <si>
    <t>F</t>
  </si>
  <si>
    <t>G</t>
  </si>
  <si>
    <t>H</t>
  </si>
  <si>
    <t>Person-hours
per occurrence</t>
  </si>
  <si>
    <t>Annual occurrences
per respondent</t>
  </si>
  <si>
    <t>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</si>
  <si>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</si>
  <si>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</si>
  <si>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</si>
  <si>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</si>
  <si>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r>
      <t xml:space="preserve">Annual cost
($) </t>
    </r>
    <r>
      <rPr>
        <b/>
        <vertAlign val="superscript"/>
        <sz val="10"/>
        <rFont val="Times New Roman"/>
        <family val="1"/>
      </rPr>
      <t>b</t>
    </r>
  </si>
  <si>
    <t>N/A</t>
  </si>
  <si>
    <t>2.  Surveys and studies</t>
  </si>
  <si>
    <t>Source Type</t>
  </si>
  <si>
    <t>No.</t>
  </si>
  <si>
    <t>B.  Required activities</t>
  </si>
  <si>
    <t>Existing</t>
  </si>
  <si>
    <t>Number of Respondents</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</si>
  <si>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</si>
  <si>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</si>
  <si>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</si>
  <si>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</si>
  <si>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</si>
  <si>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</si>
  <si>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(E=A+B+C-D)</t>
  </si>
  <si>
    <t>Average</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</si>
  <si>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</si>
  <si>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</si>
  <si>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</si>
  <si>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</si>
  <si>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</si>
  <si>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</si>
  <si>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EPA
person-hours
per occurrence</t>
  </si>
  <si>
    <t>EPA
person-hours
per respondent
per year (AxB)</t>
  </si>
  <si>
    <t>Technical hours
per year
(CxD)</t>
  </si>
  <si>
    <t>Management
hours per year
(Ex0.05)</t>
  </si>
  <si>
    <t>Assumptions:</t>
  </si>
  <si>
    <t>Recordkeeping Subtotal</t>
  </si>
  <si>
    <t>Labor Rates:</t>
  </si>
  <si>
    <t>hrs/response:</t>
  </si>
  <si>
    <t>TOTAL ANNUAL CAPITAL AND O&amp;M COST (SEE SECTION 6(b)(iii))</t>
  </si>
  <si>
    <t>C.  Create information</t>
  </si>
  <si>
    <t>D.  Gather existing information</t>
  </si>
  <si>
    <t>E.  Write reports</t>
  </si>
  <si>
    <t>Notification of initial performance test</t>
  </si>
  <si>
    <t>B.  Plan activities</t>
  </si>
  <si>
    <t>C.  Implement activities</t>
  </si>
  <si>
    <t>N/A - Not Applicable</t>
  </si>
  <si>
    <t>New (other sectors)</t>
  </si>
  <si>
    <t>ERG Notes:</t>
  </si>
  <si>
    <t>3.  Reporting requirements</t>
  </si>
  <si>
    <t>See 3B</t>
  </si>
  <si>
    <t>See 3E</t>
  </si>
  <si>
    <t>Report review</t>
  </si>
  <si>
    <t>Initial performance test report</t>
  </si>
  <si>
    <t>Inspection and monitoring plan</t>
  </si>
  <si>
    <t>Excess emissions report</t>
  </si>
  <si>
    <t>Initial report on compliance approach</t>
  </si>
  <si>
    <t>No Capital/Startup or O&amp;M costs for this ICR.</t>
  </si>
  <si>
    <t>Initial notificiation</t>
  </si>
  <si>
    <t>Request for extension of compliance</t>
  </si>
  <si>
    <t>Notification of special compliance requirements</t>
  </si>
  <si>
    <t>Additional notification requirements for source with CMS</t>
  </si>
  <si>
    <t>Notification of adjustments to time periods</t>
  </si>
  <si>
    <t>Notification of changes to information provided</t>
  </si>
  <si>
    <t>See 3A</t>
  </si>
  <si>
    <t>4.  Recordkeeping</t>
  </si>
  <si>
    <t>D.  Develop record system</t>
  </si>
  <si>
    <t>E.  Time to enter information</t>
  </si>
  <si>
    <t>F.  Time to transmit or disclose information</t>
  </si>
  <si>
    <t>G.  Time to train personnel</t>
  </si>
  <si>
    <t>H.  Time for audits</t>
  </si>
  <si>
    <t>CMS - Continuous Monitoring System</t>
  </si>
  <si>
    <r>
      <t xml:space="preserve">Notification of initial performance test </t>
    </r>
    <r>
      <rPr>
        <vertAlign val="superscript"/>
        <sz val="10"/>
        <rFont val="Times New Roman"/>
        <family val="1"/>
      </rPr>
      <t>d</t>
    </r>
  </si>
  <si>
    <r>
      <t xml:space="preserve">Notification of compliance status </t>
    </r>
    <r>
      <rPr>
        <vertAlign val="superscript"/>
        <sz val="10"/>
        <rFont val="Times New Roman"/>
        <family val="1"/>
      </rPr>
      <t>d</t>
    </r>
  </si>
  <si>
    <r>
      <t xml:space="preserve">TOTAL ANNUAL BURDEN AND COST (ROUNDED) </t>
    </r>
    <r>
      <rPr>
        <b/>
        <vertAlign val="superscript"/>
        <sz val="10"/>
        <rFont val="Times New Roman"/>
        <family val="1"/>
      </rPr>
      <t>e</t>
    </r>
  </si>
  <si>
    <r>
      <t xml:space="preserve">GRAND TOTAL (LABOR, CAPITAL, AND O&amp;M) </t>
    </r>
    <r>
      <rPr>
        <b/>
        <vertAlign val="superscript"/>
        <sz val="10"/>
        <rFont val="Times New Roman"/>
        <family val="1"/>
      </rPr>
      <t>e</t>
    </r>
  </si>
  <si>
    <t xml:space="preserve">e  Totals have been rounded to three significant digits. Figures may not add exactly due to rounding. </t>
  </si>
  <si>
    <r>
      <t xml:space="preserve">A.  Familiarization with rule requirements </t>
    </r>
    <r>
      <rPr>
        <vertAlign val="superscript"/>
        <sz val="10"/>
        <rFont val="Times New Roman"/>
        <family val="1"/>
      </rPr>
      <t>c</t>
    </r>
  </si>
  <si>
    <t>A.  Familiarization with rule requirements</t>
  </si>
  <si>
    <t xml:space="preserve">d  Totals have been rounded to three significant digits. Figures may not add exactly due to rounding. </t>
  </si>
  <si>
    <r>
      <t xml:space="preserve">Initial performance test </t>
    </r>
    <r>
      <rPr>
        <vertAlign val="superscript"/>
        <sz val="10"/>
        <rFont val="Times New Roman"/>
        <family val="1"/>
      </rPr>
      <t>c</t>
    </r>
  </si>
  <si>
    <r>
      <t xml:space="preserve">Repeat initial performance test </t>
    </r>
    <r>
      <rPr>
        <vertAlign val="superscript"/>
        <sz val="10"/>
        <rFont val="Times New Roman"/>
        <family val="1"/>
      </rPr>
      <t>c</t>
    </r>
  </si>
  <si>
    <t>Initial notification</t>
  </si>
  <si>
    <r>
      <t xml:space="preserve">Notification of compliance status </t>
    </r>
    <r>
      <rPr>
        <vertAlign val="superscript"/>
        <sz val="10"/>
        <rFont val="Times New Roman"/>
        <family val="1"/>
      </rPr>
      <t>c</t>
    </r>
  </si>
  <si>
    <r>
      <t xml:space="preserve">Notification of initial performance test </t>
    </r>
    <r>
      <rPr>
        <vertAlign val="superscript"/>
        <sz val="10"/>
        <rFont val="Times New Roman"/>
        <family val="1"/>
      </rPr>
      <t>c</t>
    </r>
  </si>
  <si>
    <t>Additional notification requirements for sources with CMS</t>
  </si>
  <si>
    <r>
      <t xml:space="preserve">Initial performance test report </t>
    </r>
    <r>
      <rPr>
        <vertAlign val="superscript"/>
        <sz val="10"/>
        <rFont val="Times New Roman"/>
        <family val="1"/>
      </rPr>
      <t>c</t>
    </r>
  </si>
  <si>
    <r>
      <t xml:space="preserve">Inspection and monitoring plan </t>
    </r>
    <r>
      <rPr>
        <vertAlign val="superscript"/>
        <sz val="10"/>
        <rFont val="Times New Roman"/>
        <family val="1"/>
      </rPr>
      <t>c</t>
    </r>
  </si>
  <si>
    <r>
      <t xml:space="preserve">TOTAL ANNUAL BURDEN AND COST (ROUNDED) </t>
    </r>
    <r>
      <rPr>
        <b/>
        <vertAlign val="superscript"/>
        <sz val="10"/>
        <rFont val="Times New Roman"/>
        <family val="1"/>
      </rPr>
      <t>d</t>
    </r>
  </si>
  <si>
    <t>Notification of compliance status</t>
  </si>
  <si>
    <t>c  This burden represents the time existing respondents spend familiarizing themselves with the rule amendments.</t>
  </si>
  <si>
    <t>Each of these facilities is currently in compliance with the new requirements based on their responses to the ICR. Therefore, there are no Capital &amp; O&amp;M costs associated with the rule amendments.</t>
  </si>
  <si>
    <r>
      <t>1</t>
    </r>
    <r>
      <rPr>
        <sz val="10"/>
        <color theme="1"/>
        <rFont val="Times New Roman"/>
        <family val="1"/>
      </rPr>
      <t xml:space="preserve"> New respondents include 6 existing sources with new reporting requirements under the amended rule.</t>
    </r>
  </si>
  <si>
    <t>a  EPA estimates six existing sources will now be subject to reporting requirements.  We do not expect any new sources  will become subject to the rule over the next three years.</t>
  </si>
  <si>
    <t>Table 2: Average Annual EPA Burden and Cost – NESHAP for Publicly Owned Treatment Works (40 CFR Part 63, Subpart VVV) (2016 RTR)</t>
  </si>
  <si>
    <t>Table 1: Annual Respondent Burden and Cost – NESHAP for Publicly Owned Treatment Works (40 CFR Part 63, Subpart VVV) (2016 RTR)</t>
  </si>
  <si>
    <t>b  This ICR uses the following labor rates: $108.61 (technical), $143.26 (managerial), and $52.88 (clerical).  These rates are from the United States Department of Labor, Bureau of Labor Statistics, September 2016, “Table 2. Civilian Workers, by occupational and industry group.”  The rates are from column 1, “Total compensation.”  They have been increased by 110 percent to account for the benefit packages available to those employed by private industry. http://www.bls.gov/news.release/ecec.t02.htm</t>
  </si>
  <si>
    <r>
      <rPr>
        <vertAlign val="superscript"/>
        <sz val="10"/>
        <rFont val="Times New Roman"/>
        <family val="1"/>
      </rPr>
      <t>b</t>
    </r>
    <r>
      <rPr>
        <sz val="10"/>
        <rFont val="Times New Roman"/>
        <family val="1"/>
      </rPr>
      <t xml:space="preserve">  This ICR uses the following labor rates: $47.60 (technical), $64.16 (managerial), and $25.76 (clerical).  These rates are from the Office of Personnel Management (OPM), 2016 General Schedule, which excludes locality rates of pay.  The rates have been increased by 60 percent to account for the benefit packages available to government employees.</t>
    </r>
  </si>
  <si>
    <t>These facilities are currently in compliance with the pretreatment program and the HAP fraction limit (0.08). Therefore, there are no Capital &amp; O&amp;M costs associated with the rule amendments.</t>
  </si>
  <si>
    <t>(4 existing/non-industrial sources now subject to rqmts, 2 existing industrial sources subject to new rqmts)</t>
  </si>
  <si>
    <t xml:space="preserve">d  The proposed rule revisions now require additional recordkeeping and reporting from 4 existing, non-industrial POTWs and from 2 existing, industrial POTWs. </t>
  </si>
  <si>
    <t>c  Existing sources are now subject to rule emission limits and related performance testing (if applicable), plan development, and reporting activities.</t>
  </si>
  <si>
    <t>Four existing, non-industrial (Group 2) facilities will now be required to have a pretreatment program and meet a HAP fraction emitted limit of 0.08.</t>
  </si>
  <si>
    <t>Two existing, industrial (Group 1) facilities will now be required to have a pretreatment program and meet a HAP fraction emitted limit of 0.08.</t>
  </si>
  <si>
    <r>
      <t>Number of New Respondents</t>
    </r>
    <r>
      <rPr>
        <vertAlign val="superscript"/>
        <sz val="10"/>
        <color rgb="FF000000"/>
        <rFont val="Times New Roman"/>
        <family val="1"/>
      </rPr>
      <t>1</t>
    </r>
  </si>
  <si>
    <t>63.1590(a)(1) - will now require compliance status notifications for 4 existing non-industrial (Group 2) POTWs and 2 existing industrial (Group 1) POTWs.</t>
  </si>
  <si>
    <t>Records of annual inspections</t>
  </si>
  <si>
    <t>Records of inspections, defects, and repair delays</t>
  </si>
  <si>
    <r>
      <t xml:space="preserve">Methods and data used to determine compliance with fraction emitted limits </t>
    </r>
    <r>
      <rPr>
        <vertAlign val="superscript"/>
        <sz val="10"/>
        <rFont val="Times New Roman"/>
        <family val="1"/>
      </rPr>
      <t>d</t>
    </r>
  </si>
  <si>
    <t>No burden associated with the pretreatment requirements are anticipated under the RTR rule amendments as these sources currently report under the CWA.</t>
  </si>
  <si>
    <t>63.1589(b) - will now require all 6 existing sources to prepare and maintain records to meet the fraction emitted limit.</t>
  </si>
  <si>
    <t>a  EPA estimates an average of six existing sources will be subject to the standard.  We do not expect any new sources will become subject to the rule over the next three years.</t>
  </si>
  <si>
    <t>63.1590(a)(2) - will now require all 6 existing sources to report their HAP fraction emitted annually.</t>
  </si>
  <si>
    <t>63.1590(f) - will now require all 6 existing sources to develop a compliance demonstration plan to meet the fraction emitted limit.</t>
  </si>
  <si>
    <t>HAP fraction emitted report</t>
  </si>
  <si>
    <t>Annual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</si>
</sst>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0.0"/>
  </numFmts>
  <fonts count="22" x14ac:knownFonts="1">
    <font>
      <sz val="11"/>
      <color theme="1"/>
      <name val="Calibri"/>
      <family val="2"/>
      <scheme val="minor"/>
    </font>
    <font>
      <sz val="10"/>
      <color theme="1"/>
      <name val="Times New Roman"/>
      <family val="1"/>
    </font>
    <font>
      <b/>
      <i/>
      <sz val="10"/>
      <color theme="1"/>
      <name val="Times New Roman"/>
      <family val="1"/>
    </font>
    <font>
      <sz val="10"/>
      <name val="Times New Roman"/>
      <family val="1"/>
    </font>
    <font>
      <b/>
      <sz val="12"/>
      <name val="Times New Roman"/>
      <family val="1"/>
    </font>
    <font>
      <b/>
      <sz val="10"/>
      <name val="Times New Roman"/>
      <family val="1"/>
    </font>
    <font>
      <b/>
      <vertAlign val="superscript"/>
      <sz val="10"/>
      <name val="Times New Roman"/>
      <family val="1"/>
    </font>
    <font>
      <sz val="10"/>
      <color theme="1"/>
      <name val="Arial"/>
      <family val="2"/>
    </font>
    <font>
      <b/>
      <sz val="12"/>
      <color rgb="FF000000"/>
      <name val="Times New Roman"/>
      <family val="1"/>
    </font>
    <font>
      <sz val="9"/>
      <color rgb="FF000000"/>
      <name val="Times New Roman"/>
      <family val="1"/>
    </font>
    <font>
      <sz val="10"/>
      <color rgb="FF000000"/>
      <name val="Times New Roman"/>
      <family val="1"/>
    </font>
    <font>
      <b/>
      <i/>
      <sz val="10"/>
      <name val="Times New Roman"/>
      <family val="1"/>
    </font>
    <font>
      <vertAlign val="superscript"/>
      <sz val="10"/>
      <name val="Times New Roman"/>
      <family val="1"/>
    </font>
    <font>
      <sz val="11"/>
      <name val="Calibri"/>
      <family val="2"/>
      <scheme val="minor"/>
    </font>
    <font>
      <vertAlign val="superscript"/>
      <sz val="10"/>
      <color theme="1"/>
      <name val="Times New Roman"/>
      <family val="1"/>
    </font>
    <font>
      <i/>
      <sz val="10"/>
      <color theme="1"/>
      <name val="Times New Roman"/>
      <family val="1"/>
    </font>
    <font>
      <vertAlign val="superscript"/>
      <sz val="12"/>
      <color theme="1"/>
      <name val="Times New Roman"/>
      <family val="1"/>
    </font>
    <font>
      <sz val="11"/>
      <color theme="1"/>
      <name val="Calibri"/>
      <family val="2"/>
      <scheme val="minor"/>
    </font>
    <font>
      <u/>
      <sz val="11"/>
      <color theme="10"/>
      <name val="Calibri"/>
      <family val="2"/>
    </font>
    <font>
      <sz val="11"/>
      <color theme="1"/>
      <name val="Times New Roman"/>
      <family val="1"/>
    </font>
    <font>
      <b/>
      <sz val="10"/>
      <color rgb="FF000000"/>
      <name val="Times New Roman"/>
      <family val="1"/>
    </font>
    <font>
      <vertAlign val="superscript"/>
      <sz val="10"/>
      <color rgb="FF000000"/>
      <name val="Times New Roman"/>
      <family val="1"/>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5">
    <xf numFmtId="0" fontId="0" fillId="0" borderId="0"/>
    <xf numFmtId="0" fontId="7" fillId="0" borderId="0"/>
    <xf numFmtId="44" fontId="17" fillId="0" borderId="0" applyFont="0" applyFill="0" applyBorder="0" applyAlignment="0" applyProtection="0"/>
    <xf numFmtId="9" fontId="17" fillId="0" borderId="0" applyFont="0" applyFill="0" applyBorder="0" applyAlignment="0" applyProtection="0"/>
    <xf numFmtId="0" fontId="18" fillId="0" borderId="0" applyNumberFormat="0" applyFill="0" applyBorder="0" applyAlignment="0" applyProtection="0">
      <alignment vertical="top"/>
      <protection locked="0"/>
    </xf>
  </cellStyleXfs>
  <cellXfs count="121">
    <xf numFmtId="0" fontId="0" fillId="0" borderId="0" xfId="0"/>
    <xf numFmtId="0" fontId="1" fillId="0" borderId="0" xfId="0" applyFont="1"/>
    <xf numFmtId="0" fontId="3" fillId="0" borderId="0" xfId="0" applyFont="1" applyFill="1"/>
    <xf numFmtId="0" fontId="4" fillId="0" borderId="0" xfId="0" applyFont="1" applyFill="1"/>
    <xf numFmtId="4" fontId="3" fillId="0" borderId="0" xfId="0" applyNumberFormat="1" applyFont="1" applyFill="1"/>
    <xf numFmtId="0" fontId="3" fillId="0" borderId="0" xfId="0" applyFont="1"/>
    <xf numFmtId="4" fontId="3" fillId="0" borderId="0" xfId="0" applyNumberFormat="1" applyFont="1"/>
    <xf numFmtId="0" fontId="3" fillId="0" borderId="0" xfId="0" applyNumberFormat="1" applyFont="1" applyFill="1" applyAlignment="1"/>
    <xf numFmtId="0" fontId="5" fillId="0" borderId="2" xfId="0" applyNumberFormat="1" applyFont="1" applyFill="1" applyBorder="1" applyAlignment="1">
      <alignment horizontal="center"/>
    </xf>
    <xf numFmtId="4" fontId="5" fillId="0" borderId="2" xfId="0" applyNumberFormat="1" applyFont="1" applyFill="1" applyBorder="1" applyAlignment="1">
      <alignment horizontal="center"/>
    </xf>
    <xf numFmtId="0" fontId="3" fillId="0" borderId="0" xfId="0" applyNumberFormat="1" applyFont="1" applyAlignment="1"/>
    <xf numFmtId="0" fontId="3" fillId="0" borderId="0" xfId="0" applyNumberFormat="1" applyFont="1" applyFill="1" applyAlignment="1">
      <alignment wrapText="1"/>
    </xf>
    <xf numFmtId="0" fontId="5" fillId="0" borderId="2" xfId="0" applyNumberFormat="1" applyFont="1" applyFill="1" applyBorder="1" applyAlignment="1">
      <alignment horizontal="center" wrapText="1"/>
    </xf>
    <xf numFmtId="0" fontId="3" fillId="0" borderId="0" xfId="0" applyNumberFormat="1" applyFont="1" applyAlignment="1">
      <alignment wrapText="1"/>
    </xf>
    <xf numFmtId="0" fontId="3" fillId="0" borderId="2" xfId="0" applyFont="1" applyFill="1" applyBorder="1" applyAlignment="1">
      <alignment horizontal="center" vertical="top" wrapText="1"/>
    </xf>
    <xf numFmtId="3" fontId="3" fillId="0" borderId="2" xfId="0" applyNumberFormat="1" applyFont="1" applyFill="1" applyBorder="1" applyAlignment="1">
      <alignment horizontal="center" vertical="top" wrapText="1"/>
    </xf>
    <xf numFmtId="3" fontId="3" fillId="0" borderId="2" xfId="0" applyNumberFormat="1" applyFont="1" applyFill="1" applyBorder="1" applyAlignment="1">
      <alignment horizontal="right" vertical="top" wrapText="1"/>
    </xf>
    <xf numFmtId="0" fontId="5" fillId="2" borderId="2" xfId="0" applyFont="1" applyFill="1" applyBorder="1"/>
    <xf numFmtId="0" fontId="3" fillId="0" borderId="2" xfId="0" applyFont="1" applyBorder="1"/>
    <xf numFmtId="0" fontId="7" fillId="0" borderId="0" xfId="1"/>
    <xf numFmtId="0" fontId="8" fillId="0" borderId="4" xfId="1" applyFont="1" applyBorder="1" applyAlignment="1">
      <alignment vertical="top" wrapText="1"/>
    </xf>
    <xf numFmtId="0" fontId="9" fillId="0" borderId="2" xfId="1" applyFont="1" applyBorder="1" applyAlignment="1">
      <alignment vertical="top" wrapText="1"/>
    </xf>
    <xf numFmtId="0" fontId="10" fillId="0" borderId="1" xfId="1" applyFont="1" applyBorder="1" applyAlignment="1">
      <alignment horizontal="center" vertical="top" wrapText="1"/>
    </xf>
    <xf numFmtId="0" fontId="10" fillId="0" borderId="8" xfId="1" applyFont="1" applyBorder="1" applyAlignment="1">
      <alignment horizontal="center" vertical="top" wrapText="1"/>
    </xf>
    <xf numFmtId="0" fontId="10" fillId="0" borderId="8" xfId="1" applyFont="1" applyFill="1" applyBorder="1" applyAlignment="1">
      <alignment horizontal="center" vertical="top" wrapText="1"/>
    </xf>
    <xf numFmtId="0" fontId="7" fillId="0" borderId="0" xfId="1" applyFont="1"/>
    <xf numFmtId="0" fontId="5" fillId="0" borderId="0" xfId="0" applyFont="1" applyFill="1" applyBorder="1" applyAlignment="1">
      <alignment horizontal="center" vertical="top" wrapText="1"/>
    </xf>
    <xf numFmtId="3" fontId="5" fillId="0" borderId="0" xfId="0" applyNumberFormat="1" applyFont="1" applyFill="1" applyBorder="1" applyAlignment="1">
      <alignment horizontal="center" vertical="top" wrapText="1"/>
    </xf>
    <xf numFmtId="3" fontId="5" fillId="0" borderId="0" xfId="0" applyNumberFormat="1" applyFont="1" applyFill="1" applyBorder="1" applyAlignment="1">
      <alignment horizontal="right" vertical="top" wrapText="1"/>
    </xf>
    <xf numFmtId="0" fontId="3" fillId="0" borderId="0" xfId="0" quotePrefix="1" applyFont="1"/>
    <xf numFmtId="0" fontId="5" fillId="0" borderId="2" xfId="0" applyFont="1" applyFill="1" applyBorder="1" applyAlignment="1">
      <alignment vertical="top" wrapText="1"/>
    </xf>
    <xf numFmtId="0" fontId="5" fillId="0" borderId="2" xfId="0" applyFont="1" applyFill="1" applyBorder="1" applyAlignment="1">
      <alignment horizontal="center" vertical="top" wrapText="1"/>
    </xf>
    <xf numFmtId="3" fontId="5" fillId="0" borderId="2" xfId="0" applyNumberFormat="1" applyFont="1" applyFill="1" applyBorder="1" applyAlignment="1">
      <alignment horizontal="right" vertical="top" wrapText="1"/>
    </xf>
    <xf numFmtId="0" fontId="5" fillId="0" borderId="0" xfId="0" applyFont="1" applyFill="1" applyBorder="1" applyAlignment="1">
      <alignment vertical="top" wrapText="1"/>
    </xf>
    <xf numFmtId="0" fontId="3" fillId="0" borderId="0" xfId="0" quotePrefix="1" applyFont="1" applyFill="1"/>
    <xf numFmtId="0" fontId="5" fillId="0" borderId="2" xfId="0" applyNumberFormat="1" applyFont="1" applyFill="1" applyBorder="1" applyAlignment="1">
      <alignment horizontal="center" vertical="center"/>
    </xf>
    <xf numFmtId="0" fontId="3" fillId="0" borderId="0" xfId="0" applyFont="1" applyFill="1" applyBorder="1" applyAlignment="1">
      <alignment horizontal="center"/>
    </xf>
    <xf numFmtId="0" fontId="3" fillId="0" borderId="0" xfId="0" applyNumberFormat="1" applyFont="1" applyFill="1" applyBorder="1" applyAlignment="1"/>
    <xf numFmtId="0" fontId="3" fillId="0" borderId="0" xfId="0" applyFont="1" applyFill="1" applyAlignment="1">
      <alignment horizontal="left"/>
    </xf>
    <xf numFmtId="3" fontId="3" fillId="0" borderId="0" xfId="0" applyNumberFormat="1" applyFont="1" applyFill="1"/>
    <xf numFmtId="4" fontId="3" fillId="0" borderId="2" xfId="0" applyNumberFormat="1" applyFont="1" applyFill="1" applyBorder="1" applyAlignment="1">
      <alignment horizontal="right" vertical="top" wrapText="1"/>
    </xf>
    <xf numFmtId="0" fontId="11" fillId="0" borderId="2" xfId="0" applyFont="1" applyFill="1" applyBorder="1" applyAlignment="1">
      <alignment horizontal="center" vertical="top" wrapText="1"/>
    </xf>
    <xf numFmtId="0" fontId="3" fillId="0" borderId="2" xfId="0" applyFont="1" applyFill="1" applyBorder="1" applyAlignment="1">
      <alignment horizontal="left" vertical="top" wrapText="1"/>
    </xf>
    <xf numFmtId="1" fontId="3" fillId="0" borderId="2" xfId="0" applyNumberFormat="1" applyFont="1" applyFill="1" applyBorder="1" applyAlignment="1">
      <alignment horizontal="center" vertical="top" wrapText="1"/>
    </xf>
    <xf numFmtId="4" fontId="3" fillId="0" borderId="2" xfId="0" applyNumberFormat="1" applyFont="1" applyFill="1" applyBorder="1" applyAlignment="1">
      <alignment horizontal="center" vertical="top" wrapText="1"/>
    </xf>
    <xf numFmtId="2" fontId="3" fillId="0" borderId="0" xfId="0" applyNumberFormat="1" applyFont="1" applyFill="1" applyAlignment="1">
      <alignment vertical="top"/>
    </xf>
    <xf numFmtId="0" fontId="3" fillId="0" borderId="2" xfId="1" applyFont="1" applyBorder="1" applyAlignment="1">
      <alignment horizontal="center" vertical="top" wrapText="1"/>
    </xf>
    <xf numFmtId="3" fontId="3" fillId="0" borderId="2" xfId="1" applyNumberFormat="1" applyFont="1" applyFill="1" applyBorder="1" applyAlignment="1">
      <alignment horizontal="center" vertical="top" wrapText="1"/>
    </xf>
    <xf numFmtId="0" fontId="3" fillId="0" borderId="2" xfId="1" applyFont="1" applyFill="1" applyBorder="1" applyAlignment="1">
      <alignment horizontal="center" vertical="top" wrapText="1"/>
    </xf>
    <xf numFmtId="0" fontId="1" fillId="0" borderId="0" xfId="0" applyFont="1" applyFill="1"/>
    <xf numFmtId="164" fontId="3" fillId="0" borderId="0" xfId="0" applyNumberFormat="1" applyFont="1" applyFill="1" applyAlignment="1">
      <alignment vertical="top"/>
    </xf>
    <xf numFmtId="0" fontId="3" fillId="0" borderId="0" xfId="0" applyNumberFormat="1" applyFont="1" applyFill="1" applyAlignment="1">
      <alignment vertical="top" wrapText="1"/>
    </xf>
    <xf numFmtId="0" fontId="13" fillId="0" borderId="0" xfId="0" applyFont="1"/>
    <xf numFmtId="0" fontId="11" fillId="0" borderId="0" xfId="0" applyFont="1" applyFill="1" applyAlignment="1">
      <alignment horizontal="left"/>
    </xf>
    <xf numFmtId="0" fontId="3" fillId="0" borderId="0" xfId="0" applyFont="1" applyAlignment="1">
      <alignment horizontal="right" vertical="top"/>
    </xf>
    <xf numFmtId="164" fontId="3" fillId="0" borderId="0" xfId="0" applyNumberFormat="1" applyFont="1" applyAlignment="1">
      <alignment vertical="top"/>
    </xf>
    <xf numFmtId="165" fontId="3" fillId="0" borderId="2" xfId="0" applyNumberFormat="1" applyFont="1" applyFill="1" applyBorder="1" applyAlignment="1">
      <alignment horizontal="center" vertical="top" wrapText="1"/>
    </xf>
    <xf numFmtId="4" fontId="5" fillId="0" borderId="2" xfId="0" applyNumberFormat="1" applyFont="1" applyFill="1" applyBorder="1" applyAlignment="1">
      <alignment horizontal="center" wrapText="1"/>
    </xf>
    <xf numFmtId="0" fontId="15" fillId="0" borderId="0" xfId="1" applyFont="1" applyAlignment="1">
      <alignment horizontal="right"/>
    </xf>
    <xf numFmtId="0" fontId="3" fillId="0" borderId="2" xfId="0" applyNumberFormat="1" applyFont="1" applyBorder="1" applyAlignment="1"/>
    <xf numFmtId="3" fontId="5" fillId="0" borderId="2" xfId="0" applyNumberFormat="1" applyFont="1" applyFill="1" applyBorder="1" applyAlignment="1">
      <alignment horizontal="center" vertical="top" wrapText="1"/>
    </xf>
    <xf numFmtId="0" fontId="7" fillId="0" borderId="0" xfId="1" applyFill="1"/>
    <xf numFmtId="0" fontId="14" fillId="0" borderId="0" xfId="0" applyFont="1" applyFill="1" applyBorder="1" applyAlignment="1">
      <alignment horizontal="left" vertical="top" wrapText="1"/>
    </xf>
    <xf numFmtId="3" fontId="3" fillId="0" borderId="2" xfId="0" applyNumberFormat="1" applyFont="1" applyFill="1" applyBorder="1"/>
    <xf numFmtId="0" fontId="3" fillId="0" borderId="0" xfId="0" applyFont="1" applyFill="1" applyBorder="1" applyAlignment="1">
      <alignment horizontal="left" vertical="top" wrapText="1"/>
    </xf>
    <xf numFmtId="0" fontId="3" fillId="0" borderId="2" xfId="0" applyFont="1" applyFill="1" applyBorder="1" applyAlignment="1">
      <alignment horizontal="left" vertical="top" wrapText="1" indent="1"/>
    </xf>
    <xf numFmtId="0" fontId="5" fillId="0" borderId="0" xfId="0" applyFont="1" applyFill="1"/>
    <xf numFmtId="0" fontId="13" fillId="0" borderId="0" xfId="0" applyFont="1" applyFill="1"/>
    <xf numFmtId="0" fontId="0" fillId="0" borderId="0" xfId="0" applyFill="1"/>
    <xf numFmtId="0" fontId="16" fillId="0" borderId="0" xfId="0" applyFont="1" applyAlignment="1">
      <alignment vertical="center"/>
    </xf>
    <xf numFmtId="0" fontId="1" fillId="0" borderId="0" xfId="0" applyFont="1" applyAlignment="1">
      <alignment vertical="center"/>
    </xf>
    <xf numFmtId="1" fontId="3" fillId="0" borderId="2" xfId="1" applyNumberFormat="1" applyFont="1" applyFill="1" applyBorder="1" applyAlignment="1">
      <alignment horizontal="center" vertical="top" wrapText="1"/>
    </xf>
    <xf numFmtId="0" fontId="3" fillId="0" borderId="0" xfId="0" applyFont="1" applyFill="1" applyAlignment="1">
      <alignment horizontal="left" vertical="top"/>
    </xf>
    <xf numFmtId="0" fontId="10" fillId="0" borderId="4" xfId="1" applyFont="1" applyBorder="1" applyAlignment="1">
      <alignment horizontal="left" vertical="top"/>
    </xf>
    <xf numFmtId="0" fontId="7" fillId="0" borderId="0" xfId="1" applyBorder="1"/>
    <xf numFmtId="3" fontId="3" fillId="0" borderId="2" xfId="0" applyNumberFormat="1" applyFont="1" applyFill="1" applyBorder="1" applyAlignment="1"/>
    <xf numFmtId="0" fontId="5" fillId="0" borderId="0" xfId="0" applyFont="1" applyFill="1" applyBorder="1" applyAlignment="1">
      <alignment horizontal="left" vertical="center"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3"/>
    </xf>
    <xf numFmtId="0" fontId="3" fillId="0" borderId="6" xfId="0" applyFont="1" applyFill="1" applyBorder="1" applyAlignment="1">
      <alignment horizontal="center" vertical="top" wrapText="1"/>
    </xf>
    <xf numFmtId="0" fontId="2" fillId="0" borderId="2" xfId="0" applyFont="1" applyFill="1" applyBorder="1"/>
    <xf numFmtId="3" fontId="11" fillId="0" borderId="2" xfId="0" applyNumberFormat="1" applyFont="1" applyFill="1" applyBorder="1" applyAlignment="1">
      <alignment horizontal="center" vertical="top" wrapText="1"/>
    </xf>
    <xf numFmtId="3" fontId="11" fillId="0" borderId="2" xfId="0" applyNumberFormat="1" applyFont="1" applyFill="1" applyBorder="1" applyAlignment="1">
      <alignment horizontal="right" vertical="top" wrapText="1"/>
    </xf>
    <xf numFmtId="165" fontId="3" fillId="0" borderId="0" xfId="0" applyNumberFormat="1" applyFont="1" applyFill="1"/>
    <xf numFmtId="0" fontId="1" fillId="0" borderId="0" xfId="0" applyFont="1" applyBorder="1"/>
    <xf numFmtId="164" fontId="3" fillId="0" borderId="0" xfId="0" applyNumberFormat="1" applyFont="1" applyFill="1"/>
    <xf numFmtId="0" fontId="18" fillId="0" borderId="0" xfId="4" applyFill="1" applyAlignment="1" applyProtection="1"/>
    <xf numFmtId="10" fontId="3" fillId="0" borderId="0" xfId="3" applyNumberFormat="1" applyFont="1" applyFill="1"/>
    <xf numFmtId="44" fontId="3" fillId="0" borderId="0" xfId="2" applyFont="1" applyFill="1" applyAlignment="1"/>
    <xf numFmtId="0" fontId="20" fillId="0" borderId="0" xfId="1" applyFont="1" applyBorder="1" applyAlignment="1">
      <alignment horizontal="center" vertical="top" wrapText="1"/>
    </xf>
    <xf numFmtId="0" fontId="1" fillId="0" borderId="2" xfId="1" applyFont="1" applyFill="1" applyBorder="1" applyAlignment="1">
      <alignment horizontal="center" vertical="top" wrapText="1"/>
    </xf>
    <xf numFmtId="0" fontId="1" fillId="0" borderId="2" xfId="1" applyFont="1" applyBorder="1" applyAlignment="1">
      <alignment horizontal="center" vertical="top" wrapText="1"/>
    </xf>
    <xf numFmtId="0" fontId="1" fillId="0" borderId="0" xfId="1" applyFont="1" applyFill="1" applyBorder="1" applyAlignment="1">
      <alignment horizontal="center" vertical="top" wrapText="1"/>
    </xf>
    <xf numFmtId="0" fontId="3" fillId="0" borderId="2" xfId="1" applyFont="1" applyFill="1" applyBorder="1" applyAlignment="1">
      <alignment vertical="top" wrapText="1"/>
    </xf>
    <xf numFmtId="0" fontId="1" fillId="0" borderId="0" xfId="1" applyFont="1"/>
    <xf numFmtId="2" fontId="15" fillId="0" borderId="0" xfId="1" applyNumberFormat="1" applyFont="1" applyFill="1"/>
    <xf numFmtId="0" fontId="19" fillId="0" borderId="0" xfId="0" applyFont="1"/>
    <xf numFmtId="0" fontId="1" fillId="0" borderId="0" xfId="0" applyFont="1" applyFill="1" applyBorder="1"/>
    <xf numFmtId="44" fontId="3" fillId="0" borderId="0" xfId="2" applyFont="1" applyFill="1"/>
    <xf numFmtId="0" fontId="3" fillId="0" borderId="0" xfId="0" applyFont="1" applyFill="1" applyAlignment="1">
      <alignment vertical="top"/>
    </xf>
    <xf numFmtId="0" fontId="8" fillId="0" borderId="5" xfId="1" applyFont="1" applyBorder="1" applyAlignment="1">
      <alignment horizontal="center" vertical="top" wrapText="1"/>
    </xf>
    <xf numFmtId="0" fontId="8" fillId="0" borderId="7" xfId="1" applyFont="1" applyBorder="1" applyAlignment="1">
      <alignment horizontal="center" vertical="top" wrapText="1"/>
    </xf>
    <xf numFmtId="0" fontId="8" fillId="0" borderId="6" xfId="1" applyFont="1" applyBorder="1" applyAlignment="1">
      <alignment horizontal="center" vertical="top" wrapText="1"/>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14" fillId="0" borderId="9" xfId="0" applyFont="1" applyFill="1" applyBorder="1" applyAlignment="1">
      <alignment horizontal="left" vertical="top" wrapText="1"/>
    </xf>
    <xf numFmtId="0" fontId="20" fillId="0" borderId="2" xfId="1" applyFont="1" applyBorder="1" applyAlignment="1">
      <alignment horizontal="center" vertical="top" wrapText="1"/>
    </xf>
    <xf numFmtId="0" fontId="1" fillId="0" borderId="0" xfId="0" applyFont="1" applyFill="1" applyAlignment="1">
      <alignment horizontal="left" wrapText="1"/>
    </xf>
    <xf numFmtId="0" fontId="14" fillId="0" borderId="0" xfId="0" applyFont="1" applyFill="1" applyAlignment="1">
      <alignment horizontal="left" wrapText="1"/>
    </xf>
    <xf numFmtId="0" fontId="3" fillId="0" borderId="0" xfId="0" applyNumberFormat="1" applyFont="1" applyFill="1" applyAlignment="1">
      <alignment horizontal="left" vertical="top" wrapText="1"/>
    </xf>
    <xf numFmtId="2" fontId="3" fillId="0" borderId="0" xfId="0" applyNumberFormat="1" applyFont="1" applyFill="1" applyAlignment="1">
      <alignment horizontal="left" vertical="top" wrapText="1"/>
    </xf>
    <xf numFmtId="0" fontId="5" fillId="0" borderId="1" xfId="0" applyNumberFormat="1" applyFont="1" applyFill="1" applyBorder="1" applyAlignment="1">
      <alignment horizontal="left" wrapText="1"/>
    </xf>
    <xf numFmtId="0" fontId="5" fillId="0" borderId="3" xfId="0" applyNumberFormat="1" applyFont="1" applyFill="1" applyBorder="1" applyAlignment="1">
      <alignment horizontal="left" wrapText="1"/>
    </xf>
    <xf numFmtId="3" fontId="11" fillId="0" borderId="5" xfId="0" applyNumberFormat="1" applyFont="1" applyFill="1" applyBorder="1" applyAlignment="1">
      <alignment horizontal="center" vertical="top" wrapText="1"/>
    </xf>
    <xf numFmtId="3" fontId="11" fillId="0" borderId="7" xfId="0" applyNumberFormat="1" applyFont="1" applyFill="1" applyBorder="1" applyAlignment="1">
      <alignment horizontal="center" vertical="top" wrapText="1"/>
    </xf>
    <xf numFmtId="3" fontId="11" fillId="0" borderId="6" xfId="0" applyNumberFormat="1" applyFont="1" applyFill="1" applyBorder="1" applyAlignment="1">
      <alignment horizontal="center" vertical="top" wrapText="1"/>
    </xf>
    <xf numFmtId="3" fontId="5" fillId="0" borderId="2" xfId="0" applyNumberFormat="1" applyFont="1" applyFill="1" applyBorder="1" applyAlignment="1">
      <alignment horizontal="center" vertical="top"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 xfId="0" applyNumberFormat="1" applyFont="1" applyFill="1" applyBorder="1" applyAlignment="1">
      <alignment horizontal="left" wrapText="1"/>
    </xf>
  </cellXfs>
  <cellStyles count="5">
    <cellStyle name="Currency" xfId="2" builtinId="4"/>
    <cellStyle name="Hyperlink" xfId="4" builtinId="8"/>
    <cellStyle name="Normal" xfId="0" builtinId="0"/>
    <cellStyle name="Normal 2" xfId="1"/>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tabSelected="1" zoomScale="110" zoomScaleNormal="110" workbookViewId="0">
      <selection activeCell="A3" sqref="A3"/>
    </sheetView>
  </sheetViews>
  <sheetFormatPr defaultColWidth="8.85546875" defaultRowHeight="15" x14ac:dyDescent="0.25"/>
  <cols>
    <col min="1" max="16384" width="8.85546875" style="96"/>
  </cols>
  <sheetData>
    <row r="1" spans="1:1" x14ac:dyDescent="0.25">
      <c r="A1" s="96" t="s">
        <v>118</v>
      </c>
    </row>
    <row r="2" spans="1:1" x14ac:dyDescent="0.25">
      <c r="A2" s="96" t="s">
        <v>113</v>
      </c>
    </row>
    <row r="3" spans="1:1" x14ac:dyDescent="0.25">
      <c r="A3" s="96" t="s">
        <v>124</v>
      </c>
    </row>
    <row r="5" spans="1:1" x14ac:dyDescent="0.25">
      <c r="A5" s="96" t="s">
        <v>117</v>
      </c>
    </row>
    <row r="6" spans="1:1" x14ac:dyDescent="0.25">
      <c r="A6" s="96" t="s">
        <v>106</v>
      </c>
    </row>
    <row r="7" spans="1:1" x14ac:dyDescent="0.25">
      <c r="A7" s="96" t="s">
        <v>124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2"/>
  <sheetViews>
    <sheetView zoomScale="120" zoomScaleNormal="120" workbookViewId="0">
      <selection activeCell="C7" sqref="C7"/>
    </sheetView>
  </sheetViews>
  <sheetFormatPr defaultColWidth="9.140625" defaultRowHeight="12.75" x14ac:dyDescent="0.2"/>
  <cols>
    <col min="1" max="1" width="1" style="19" customWidth="1"/>
    <col min="2" max="2" width="9.7109375" style="19" customWidth="1"/>
    <col min="3" max="3" width="12.85546875" style="19" bestFit="1" customWidth="1"/>
    <col min="4" max="4" width="15.5703125" style="19" bestFit="1" customWidth="1"/>
    <col min="5" max="5" width="18.5703125" style="19" customWidth="1"/>
    <col min="6" max="6" width="15.5703125" style="19" bestFit="1" customWidth="1"/>
    <col min="7" max="7" width="12.85546875" style="19" customWidth="1"/>
    <col min="8" max="16384" width="9.140625" style="19"/>
  </cols>
  <sheetData>
    <row r="2" spans="2:9" ht="15.75" x14ac:dyDescent="0.2">
      <c r="B2" s="100" t="s">
        <v>31</v>
      </c>
      <c r="C2" s="101"/>
      <c r="D2" s="101"/>
      <c r="E2" s="101"/>
      <c r="F2" s="101"/>
      <c r="G2" s="102"/>
    </row>
    <row r="3" spans="2:9" ht="24" customHeight="1" x14ac:dyDescent="0.2">
      <c r="B3" s="20"/>
      <c r="C3" s="103" t="s">
        <v>32</v>
      </c>
      <c r="D3" s="104"/>
      <c r="E3" s="21" t="s">
        <v>33</v>
      </c>
      <c r="F3" s="103"/>
      <c r="G3" s="104"/>
    </row>
    <row r="4" spans="2:9" x14ac:dyDescent="0.2">
      <c r="B4" s="22"/>
      <c r="C4" s="23" t="s">
        <v>0</v>
      </c>
      <c r="D4" s="23" t="s">
        <v>1</v>
      </c>
      <c r="E4" s="23" t="s">
        <v>2</v>
      </c>
      <c r="F4" s="23" t="s">
        <v>3</v>
      </c>
      <c r="G4" s="23" t="s">
        <v>4</v>
      </c>
    </row>
    <row r="5" spans="2:9" ht="51" x14ac:dyDescent="0.2">
      <c r="B5" s="23" t="s">
        <v>34</v>
      </c>
      <c r="C5" s="23" t="s">
        <v>119</v>
      </c>
      <c r="D5" s="23" t="s">
        <v>35</v>
      </c>
      <c r="E5" s="24" t="s">
        <v>36</v>
      </c>
      <c r="F5" s="23" t="s">
        <v>37</v>
      </c>
      <c r="G5" s="23" t="s">
        <v>31</v>
      </c>
    </row>
    <row r="6" spans="2:9" x14ac:dyDescent="0.2">
      <c r="B6" s="23"/>
      <c r="C6" s="23"/>
      <c r="D6" s="23"/>
      <c r="E6" s="23"/>
      <c r="F6" s="23"/>
      <c r="G6" s="23" t="s">
        <v>38</v>
      </c>
      <c r="H6" s="72"/>
    </row>
    <row r="7" spans="2:9" x14ac:dyDescent="0.2">
      <c r="B7" s="46">
        <v>1</v>
      </c>
      <c r="C7" s="47">
        <v>6</v>
      </c>
      <c r="D7" s="71">
        <v>0</v>
      </c>
      <c r="E7" s="48">
        <v>0</v>
      </c>
      <c r="F7" s="47">
        <v>0</v>
      </c>
      <c r="G7" s="71">
        <f>C7+D7+E7-F7</f>
        <v>6</v>
      </c>
      <c r="H7" s="73"/>
      <c r="I7" s="74"/>
    </row>
    <row r="8" spans="2:9" x14ac:dyDescent="0.2">
      <c r="B8" s="46">
        <v>2</v>
      </c>
      <c r="C8" s="47">
        <v>0</v>
      </c>
      <c r="D8" s="71">
        <f>G7</f>
        <v>6</v>
      </c>
      <c r="E8" s="48">
        <v>0</v>
      </c>
      <c r="F8" s="48">
        <v>0</v>
      </c>
      <c r="G8" s="71">
        <f t="shared" ref="G8:G9" si="0">C8+D8+E8-F8</f>
        <v>6</v>
      </c>
    </row>
    <row r="9" spans="2:9" x14ac:dyDescent="0.2">
      <c r="B9" s="46">
        <v>3</v>
      </c>
      <c r="C9" s="47">
        <f>C8</f>
        <v>0</v>
      </c>
      <c r="D9" s="71">
        <f>G8</f>
        <v>6</v>
      </c>
      <c r="E9" s="48">
        <v>0</v>
      </c>
      <c r="F9" s="48">
        <v>0</v>
      </c>
      <c r="G9" s="71">
        <f t="shared" si="0"/>
        <v>6</v>
      </c>
    </row>
    <row r="10" spans="2:9" s="25" customFormat="1" x14ac:dyDescent="0.2">
      <c r="B10" s="46" t="s">
        <v>39</v>
      </c>
      <c r="C10" s="47">
        <f>AVERAGE(C7:C9)</f>
        <v>2</v>
      </c>
      <c r="D10" s="71">
        <f>AVERAGE(D7:D9)</f>
        <v>4</v>
      </c>
      <c r="E10" s="47">
        <f t="shared" ref="E10:F10" si="1">AVERAGE(E7:E9)</f>
        <v>0</v>
      </c>
      <c r="F10" s="47">
        <f t="shared" si="1"/>
        <v>0</v>
      </c>
      <c r="G10" s="71">
        <f>AVERAGE(G7:G9)</f>
        <v>6</v>
      </c>
    </row>
    <row r="11" spans="2:9" s="61" customFormat="1" ht="15.75" x14ac:dyDescent="0.2">
      <c r="B11" s="105" t="s">
        <v>107</v>
      </c>
      <c r="C11" s="105"/>
      <c r="D11" s="105"/>
      <c r="E11" s="105"/>
      <c r="F11" s="105"/>
      <c r="G11" s="105"/>
    </row>
    <row r="12" spans="2:9" s="61" customFormat="1" ht="15.75" x14ac:dyDescent="0.2">
      <c r="B12" s="62"/>
      <c r="C12" s="62"/>
      <c r="D12" s="62"/>
      <c r="E12" s="62"/>
      <c r="F12" s="62"/>
      <c r="G12" s="62"/>
    </row>
  </sheetData>
  <mergeCells count="4">
    <mergeCell ref="B2:G2"/>
    <mergeCell ref="C3:D3"/>
    <mergeCell ref="F3:G3"/>
    <mergeCell ref="B11:G11"/>
  </mergeCells>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9"/>
  <sheetViews>
    <sheetView zoomScale="120" zoomScaleNormal="120" workbookViewId="0">
      <selection activeCell="B10" sqref="B10"/>
    </sheetView>
  </sheetViews>
  <sheetFormatPr defaultColWidth="9.140625" defaultRowHeight="12.75" x14ac:dyDescent="0.2"/>
  <cols>
    <col min="1" max="1" width="0.7109375" style="94" customWidth="1"/>
    <col min="2" max="2" width="32.140625" style="94" customWidth="1"/>
    <col min="3" max="4" width="10" style="94" customWidth="1"/>
    <col min="5" max="5" width="16" style="94" customWidth="1"/>
    <col min="6" max="6" width="10.5703125" style="94" customWidth="1"/>
    <col min="7" max="7" width="1" style="94" customWidth="1"/>
    <col min="8" max="16384" width="9.140625" style="94"/>
  </cols>
  <sheetData>
    <row r="2" spans="2:8" x14ac:dyDescent="0.2">
      <c r="B2" s="106" t="s">
        <v>40</v>
      </c>
      <c r="C2" s="106"/>
      <c r="D2" s="106"/>
      <c r="E2" s="106"/>
      <c r="F2" s="106"/>
      <c r="G2" s="89"/>
    </row>
    <row r="3" spans="2:8" ht="76.5" x14ac:dyDescent="0.25">
      <c r="B3" s="90" t="s">
        <v>41</v>
      </c>
      <c r="C3" s="46" t="s">
        <v>42</v>
      </c>
      <c r="D3" s="46" t="s">
        <v>43</v>
      </c>
      <c r="E3" s="91" t="s">
        <v>44</v>
      </c>
      <c r="F3" s="90" t="s">
        <v>45</v>
      </c>
      <c r="G3" s="92"/>
      <c r="H3" s="53"/>
    </row>
    <row r="4" spans="2:8" x14ac:dyDescent="0.2">
      <c r="B4" s="65" t="s">
        <v>97</v>
      </c>
      <c r="C4" s="15">
        <f>'Respondent Burden'!F11</f>
        <v>0</v>
      </c>
      <c r="D4" s="14">
        <v>1</v>
      </c>
      <c r="E4" s="48">
        <v>0</v>
      </c>
      <c r="F4" s="15">
        <f>(C4*D4)+E4</f>
        <v>0</v>
      </c>
    </row>
    <row r="5" spans="2:8" x14ac:dyDescent="0.2">
      <c r="B5" s="65" t="s">
        <v>104</v>
      </c>
      <c r="C5" s="15">
        <f>'Respondent Burden'!M3</f>
        <v>6</v>
      </c>
      <c r="D5" s="14">
        <v>1</v>
      </c>
      <c r="E5" s="48">
        <v>0</v>
      </c>
      <c r="F5" s="15">
        <f t="shared" ref="F5:F16" si="0">(C5*D5)+E5</f>
        <v>6</v>
      </c>
    </row>
    <row r="6" spans="2:8" x14ac:dyDescent="0.2">
      <c r="B6" s="65" t="s">
        <v>74</v>
      </c>
      <c r="C6" s="15">
        <f>'Respondent Burden'!F16</f>
        <v>0</v>
      </c>
      <c r="D6" s="14">
        <v>1</v>
      </c>
      <c r="E6" s="48">
        <v>0</v>
      </c>
      <c r="F6" s="15">
        <f t="shared" si="0"/>
        <v>0</v>
      </c>
    </row>
    <row r="7" spans="2:8" ht="25.5" x14ac:dyDescent="0.2">
      <c r="B7" s="65" t="s">
        <v>75</v>
      </c>
      <c r="C7" s="15">
        <f>'Respondent Burden'!F17</f>
        <v>0</v>
      </c>
      <c r="D7" s="14">
        <v>1</v>
      </c>
      <c r="E7" s="48">
        <v>0</v>
      </c>
      <c r="F7" s="15">
        <f t="shared" si="0"/>
        <v>0</v>
      </c>
    </row>
    <row r="8" spans="2:8" x14ac:dyDescent="0.2">
      <c r="B8" s="65" t="s">
        <v>58</v>
      </c>
      <c r="C8" s="15">
        <f>'Respondent Burden'!F18</f>
        <v>0</v>
      </c>
      <c r="D8" s="14">
        <v>1</v>
      </c>
      <c r="E8" s="48">
        <v>0</v>
      </c>
      <c r="F8" s="15">
        <f t="shared" si="0"/>
        <v>0</v>
      </c>
    </row>
    <row r="9" spans="2:8" ht="25.5" x14ac:dyDescent="0.2">
      <c r="B9" s="65" t="s">
        <v>100</v>
      </c>
      <c r="C9" s="15">
        <f>'Respondent Burden'!F19</f>
        <v>0</v>
      </c>
      <c r="D9" s="14">
        <v>1</v>
      </c>
      <c r="E9" s="48">
        <v>0</v>
      </c>
      <c r="F9" s="15">
        <f t="shared" si="0"/>
        <v>0</v>
      </c>
    </row>
    <row r="10" spans="2:8" ht="25.5" x14ac:dyDescent="0.2">
      <c r="B10" s="65" t="s">
        <v>77</v>
      </c>
      <c r="C10" s="15">
        <f>'Respondent Burden'!F20</f>
        <v>0</v>
      </c>
      <c r="D10" s="14">
        <v>1</v>
      </c>
      <c r="E10" s="48">
        <v>0</v>
      </c>
      <c r="F10" s="15">
        <f t="shared" si="0"/>
        <v>0</v>
      </c>
    </row>
    <row r="11" spans="2:8" ht="25.5" x14ac:dyDescent="0.2">
      <c r="B11" s="65" t="s">
        <v>78</v>
      </c>
      <c r="C11" s="15">
        <f>'Respondent Burden'!F21</f>
        <v>0</v>
      </c>
      <c r="D11" s="14">
        <v>1</v>
      </c>
      <c r="E11" s="48">
        <v>0</v>
      </c>
      <c r="F11" s="15">
        <f t="shared" si="0"/>
        <v>0</v>
      </c>
    </row>
    <row r="12" spans="2:8" x14ac:dyDescent="0.2">
      <c r="B12" s="65" t="s">
        <v>68</v>
      </c>
      <c r="C12" s="15">
        <f>'Respondent Burden'!F22</f>
        <v>0</v>
      </c>
      <c r="D12" s="14">
        <v>1</v>
      </c>
      <c r="E12" s="48">
        <v>0</v>
      </c>
      <c r="F12" s="15">
        <f t="shared" si="0"/>
        <v>0</v>
      </c>
    </row>
    <row r="13" spans="2:8" x14ac:dyDescent="0.2">
      <c r="B13" s="65" t="s">
        <v>69</v>
      </c>
      <c r="C13" s="15">
        <f>'Respondent Burden'!F23</f>
        <v>0</v>
      </c>
      <c r="D13" s="14">
        <v>1</v>
      </c>
      <c r="E13" s="48">
        <v>0</v>
      </c>
      <c r="F13" s="15">
        <f t="shared" si="0"/>
        <v>0</v>
      </c>
    </row>
    <row r="14" spans="2:8" x14ac:dyDescent="0.2">
      <c r="B14" s="65" t="s">
        <v>130</v>
      </c>
      <c r="C14" s="15">
        <f>'Respondent Burden'!F24</f>
        <v>0</v>
      </c>
      <c r="D14" s="14">
        <v>1</v>
      </c>
      <c r="E14" s="48">
        <v>0</v>
      </c>
      <c r="F14" s="15">
        <f t="shared" si="0"/>
        <v>0</v>
      </c>
    </row>
    <row r="15" spans="2:8" x14ac:dyDescent="0.2">
      <c r="B15" s="65" t="s">
        <v>70</v>
      </c>
      <c r="C15" s="15">
        <f>'Respondent Burden'!F25</f>
        <v>0</v>
      </c>
      <c r="D15" s="14">
        <v>1</v>
      </c>
      <c r="E15" s="48">
        <v>0</v>
      </c>
      <c r="F15" s="15">
        <f t="shared" si="0"/>
        <v>0</v>
      </c>
    </row>
    <row r="16" spans="2:8" x14ac:dyDescent="0.2">
      <c r="B16" s="65" t="s">
        <v>71</v>
      </c>
      <c r="C16" s="15">
        <f>'Respondent Burden'!F27</f>
        <v>6</v>
      </c>
      <c r="D16" s="14">
        <v>1</v>
      </c>
      <c r="E16" s="48">
        <v>0</v>
      </c>
      <c r="F16" s="15">
        <f t="shared" si="0"/>
        <v>6</v>
      </c>
    </row>
    <row r="17" spans="2:8" x14ac:dyDescent="0.2">
      <c r="B17" s="93"/>
      <c r="C17" s="93"/>
      <c r="D17" s="93"/>
      <c r="E17" s="48" t="s">
        <v>7</v>
      </c>
      <c r="F17" s="47">
        <f>SUM(F4:F16)</f>
        <v>12</v>
      </c>
      <c r="G17" s="92"/>
      <c r="H17" s="29"/>
    </row>
    <row r="18" spans="2:8" x14ac:dyDescent="0.2">
      <c r="B18" s="64" t="s">
        <v>86</v>
      </c>
      <c r="E18" s="58" t="s">
        <v>53</v>
      </c>
      <c r="F18" s="95">
        <f>'Respondent Burden'!G42/'# Responses'!F17</f>
        <v>8.25</v>
      </c>
    </row>
    <row r="19" spans="2:8" x14ac:dyDescent="0.2">
      <c r="B19" s="64"/>
      <c r="E19" s="29"/>
    </row>
  </sheetData>
  <mergeCells count="1">
    <mergeCell ref="B2:F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zoomScale="120" zoomScaleNormal="120" workbookViewId="0">
      <pane xSplit="2" ySplit="5" topLeftCell="C6" activePane="bottomRight" state="frozen"/>
      <selection pane="topRight" activeCell="C1" sqref="C1"/>
      <selection pane="bottomLeft" activeCell="A6" sqref="A6"/>
      <selection pane="bottomRight" activeCell="B24" sqref="B24"/>
    </sheetView>
  </sheetViews>
  <sheetFormatPr defaultColWidth="9.140625" defaultRowHeight="12.75" x14ac:dyDescent="0.2"/>
  <cols>
    <col min="1" max="1" width="0.7109375" style="49" customWidth="1"/>
    <col min="2" max="2" width="44.42578125" style="1" customWidth="1"/>
    <col min="3" max="3" width="12.7109375" style="1" customWidth="1"/>
    <col min="4" max="4" width="12.5703125" style="1" customWidth="1"/>
    <col min="5" max="5" width="13.42578125" style="1" customWidth="1"/>
    <col min="6" max="6" width="12.28515625" style="1" customWidth="1"/>
    <col min="7" max="7" width="10.28515625" style="1" customWidth="1"/>
    <col min="8" max="8" width="11.85546875" style="1" customWidth="1"/>
    <col min="9" max="9" width="12.140625" style="1" customWidth="1"/>
    <col min="10" max="10" width="12.7109375" style="1" bestFit="1" customWidth="1"/>
    <col min="11" max="11" width="1" style="5" customWidth="1"/>
    <col min="12" max="12" width="35.85546875" style="5" customWidth="1"/>
    <col min="13" max="13" width="4.85546875" style="5" bestFit="1" customWidth="1"/>
    <col min="14" max="14" width="8" style="1" bestFit="1" customWidth="1"/>
    <col min="15" max="16384" width="9.140625" style="1"/>
  </cols>
  <sheetData>
    <row r="1" spans="1:16" s="5" customFormat="1" ht="15.75" x14ac:dyDescent="0.25">
      <c r="A1" s="2"/>
      <c r="B1" s="3" t="s">
        <v>110</v>
      </c>
      <c r="C1" s="2"/>
      <c r="D1" s="2"/>
      <c r="E1" s="2"/>
      <c r="F1" s="2"/>
      <c r="G1" s="2"/>
      <c r="H1" s="2"/>
      <c r="I1" s="2"/>
      <c r="J1" s="4"/>
      <c r="K1" s="2"/>
      <c r="L1" s="17" t="s">
        <v>27</v>
      </c>
      <c r="M1" s="17" t="s">
        <v>28</v>
      </c>
    </row>
    <row r="2" spans="1:16" s="5" customFormat="1" ht="15.75" x14ac:dyDescent="0.25">
      <c r="A2" s="2"/>
      <c r="B2" s="3"/>
      <c r="C2" s="2"/>
      <c r="D2" s="2"/>
      <c r="E2" s="2"/>
      <c r="F2" s="2"/>
      <c r="G2" s="2"/>
      <c r="H2" s="2"/>
      <c r="I2" s="2"/>
      <c r="J2" s="4"/>
      <c r="L2" s="18" t="s">
        <v>30</v>
      </c>
      <c r="M2" s="63">
        <v>0</v>
      </c>
    </row>
    <row r="3" spans="1:16" s="5" customFormat="1" x14ac:dyDescent="0.2">
      <c r="A3" s="2"/>
      <c r="F3" s="54" t="s">
        <v>52</v>
      </c>
      <c r="G3" s="55">
        <v>108.61</v>
      </c>
      <c r="H3" s="55">
        <v>143.26</v>
      </c>
      <c r="I3" s="50">
        <v>52.88</v>
      </c>
      <c r="J3" s="6"/>
      <c r="L3" s="59" t="s">
        <v>62</v>
      </c>
      <c r="M3" s="75">
        <v>6</v>
      </c>
      <c r="N3" s="2" t="s">
        <v>114</v>
      </c>
    </row>
    <row r="4" spans="1:16" s="10" customFormat="1" ht="12.75" customHeight="1" x14ac:dyDescent="0.2">
      <c r="A4" s="7"/>
      <c r="B4" s="111" t="s">
        <v>8</v>
      </c>
      <c r="C4" s="8" t="s">
        <v>9</v>
      </c>
      <c r="D4" s="8" t="s">
        <v>10</v>
      </c>
      <c r="E4" s="8" t="s">
        <v>11</v>
      </c>
      <c r="F4" s="8" t="s">
        <v>12</v>
      </c>
      <c r="G4" s="8" t="s">
        <v>13</v>
      </c>
      <c r="H4" s="8" t="s">
        <v>14</v>
      </c>
      <c r="I4" s="8" t="s">
        <v>15</v>
      </c>
      <c r="J4" s="9" t="s">
        <v>16</v>
      </c>
    </row>
    <row r="5" spans="1:16" s="13" customFormat="1" ht="51.75" x14ac:dyDescent="0.25">
      <c r="A5" s="11"/>
      <c r="B5" s="112"/>
      <c r="C5" s="12" t="s">
        <v>17</v>
      </c>
      <c r="D5" s="12" t="s">
        <v>18</v>
      </c>
      <c r="E5" s="12" t="s">
        <v>19</v>
      </c>
      <c r="F5" s="12" t="s">
        <v>20</v>
      </c>
      <c r="G5" s="12" t="s">
        <v>21</v>
      </c>
      <c r="H5" s="12" t="s">
        <v>22</v>
      </c>
      <c r="I5" s="12" t="s">
        <v>23</v>
      </c>
      <c r="J5" s="57" t="s">
        <v>24</v>
      </c>
      <c r="L5" s="53" t="s">
        <v>63</v>
      </c>
    </row>
    <row r="6" spans="1:16" s="2" customFormat="1" x14ac:dyDescent="0.2">
      <c r="B6" s="77" t="s">
        <v>5</v>
      </c>
      <c r="C6" s="14" t="s">
        <v>25</v>
      </c>
      <c r="D6" s="14"/>
      <c r="E6" s="14"/>
      <c r="F6" s="14"/>
      <c r="G6" s="14"/>
      <c r="H6" s="14"/>
      <c r="I6" s="14"/>
      <c r="J6" s="40"/>
    </row>
    <row r="7" spans="1:16" s="5" customFormat="1" x14ac:dyDescent="0.2">
      <c r="A7" s="2"/>
      <c r="B7" s="77" t="s">
        <v>26</v>
      </c>
      <c r="C7" s="14" t="s">
        <v>25</v>
      </c>
      <c r="D7" s="14"/>
      <c r="E7" s="14"/>
      <c r="F7" s="14"/>
      <c r="G7" s="14"/>
      <c r="H7" s="14"/>
      <c r="I7" s="14"/>
      <c r="J7" s="40"/>
    </row>
    <row r="8" spans="1:16" s="2" customFormat="1" x14ac:dyDescent="0.2">
      <c r="B8" s="77" t="s">
        <v>64</v>
      </c>
      <c r="C8" s="14"/>
      <c r="D8" s="14"/>
      <c r="E8" s="14"/>
      <c r="F8" s="14"/>
      <c r="G8" s="14"/>
      <c r="H8" s="14"/>
      <c r="I8" s="14"/>
      <c r="J8" s="40"/>
      <c r="K8" s="5"/>
    </row>
    <row r="9" spans="1:16" s="5" customFormat="1" ht="15.75" x14ac:dyDescent="0.2">
      <c r="A9" s="2"/>
      <c r="B9" s="65" t="s">
        <v>92</v>
      </c>
      <c r="C9" s="14">
        <v>0.5</v>
      </c>
      <c r="D9" s="14">
        <v>1</v>
      </c>
      <c r="E9" s="15">
        <f>C9*D9</f>
        <v>0.5</v>
      </c>
      <c r="F9" s="15">
        <f>M2+M3</f>
        <v>6</v>
      </c>
      <c r="G9" s="15">
        <f>ROUND(E9*F9,2)</f>
        <v>3</v>
      </c>
      <c r="H9" s="56">
        <f>ROUND(G9*0.05,2)</f>
        <v>0.15</v>
      </c>
      <c r="I9" s="56">
        <f>ROUND(G9*0.1, 2)</f>
        <v>0.3</v>
      </c>
      <c r="J9" s="16">
        <f>ROUND(G9*$G$3+H9*$H$3+I9*$I$3, 2)</f>
        <v>363.18</v>
      </c>
    </row>
    <row r="10" spans="1:16" s="5" customFormat="1" x14ac:dyDescent="0.2">
      <c r="A10" s="2"/>
      <c r="B10" s="65" t="s">
        <v>29</v>
      </c>
      <c r="C10" s="14"/>
      <c r="D10" s="14"/>
      <c r="E10" s="14"/>
      <c r="F10" s="14"/>
      <c r="G10" s="14"/>
      <c r="H10" s="14"/>
      <c r="I10" s="14"/>
      <c r="J10" s="40"/>
    </row>
    <row r="11" spans="1:16" s="5" customFormat="1" x14ac:dyDescent="0.2">
      <c r="A11" s="2"/>
      <c r="B11" s="78" t="s">
        <v>73</v>
      </c>
      <c r="C11" s="14">
        <v>2</v>
      </c>
      <c r="D11" s="79">
        <v>1</v>
      </c>
      <c r="E11" s="15">
        <f>C11*D11</f>
        <v>2</v>
      </c>
      <c r="F11" s="15">
        <v>0</v>
      </c>
      <c r="G11" s="15">
        <f>ROUND(E11*F11,2)</f>
        <v>0</v>
      </c>
      <c r="H11" s="15">
        <f>ROUND(G11*0.05,2)</f>
        <v>0</v>
      </c>
      <c r="I11" s="15">
        <f>ROUND(G11*0.1, 2)</f>
        <v>0</v>
      </c>
      <c r="J11" s="16">
        <f>ROUND(G11*$G$3+H11*$H$3+I11*$I$3, 2)</f>
        <v>0</v>
      </c>
    </row>
    <row r="12" spans="1:16" s="5" customFormat="1" ht="15.75" x14ac:dyDescent="0.2">
      <c r="A12" s="2"/>
      <c r="B12" s="78" t="s">
        <v>88</v>
      </c>
      <c r="C12" s="14">
        <v>2</v>
      </c>
      <c r="D12" s="79">
        <v>1</v>
      </c>
      <c r="E12" s="15">
        <f>C12*D12</f>
        <v>2</v>
      </c>
      <c r="F12" s="15">
        <f>M3</f>
        <v>6</v>
      </c>
      <c r="G12" s="15">
        <f>ROUND(E12*F12,2)</f>
        <v>12</v>
      </c>
      <c r="H12" s="15">
        <f>ROUND(G12*0.05,2)</f>
        <v>0.6</v>
      </c>
      <c r="I12" s="15">
        <f>ROUND(G12*0.1, 2)</f>
        <v>1.2</v>
      </c>
      <c r="J12" s="16">
        <f>ROUND(G12*$G$3+H12*$H$3+I12*$I$3, 2)</f>
        <v>1452.73</v>
      </c>
      <c r="L12" s="2" t="s">
        <v>120</v>
      </c>
    </row>
    <row r="13" spans="1:16" s="5" customFormat="1" x14ac:dyDescent="0.2">
      <c r="A13" s="2"/>
      <c r="B13" s="65" t="s">
        <v>55</v>
      </c>
      <c r="C13" s="14" t="s">
        <v>65</v>
      </c>
      <c r="D13" s="14"/>
      <c r="E13" s="15"/>
      <c r="F13" s="15"/>
      <c r="G13" s="15"/>
      <c r="H13" s="15"/>
      <c r="I13" s="15"/>
      <c r="J13" s="16"/>
    </row>
    <row r="14" spans="1:16" s="5" customFormat="1" x14ac:dyDescent="0.2">
      <c r="A14" s="2"/>
      <c r="B14" s="65" t="s">
        <v>56</v>
      </c>
      <c r="C14" s="14" t="s">
        <v>65</v>
      </c>
      <c r="D14" s="14"/>
      <c r="E14" s="15"/>
      <c r="F14" s="15"/>
      <c r="G14" s="15"/>
      <c r="H14" s="15"/>
      <c r="I14" s="15"/>
      <c r="J14" s="16"/>
      <c r="N14" s="55"/>
      <c r="O14" s="55"/>
      <c r="P14" s="50"/>
    </row>
    <row r="15" spans="1:16" s="5" customFormat="1" x14ac:dyDescent="0.2">
      <c r="A15" s="2"/>
      <c r="B15" s="65" t="s">
        <v>57</v>
      </c>
      <c r="C15" s="14"/>
      <c r="D15" s="14"/>
      <c r="E15" s="15"/>
      <c r="F15" s="15"/>
      <c r="G15" s="15"/>
      <c r="H15" s="15"/>
      <c r="I15" s="15"/>
      <c r="J15" s="16"/>
    </row>
    <row r="16" spans="1:16" s="5" customFormat="1" x14ac:dyDescent="0.2">
      <c r="A16" s="2"/>
      <c r="B16" s="78" t="s">
        <v>74</v>
      </c>
      <c r="C16" s="14">
        <v>2</v>
      </c>
      <c r="D16" s="79">
        <v>1</v>
      </c>
      <c r="E16" s="15">
        <f>C16*D16</f>
        <v>2</v>
      </c>
      <c r="F16" s="15">
        <v>0</v>
      </c>
      <c r="G16" s="15">
        <f t="shared" ref="G16:G20" si="0">ROUND(E16*F16,2)</f>
        <v>0</v>
      </c>
      <c r="H16" s="15">
        <f t="shared" ref="H16:H20" si="1">ROUND(G16*0.05,2)</f>
        <v>0</v>
      </c>
      <c r="I16" s="15">
        <f t="shared" ref="I16:I20" si="2">ROUND(G16*0.1, 2)</f>
        <v>0</v>
      </c>
      <c r="J16" s="16">
        <f t="shared" ref="J16:J20" si="3">ROUND(G16*$G$3+H16*$H$3+I16*$I$3, 2)</f>
        <v>0</v>
      </c>
    </row>
    <row r="17" spans="1:12" s="5" customFormat="1" x14ac:dyDescent="0.2">
      <c r="A17" s="2"/>
      <c r="B17" s="78" t="s">
        <v>75</v>
      </c>
      <c r="C17" s="14">
        <v>2</v>
      </c>
      <c r="D17" s="79">
        <v>1</v>
      </c>
      <c r="E17" s="15">
        <f>C17*D17</f>
        <v>2</v>
      </c>
      <c r="F17" s="15">
        <v>0</v>
      </c>
      <c r="G17" s="15">
        <f t="shared" si="0"/>
        <v>0</v>
      </c>
      <c r="H17" s="15">
        <f t="shared" si="1"/>
        <v>0</v>
      </c>
      <c r="I17" s="15">
        <f t="shared" si="2"/>
        <v>0</v>
      </c>
      <c r="J17" s="16">
        <f t="shared" si="3"/>
        <v>0</v>
      </c>
    </row>
    <row r="18" spans="1:12" s="5" customFormat="1" ht="15.75" x14ac:dyDescent="0.2">
      <c r="A18" s="2"/>
      <c r="B18" s="78" t="s">
        <v>87</v>
      </c>
      <c r="C18" s="14" t="s">
        <v>25</v>
      </c>
      <c r="D18" s="79"/>
      <c r="E18" s="15"/>
      <c r="F18" s="56"/>
      <c r="G18" s="56"/>
      <c r="H18" s="44"/>
      <c r="I18" s="44"/>
      <c r="J18" s="40"/>
    </row>
    <row r="19" spans="1:12" s="5" customFormat="1" ht="25.5" x14ac:dyDescent="0.2">
      <c r="A19" s="2"/>
      <c r="B19" s="78" t="s">
        <v>76</v>
      </c>
      <c r="C19" s="14">
        <v>2</v>
      </c>
      <c r="D19" s="79">
        <v>1</v>
      </c>
      <c r="E19" s="15">
        <f>C19*D19</f>
        <v>2</v>
      </c>
      <c r="F19" s="15">
        <v>0</v>
      </c>
      <c r="G19" s="15">
        <f t="shared" ref="G19" si="4">ROUND(E19*F19,2)</f>
        <v>0</v>
      </c>
      <c r="H19" s="15">
        <f t="shared" ref="H19" si="5">ROUND(G19*0.05,2)</f>
        <v>0</v>
      </c>
      <c r="I19" s="15">
        <f t="shared" ref="I19" si="6">ROUND(G19*0.1, 2)</f>
        <v>0</v>
      </c>
      <c r="J19" s="16">
        <f t="shared" ref="J19" si="7">ROUND(G19*$G$3+H19*$H$3+I19*$I$3, 2)</f>
        <v>0</v>
      </c>
    </row>
    <row r="20" spans="1:12" s="5" customFormat="1" x14ac:dyDescent="0.2">
      <c r="A20" s="2"/>
      <c r="B20" s="78" t="s">
        <v>77</v>
      </c>
      <c r="C20" s="14">
        <v>2</v>
      </c>
      <c r="D20" s="79">
        <v>1</v>
      </c>
      <c r="E20" s="15">
        <f>C20*D20</f>
        <v>2</v>
      </c>
      <c r="F20" s="15">
        <v>0</v>
      </c>
      <c r="G20" s="15">
        <f t="shared" si="0"/>
        <v>0</v>
      </c>
      <c r="H20" s="15">
        <f t="shared" si="1"/>
        <v>0</v>
      </c>
      <c r="I20" s="15">
        <f t="shared" si="2"/>
        <v>0</v>
      </c>
      <c r="J20" s="16">
        <f t="shared" si="3"/>
        <v>0</v>
      </c>
    </row>
    <row r="21" spans="1:12" s="5" customFormat="1" x14ac:dyDescent="0.2">
      <c r="A21" s="2"/>
      <c r="B21" s="78" t="s">
        <v>78</v>
      </c>
      <c r="C21" s="14">
        <v>2</v>
      </c>
      <c r="D21" s="79">
        <v>1</v>
      </c>
      <c r="E21" s="15">
        <f>C21*D21</f>
        <v>2</v>
      </c>
      <c r="F21" s="15">
        <v>0</v>
      </c>
      <c r="G21" s="15">
        <f t="shared" ref="G21" si="8">ROUND(E21*F21,2)</f>
        <v>0</v>
      </c>
      <c r="H21" s="15">
        <f t="shared" ref="H21" si="9">ROUND(G21*0.05,2)</f>
        <v>0</v>
      </c>
      <c r="I21" s="15">
        <f t="shared" ref="I21" si="10">ROUND(G21*0.1, 2)</f>
        <v>0</v>
      </c>
      <c r="J21" s="16">
        <f t="shared" ref="J21" si="11">ROUND(G21*$G$3+H21*$H$3+I21*$I$3, 2)</f>
        <v>0</v>
      </c>
    </row>
    <row r="22" spans="1:12" s="5" customFormat="1" x14ac:dyDescent="0.2">
      <c r="A22" s="2"/>
      <c r="B22" s="78" t="s">
        <v>68</v>
      </c>
      <c r="C22" s="14" t="s">
        <v>25</v>
      </c>
      <c r="D22" s="79"/>
      <c r="E22" s="15"/>
      <c r="F22" s="15"/>
      <c r="G22" s="15"/>
      <c r="H22" s="15"/>
      <c r="I22" s="15"/>
      <c r="J22" s="16"/>
    </row>
    <row r="23" spans="1:12" s="5" customFormat="1" x14ac:dyDescent="0.2">
      <c r="A23" s="2"/>
      <c r="B23" s="78" t="s">
        <v>69</v>
      </c>
      <c r="C23" s="14" t="s">
        <v>25</v>
      </c>
      <c r="D23" s="79"/>
      <c r="E23" s="15"/>
      <c r="F23" s="15"/>
      <c r="G23" s="15"/>
      <c r="H23" s="15"/>
      <c r="I23" s="15"/>
      <c r="J23" s="16"/>
    </row>
    <row r="24" spans="1:12" s="5" customFormat="1" x14ac:dyDescent="0.2">
      <c r="A24" s="2"/>
      <c r="B24" s="78" t="s">
        <v>130</v>
      </c>
      <c r="C24" s="14">
        <v>1</v>
      </c>
      <c r="D24" s="79">
        <v>2</v>
      </c>
      <c r="E24" s="15">
        <f>C24*D24</f>
        <v>2</v>
      </c>
      <c r="F24" s="15">
        <v>0</v>
      </c>
      <c r="G24" s="15">
        <f t="shared" ref="G24" si="12">ROUND(E24*F24,2)</f>
        <v>0</v>
      </c>
      <c r="H24" s="56">
        <f t="shared" ref="H24" si="13">ROUND(G24*0.05,2)</f>
        <v>0</v>
      </c>
      <c r="I24" s="56">
        <f t="shared" ref="I24" si="14">ROUND(G24*0.1, 2)</f>
        <v>0</v>
      </c>
      <c r="J24" s="16">
        <f t="shared" ref="J24" si="15">ROUND(G24*$G$3+H24*$H$3+I24*$I$3, 2)</f>
        <v>0</v>
      </c>
      <c r="L24" s="2"/>
    </row>
    <row r="25" spans="1:12" s="5" customFormat="1" x14ac:dyDescent="0.2">
      <c r="A25" s="2"/>
      <c r="B25" s="78" t="s">
        <v>70</v>
      </c>
      <c r="C25" s="14">
        <v>2</v>
      </c>
      <c r="D25" s="79">
        <v>1</v>
      </c>
      <c r="E25" s="15">
        <f>C25*D25</f>
        <v>2</v>
      </c>
      <c r="F25" s="15">
        <v>0</v>
      </c>
      <c r="G25" s="15">
        <f t="shared" ref="G25" si="16">ROUND(E25*F25,2)</f>
        <v>0</v>
      </c>
      <c r="H25" s="15">
        <f t="shared" ref="H25" si="17">ROUND(G25*0.05,2)</f>
        <v>0</v>
      </c>
      <c r="I25" s="15">
        <f t="shared" ref="I25" si="18">ROUND(G25*0.1, 2)</f>
        <v>0</v>
      </c>
      <c r="J25" s="16">
        <f t="shared" ref="J25" si="19">ROUND(G25*$G$3+H25*$H$3+I25*$I$3, 2)</f>
        <v>0</v>
      </c>
    </row>
    <row r="26" spans="1:12" s="5" customFormat="1" x14ac:dyDescent="0.2">
      <c r="A26" s="2"/>
      <c r="B26" s="78" t="s">
        <v>129</v>
      </c>
      <c r="C26" s="14">
        <v>4</v>
      </c>
      <c r="D26" s="79">
        <v>1</v>
      </c>
      <c r="E26" s="15">
        <f>C26*D26</f>
        <v>4</v>
      </c>
      <c r="F26" s="15">
        <f>M3</f>
        <v>6</v>
      </c>
      <c r="G26" s="15">
        <f>ROUND(E26*F26,2)</f>
        <v>24</v>
      </c>
      <c r="H26" s="15">
        <f>ROUND(G26*0.05,2)</f>
        <v>1.2</v>
      </c>
      <c r="I26" s="15">
        <f>ROUND(G26*0.1, 2)</f>
        <v>2.4</v>
      </c>
      <c r="J26" s="16">
        <f>ROUND(G26*$G$3+H26*$H$3+I26*$I$3, 2)</f>
        <v>2905.46</v>
      </c>
      <c r="L26" s="2" t="s">
        <v>127</v>
      </c>
    </row>
    <row r="27" spans="1:12" s="5" customFormat="1" x14ac:dyDescent="0.2">
      <c r="A27" s="2"/>
      <c r="B27" s="78" t="s">
        <v>71</v>
      </c>
      <c r="C27" s="14">
        <v>4</v>
      </c>
      <c r="D27" s="79">
        <v>1</v>
      </c>
      <c r="E27" s="15">
        <f>C27*D27</f>
        <v>4</v>
      </c>
      <c r="F27" s="15">
        <f>M3</f>
        <v>6</v>
      </c>
      <c r="G27" s="15">
        <f>ROUND(E27*F27,2)</f>
        <v>24</v>
      </c>
      <c r="H27" s="15">
        <f>ROUND(G27*0.05,2)</f>
        <v>1.2</v>
      </c>
      <c r="I27" s="15">
        <f>ROUND(G27*0.1, 2)</f>
        <v>2.4</v>
      </c>
      <c r="J27" s="16">
        <f>ROUND(G27*$G$3+H27*$H$3+I27*$I$3, 2)</f>
        <v>2905.46</v>
      </c>
      <c r="L27" s="2" t="s">
        <v>128</v>
      </c>
    </row>
    <row r="28" spans="1:12" s="5" customFormat="1" ht="13.5" x14ac:dyDescent="0.25">
      <c r="A28" s="2"/>
      <c r="B28" s="80" t="s">
        <v>6</v>
      </c>
      <c r="C28" s="41"/>
      <c r="D28" s="41"/>
      <c r="E28" s="81"/>
      <c r="F28" s="81"/>
      <c r="G28" s="113">
        <f>ROUND(SUM(G9:I27), 0)</f>
        <v>72</v>
      </c>
      <c r="H28" s="114"/>
      <c r="I28" s="115"/>
      <c r="J28" s="82">
        <f>SUM(J9:J27)</f>
        <v>7626.83</v>
      </c>
    </row>
    <row r="29" spans="1:12" s="2" customFormat="1" x14ac:dyDescent="0.2">
      <c r="B29" s="77" t="s">
        <v>80</v>
      </c>
      <c r="C29" s="14"/>
      <c r="D29" s="14"/>
      <c r="E29" s="14"/>
      <c r="F29" s="14"/>
      <c r="G29" s="14"/>
      <c r="H29" s="14"/>
      <c r="I29" s="14"/>
      <c r="J29" s="40"/>
    </row>
    <row r="30" spans="1:12" s="5" customFormat="1" x14ac:dyDescent="0.2">
      <c r="A30" s="2"/>
      <c r="B30" s="65" t="s">
        <v>93</v>
      </c>
      <c r="C30" s="14" t="s">
        <v>79</v>
      </c>
      <c r="D30" s="79"/>
      <c r="E30" s="15"/>
      <c r="F30" s="15"/>
      <c r="G30" s="15"/>
      <c r="H30" s="56"/>
      <c r="I30" s="56"/>
      <c r="J30" s="40"/>
    </row>
    <row r="31" spans="1:12" s="2" customFormat="1" x14ac:dyDescent="0.2">
      <c r="B31" s="65" t="s">
        <v>59</v>
      </c>
      <c r="C31" s="14" t="s">
        <v>66</v>
      </c>
      <c r="D31" s="14"/>
      <c r="E31" s="15"/>
      <c r="F31" s="15"/>
      <c r="G31" s="15"/>
      <c r="H31" s="15"/>
      <c r="I31" s="15"/>
      <c r="J31" s="16"/>
      <c r="L31" s="83"/>
    </row>
    <row r="32" spans="1:12" s="2" customFormat="1" x14ac:dyDescent="0.2">
      <c r="B32" s="65" t="s">
        <v>60</v>
      </c>
      <c r="C32" s="14" t="s">
        <v>66</v>
      </c>
      <c r="D32" s="14"/>
      <c r="E32" s="15"/>
      <c r="F32" s="15"/>
      <c r="G32" s="15"/>
      <c r="H32" s="15"/>
      <c r="I32" s="15"/>
      <c r="J32" s="16"/>
    </row>
    <row r="33" spans="1:12" s="2" customFormat="1" x14ac:dyDescent="0.2">
      <c r="B33" s="65" t="s">
        <v>81</v>
      </c>
      <c r="C33" s="14" t="s">
        <v>66</v>
      </c>
      <c r="D33" s="14"/>
      <c r="E33" s="15"/>
      <c r="F33" s="15"/>
      <c r="G33" s="15"/>
      <c r="H33" s="15"/>
      <c r="I33" s="15"/>
      <c r="J33" s="16"/>
    </row>
    <row r="34" spans="1:12" s="2" customFormat="1" x14ac:dyDescent="0.2">
      <c r="B34" s="65" t="s">
        <v>82</v>
      </c>
      <c r="C34" s="14"/>
      <c r="D34" s="14"/>
      <c r="E34" s="15"/>
      <c r="F34" s="15"/>
      <c r="G34" s="15"/>
      <c r="H34" s="15"/>
      <c r="I34" s="15"/>
      <c r="J34" s="16"/>
    </row>
    <row r="35" spans="1:12" s="5" customFormat="1" x14ac:dyDescent="0.2">
      <c r="A35" s="2"/>
      <c r="B35" s="78" t="s">
        <v>121</v>
      </c>
      <c r="C35" s="14">
        <v>2</v>
      </c>
      <c r="D35" s="79">
        <v>1</v>
      </c>
      <c r="E35" s="15">
        <f>C35*D35</f>
        <v>2</v>
      </c>
      <c r="F35" s="15">
        <v>0</v>
      </c>
      <c r="G35" s="15">
        <f>ROUND(E35*F35,2)</f>
        <v>0</v>
      </c>
      <c r="H35" s="15">
        <f>ROUND(G35*0.05,2)</f>
        <v>0</v>
      </c>
      <c r="I35" s="15">
        <f>ROUND(G35*0.1, 2)</f>
        <v>0</v>
      </c>
      <c r="J35" s="16">
        <f>ROUND(G35*$G$3+H35*$H$3+I35*$I$3, 2)</f>
        <v>0</v>
      </c>
      <c r="L35" s="2"/>
    </row>
    <row r="36" spans="1:12" s="5" customFormat="1" x14ac:dyDescent="0.2">
      <c r="A36" s="2"/>
      <c r="B36" s="78" t="s">
        <v>122</v>
      </c>
      <c r="C36" s="14">
        <v>2</v>
      </c>
      <c r="D36" s="79">
        <v>1</v>
      </c>
      <c r="E36" s="15">
        <f>C36*D36</f>
        <v>2</v>
      </c>
      <c r="F36" s="15">
        <v>0</v>
      </c>
      <c r="G36" s="15">
        <f>ROUND(E36*F36,2)</f>
        <v>0</v>
      </c>
      <c r="H36" s="15">
        <f>ROUND(G36*0.05,2)</f>
        <v>0</v>
      </c>
      <c r="I36" s="15">
        <f>ROUND(G36*0.1, 2)</f>
        <v>0</v>
      </c>
      <c r="J36" s="16">
        <f>ROUND(G36*$G$3+H36*$H$3+I36*$I$3, 2)</f>
        <v>0</v>
      </c>
      <c r="L36" s="2"/>
    </row>
    <row r="37" spans="1:12" s="5" customFormat="1" ht="28.5" x14ac:dyDescent="0.2">
      <c r="A37" s="2"/>
      <c r="B37" s="78" t="s">
        <v>123</v>
      </c>
      <c r="C37" s="14">
        <v>2</v>
      </c>
      <c r="D37" s="79">
        <v>1</v>
      </c>
      <c r="E37" s="15">
        <v>4</v>
      </c>
      <c r="F37" s="15">
        <v>6</v>
      </c>
      <c r="G37" s="15">
        <f>ROUND(E37*F37,2)</f>
        <v>24</v>
      </c>
      <c r="H37" s="15">
        <f>ROUND(G37*0.05,2)</f>
        <v>1.2</v>
      </c>
      <c r="I37" s="15">
        <f>ROUND(G37*0.1, 2)</f>
        <v>2.4</v>
      </c>
      <c r="J37" s="16">
        <f>ROUND(G37*$G$3+H37*$H$3+I37*$I$3, 2)</f>
        <v>2905.46</v>
      </c>
      <c r="L37" s="99" t="s">
        <v>125</v>
      </c>
    </row>
    <row r="38" spans="1:12" s="2" customFormat="1" x14ac:dyDescent="0.2">
      <c r="B38" s="65" t="s">
        <v>83</v>
      </c>
      <c r="C38" s="14" t="s">
        <v>25</v>
      </c>
      <c r="D38" s="14"/>
      <c r="E38" s="15"/>
      <c r="F38" s="15"/>
      <c r="G38" s="15"/>
      <c r="H38" s="56"/>
      <c r="I38" s="56"/>
      <c r="J38" s="40"/>
    </row>
    <row r="39" spans="1:12" s="2" customFormat="1" x14ac:dyDescent="0.2">
      <c r="B39" s="65" t="s">
        <v>84</v>
      </c>
      <c r="C39" s="14" t="s">
        <v>25</v>
      </c>
      <c r="D39" s="14"/>
      <c r="E39" s="15"/>
      <c r="F39" s="15"/>
      <c r="G39" s="15"/>
      <c r="H39" s="56"/>
      <c r="I39" s="56"/>
      <c r="J39" s="40"/>
    </row>
    <row r="40" spans="1:12" s="2" customFormat="1" x14ac:dyDescent="0.2">
      <c r="B40" s="65" t="s">
        <v>85</v>
      </c>
      <c r="C40" s="14" t="s">
        <v>25</v>
      </c>
      <c r="D40" s="14"/>
      <c r="E40" s="15"/>
      <c r="F40" s="15"/>
      <c r="G40" s="15"/>
      <c r="H40" s="56"/>
      <c r="I40" s="56"/>
      <c r="J40" s="40"/>
    </row>
    <row r="41" spans="1:12" s="5" customFormat="1" ht="13.5" x14ac:dyDescent="0.25">
      <c r="A41" s="2"/>
      <c r="B41" s="80" t="s">
        <v>51</v>
      </c>
      <c r="C41" s="41"/>
      <c r="D41" s="41"/>
      <c r="E41" s="81"/>
      <c r="F41" s="81"/>
      <c r="G41" s="113">
        <f>ROUNDDOWN(SUM(G30:I40), 0)</f>
        <v>27</v>
      </c>
      <c r="H41" s="114"/>
      <c r="I41" s="115"/>
      <c r="J41" s="82">
        <f>SUM(J30:J40)</f>
        <v>2905.46</v>
      </c>
    </row>
    <row r="42" spans="1:12" s="5" customFormat="1" ht="28.5" x14ac:dyDescent="0.2">
      <c r="A42" s="2"/>
      <c r="B42" s="30" t="s">
        <v>89</v>
      </c>
      <c r="C42" s="41"/>
      <c r="D42" s="31"/>
      <c r="E42" s="30"/>
      <c r="F42" s="31"/>
      <c r="G42" s="116">
        <f>G28+G41</f>
        <v>99</v>
      </c>
      <c r="H42" s="116"/>
      <c r="I42" s="116"/>
      <c r="J42" s="32">
        <f>ROUND(J28+J41, -1)</f>
        <v>10530</v>
      </c>
      <c r="L42" s="2"/>
    </row>
    <row r="43" spans="1:12" s="5" customFormat="1" ht="25.5" x14ac:dyDescent="0.2">
      <c r="A43" s="2"/>
      <c r="B43" s="30" t="s">
        <v>54</v>
      </c>
      <c r="C43" s="41"/>
      <c r="D43" s="31"/>
      <c r="E43" s="30"/>
      <c r="F43" s="31"/>
      <c r="G43" s="60"/>
      <c r="H43" s="60"/>
      <c r="I43" s="60"/>
      <c r="J43" s="32">
        <v>0</v>
      </c>
      <c r="K43" s="29"/>
    </row>
    <row r="44" spans="1:12" s="5" customFormat="1" ht="15.75" x14ac:dyDescent="0.2">
      <c r="A44" s="2"/>
      <c r="B44" s="30" t="s">
        <v>90</v>
      </c>
      <c r="C44" s="41"/>
      <c r="D44" s="31"/>
      <c r="E44" s="30"/>
      <c r="F44" s="31"/>
      <c r="G44" s="60"/>
      <c r="H44" s="60"/>
      <c r="I44" s="60"/>
      <c r="J44" s="32">
        <f>J42+J43</f>
        <v>10530</v>
      </c>
      <c r="K44" s="29"/>
    </row>
    <row r="45" spans="1:12" s="2" customFormat="1" x14ac:dyDescent="0.2">
      <c r="B45" s="64" t="s">
        <v>86</v>
      </c>
      <c r="C45" s="33"/>
      <c r="D45" s="27"/>
      <c r="E45" s="27"/>
      <c r="F45" s="28"/>
      <c r="G45" s="34"/>
      <c r="K45" s="29"/>
    </row>
    <row r="46" spans="1:12" s="2" customFormat="1" x14ac:dyDescent="0.2">
      <c r="B46" s="64" t="s">
        <v>61</v>
      </c>
      <c r="C46" s="33"/>
      <c r="D46" s="27"/>
      <c r="E46" s="27"/>
      <c r="F46" s="28"/>
      <c r="G46" s="34"/>
      <c r="K46" s="29"/>
    </row>
    <row r="47" spans="1:12" s="2" customFormat="1" x14ac:dyDescent="0.2">
      <c r="B47" s="26"/>
      <c r="C47" s="33"/>
      <c r="D47" s="27"/>
      <c r="E47" s="27"/>
      <c r="F47" s="28"/>
      <c r="G47" s="34"/>
      <c r="K47" s="29"/>
    </row>
    <row r="48" spans="1:12" s="5" customFormat="1" x14ac:dyDescent="0.2">
      <c r="A48" s="2"/>
      <c r="B48" s="66" t="s">
        <v>50</v>
      </c>
      <c r="C48" s="2"/>
      <c r="D48" s="2"/>
      <c r="E48" s="2"/>
      <c r="F48" s="2"/>
      <c r="G48" s="2"/>
      <c r="H48" s="2"/>
      <c r="I48" s="2"/>
      <c r="J48" s="2"/>
    </row>
    <row r="49" spans="1:13" s="5" customFormat="1" x14ac:dyDescent="0.2">
      <c r="A49" s="2"/>
      <c r="B49" s="109" t="s">
        <v>108</v>
      </c>
      <c r="C49" s="109"/>
      <c r="D49" s="109"/>
      <c r="E49" s="109"/>
      <c r="F49" s="109"/>
      <c r="G49" s="109"/>
      <c r="H49" s="109"/>
      <c r="I49" s="109"/>
      <c r="J49" s="109"/>
    </row>
    <row r="50" spans="1:13" s="2" customFormat="1" ht="39.75" customHeight="1" x14ac:dyDescent="0.25">
      <c r="B50" s="110" t="s">
        <v>111</v>
      </c>
      <c r="C50" s="110"/>
      <c r="D50" s="110"/>
      <c r="E50" s="110"/>
      <c r="F50" s="110"/>
      <c r="G50" s="110"/>
      <c r="H50" s="110"/>
      <c r="I50" s="110"/>
      <c r="J50" s="110"/>
      <c r="L50" s="86"/>
    </row>
    <row r="51" spans="1:13" s="2" customFormat="1" x14ac:dyDescent="0.2">
      <c r="B51" s="109" t="s">
        <v>105</v>
      </c>
      <c r="C51" s="109"/>
      <c r="D51" s="109"/>
      <c r="E51" s="109"/>
      <c r="F51" s="109"/>
      <c r="G51" s="109"/>
      <c r="H51" s="109"/>
      <c r="I51" s="109"/>
      <c r="J51" s="109"/>
    </row>
    <row r="52" spans="1:13" s="2" customFormat="1" x14ac:dyDescent="0.2">
      <c r="B52" s="109" t="s">
        <v>115</v>
      </c>
      <c r="C52" s="109"/>
      <c r="D52" s="109"/>
      <c r="E52" s="109"/>
      <c r="F52" s="109"/>
      <c r="G52" s="109"/>
      <c r="H52" s="109"/>
      <c r="I52" s="109"/>
      <c r="J52" s="109"/>
    </row>
    <row r="53" spans="1:13" s="49" customFormat="1" ht="15.75" x14ac:dyDescent="0.2">
      <c r="B53" s="107" t="s">
        <v>91</v>
      </c>
      <c r="C53" s="108"/>
      <c r="D53" s="108"/>
      <c r="E53" s="108"/>
      <c r="F53" s="108"/>
      <c r="G53" s="108"/>
      <c r="H53" s="108"/>
      <c r="I53" s="108"/>
      <c r="J53" s="108"/>
      <c r="K53" s="2"/>
      <c r="L53" s="2"/>
      <c r="M53" s="2"/>
    </row>
    <row r="54" spans="1:13" x14ac:dyDescent="0.2">
      <c r="B54" s="49"/>
      <c r="C54" s="97"/>
      <c r="D54" s="97"/>
      <c r="E54" s="97"/>
      <c r="F54" s="49"/>
      <c r="G54" s="49"/>
      <c r="H54" s="49"/>
      <c r="I54" s="49"/>
      <c r="J54" s="49"/>
    </row>
    <row r="55" spans="1:13" x14ac:dyDescent="0.2">
      <c r="B55" s="70"/>
      <c r="C55" s="84"/>
      <c r="D55" s="84"/>
      <c r="E55" s="84"/>
    </row>
    <row r="58" spans="1:13" x14ac:dyDescent="0.2">
      <c r="C58" s="84"/>
      <c r="D58" s="84"/>
      <c r="E58" s="84"/>
      <c r="F58" s="84"/>
    </row>
    <row r="59" spans="1:13" x14ac:dyDescent="0.2">
      <c r="C59" s="84"/>
      <c r="D59" s="84"/>
      <c r="E59" s="84"/>
      <c r="F59" s="84"/>
    </row>
    <row r="60" spans="1:13" x14ac:dyDescent="0.2">
      <c r="C60" s="84"/>
      <c r="D60" s="84"/>
      <c r="E60" s="84"/>
      <c r="F60" s="84"/>
    </row>
    <row r="61" spans="1:13" x14ac:dyDescent="0.2">
      <c r="C61" s="84"/>
      <c r="D61" s="84"/>
      <c r="E61" s="84"/>
      <c r="F61" s="84"/>
    </row>
  </sheetData>
  <mergeCells count="9">
    <mergeCell ref="B53:J53"/>
    <mergeCell ref="B52:J52"/>
    <mergeCell ref="B50:J50"/>
    <mergeCell ref="B51:J51"/>
    <mergeCell ref="B4:B5"/>
    <mergeCell ref="G28:I28"/>
    <mergeCell ref="G41:I41"/>
    <mergeCell ref="G42:I42"/>
    <mergeCell ref="B49:J4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zoomScale="120" zoomScaleNormal="120" workbookViewId="0">
      <pane xSplit="2" ySplit="5" topLeftCell="C6" activePane="bottomRight" state="frozen"/>
      <selection pane="topRight" activeCell="C1" sqref="C1"/>
      <selection pane="bottomLeft" activeCell="A6" sqref="A6"/>
      <selection pane="bottomRight" activeCell="B19" sqref="B19"/>
    </sheetView>
  </sheetViews>
  <sheetFormatPr defaultColWidth="9.140625" defaultRowHeight="15" x14ac:dyDescent="0.25"/>
  <cols>
    <col min="1" max="1" width="0.85546875" customWidth="1"/>
    <col min="2" max="2" width="37.7109375" customWidth="1"/>
    <col min="3" max="3" width="12.85546875" bestFit="1" customWidth="1"/>
    <col min="4" max="5" width="12.5703125" bestFit="1" customWidth="1"/>
    <col min="6" max="6" width="11.7109375" customWidth="1"/>
    <col min="7" max="7" width="13.85546875" bestFit="1" customWidth="1"/>
    <col min="8" max="9" width="12.42578125" bestFit="1" customWidth="1"/>
    <col min="10" max="10" width="10.28515625" bestFit="1" customWidth="1"/>
    <col min="11" max="11" width="2" style="52" customWidth="1"/>
    <col min="12" max="12" width="6.7109375" style="52" bestFit="1" customWidth="1"/>
    <col min="13" max="13" width="7.7109375" style="52" customWidth="1"/>
  </cols>
  <sheetData>
    <row r="1" spans="1:16" ht="15.75" x14ac:dyDescent="0.25">
      <c r="A1" s="68"/>
      <c r="B1" s="3" t="s">
        <v>109</v>
      </c>
      <c r="C1" s="68"/>
      <c r="D1" s="68"/>
      <c r="E1" s="68"/>
      <c r="F1" s="68"/>
      <c r="G1" s="68"/>
      <c r="H1" s="68"/>
      <c r="I1" s="68"/>
      <c r="J1" s="68"/>
      <c r="K1" s="67"/>
      <c r="L1" s="67"/>
      <c r="M1" s="67"/>
      <c r="N1" s="68"/>
      <c r="O1" s="68"/>
      <c r="P1" s="68"/>
    </row>
    <row r="2" spans="1:16" ht="15.75" x14ac:dyDescent="0.25">
      <c r="A2" s="68"/>
      <c r="B2" s="3"/>
      <c r="C2" s="68"/>
      <c r="D2" s="68"/>
      <c r="E2" s="68"/>
      <c r="F2" s="68"/>
      <c r="G2" s="68"/>
      <c r="H2" s="68"/>
      <c r="I2" s="68"/>
      <c r="J2" s="68"/>
      <c r="K2" s="67"/>
      <c r="L2" s="67"/>
      <c r="M2" s="67"/>
      <c r="N2" s="68"/>
      <c r="O2" s="68"/>
      <c r="P2" s="68"/>
    </row>
    <row r="3" spans="1:16" x14ac:dyDescent="0.25">
      <c r="F3" s="54" t="s">
        <v>52</v>
      </c>
      <c r="G3" s="98">
        <v>47.616000000000007</v>
      </c>
      <c r="H3" s="98">
        <v>64.160000000000011</v>
      </c>
      <c r="I3" s="98">
        <v>25.760000000000005</v>
      </c>
    </row>
    <row r="4" spans="1:16" s="7" customFormat="1" ht="12.75" x14ac:dyDescent="0.2">
      <c r="B4" s="120" t="s">
        <v>8</v>
      </c>
      <c r="C4" s="35" t="s">
        <v>9</v>
      </c>
      <c r="D4" s="35" t="s">
        <v>10</v>
      </c>
      <c r="E4" s="35" t="s">
        <v>11</v>
      </c>
      <c r="F4" s="35" t="s">
        <v>12</v>
      </c>
      <c r="G4" s="35" t="s">
        <v>13</v>
      </c>
      <c r="H4" s="35" t="s">
        <v>14</v>
      </c>
      <c r="I4" s="35" t="s">
        <v>15</v>
      </c>
      <c r="J4" s="35" t="s">
        <v>16</v>
      </c>
      <c r="K4" s="36"/>
    </row>
    <row r="5" spans="1:16" s="11" customFormat="1" ht="51.75" x14ac:dyDescent="0.25">
      <c r="B5" s="120"/>
      <c r="C5" s="12" t="s">
        <v>46</v>
      </c>
      <c r="D5" s="12" t="s">
        <v>18</v>
      </c>
      <c r="E5" s="12" t="s">
        <v>47</v>
      </c>
      <c r="F5" s="12" t="s">
        <v>20</v>
      </c>
      <c r="G5" s="12" t="s">
        <v>48</v>
      </c>
      <c r="H5" s="12" t="s">
        <v>49</v>
      </c>
      <c r="I5" s="12" t="s">
        <v>23</v>
      </c>
      <c r="J5" s="12" t="s">
        <v>24</v>
      </c>
      <c r="K5" s="37"/>
      <c r="L5" s="53"/>
    </row>
    <row r="6" spans="1:16" s="2" customFormat="1" ht="15.75" x14ac:dyDescent="0.2">
      <c r="B6" s="42" t="s">
        <v>95</v>
      </c>
      <c r="C6" s="14" t="s">
        <v>25</v>
      </c>
      <c r="D6" s="43"/>
      <c r="E6" s="43"/>
      <c r="F6" s="56"/>
      <c r="G6" s="56"/>
      <c r="H6" s="44"/>
      <c r="I6" s="44"/>
      <c r="J6" s="40"/>
    </row>
    <row r="7" spans="1:16" s="2" customFormat="1" ht="15.75" x14ac:dyDescent="0.2">
      <c r="B7" s="42" t="s">
        <v>96</v>
      </c>
      <c r="C7" s="14" t="s">
        <v>25</v>
      </c>
      <c r="D7" s="43"/>
      <c r="E7" s="43"/>
      <c r="F7" s="56"/>
      <c r="G7" s="56"/>
      <c r="H7" s="44"/>
      <c r="I7" s="44"/>
      <c r="J7" s="40"/>
      <c r="M7" s="88"/>
      <c r="N7" s="88"/>
      <c r="O7" s="88"/>
    </row>
    <row r="8" spans="1:16" s="2" customFormat="1" ht="12.75" x14ac:dyDescent="0.2">
      <c r="B8" s="42" t="s">
        <v>67</v>
      </c>
      <c r="C8" s="14"/>
      <c r="D8" s="14"/>
      <c r="E8" s="43"/>
      <c r="F8" s="15"/>
      <c r="G8" s="15"/>
      <c r="H8" s="15"/>
      <c r="I8" s="15"/>
      <c r="J8" s="16"/>
      <c r="L8" s="5"/>
    </row>
    <row r="9" spans="1:16" s="2" customFormat="1" ht="12.75" x14ac:dyDescent="0.2">
      <c r="B9" s="65" t="s">
        <v>97</v>
      </c>
      <c r="C9" s="14">
        <v>2</v>
      </c>
      <c r="D9" s="14">
        <v>1</v>
      </c>
      <c r="E9" s="43">
        <f t="shared" ref="E9:E12" si="0">C9*D9</f>
        <v>2</v>
      </c>
      <c r="F9" s="15">
        <f>'Respondent Burden'!F11</f>
        <v>0</v>
      </c>
      <c r="G9" s="15">
        <f t="shared" ref="G9" si="1">ROUND(E9*F9, 2)</f>
        <v>0</v>
      </c>
      <c r="H9" s="15">
        <f t="shared" ref="H9" si="2">ROUND(G9*0.05, 2)</f>
        <v>0</v>
      </c>
      <c r="I9" s="15">
        <f t="shared" ref="I9" si="3">ROUND(G9*0.1, 2)</f>
        <v>0</v>
      </c>
      <c r="J9" s="16">
        <f t="shared" ref="J9" si="4">ROUND(G9*$G$3+H9*$H$3+I9*$I$3, 2)</f>
        <v>0</v>
      </c>
    </row>
    <row r="10" spans="1:16" s="2" customFormat="1" ht="15.75" x14ac:dyDescent="0.2">
      <c r="B10" s="65" t="s">
        <v>98</v>
      </c>
      <c r="C10" s="14">
        <v>2</v>
      </c>
      <c r="D10" s="14">
        <v>1</v>
      </c>
      <c r="E10" s="43">
        <f t="shared" ref="E10" si="5">C10*D10</f>
        <v>2</v>
      </c>
      <c r="F10" s="15">
        <f>'Respondent Burden'!M3</f>
        <v>6</v>
      </c>
      <c r="G10" s="15">
        <f t="shared" ref="G10:G11" si="6">ROUND(E10*F10, 2)</f>
        <v>12</v>
      </c>
      <c r="H10" s="15">
        <f t="shared" ref="H10:H11" si="7">ROUND(G10*0.05, 2)</f>
        <v>0.6</v>
      </c>
      <c r="I10" s="15">
        <f t="shared" ref="I10:I11" si="8">ROUND(G10*0.1, 2)</f>
        <v>1.2</v>
      </c>
      <c r="J10" s="16">
        <f t="shared" ref="J10:J11" si="9">ROUND(G10*$G$3+H10*$H$3+I10*$I$3, 2)</f>
        <v>640.79999999999995</v>
      </c>
      <c r="L10" s="2" t="s">
        <v>120</v>
      </c>
      <c r="M10" s="38"/>
    </row>
    <row r="11" spans="1:16" s="2" customFormat="1" ht="12.75" x14ac:dyDescent="0.2">
      <c r="B11" s="65" t="s">
        <v>74</v>
      </c>
      <c r="C11" s="14">
        <v>0.5</v>
      </c>
      <c r="D11" s="14">
        <f>'Respondent Burden'!D16</f>
        <v>1</v>
      </c>
      <c r="E11" s="43">
        <f t="shared" si="0"/>
        <v>0.5</v>
      </c>
      <c r="F11" s="15">
        <f>'Respondent Burden'!F16</f>
        <v>0</v>
      </c>
      <c r="G11" s="15">
        <f t="shared" si="6"/>
        <v>0</v>
      </c>
      <c r="H11" s="15">
        <f t="shared" si="7"/>
        <v>0</v>
      </c>
      <c r="I11" s="15">
        <f t="shared" si="8"/>
        <v>0</v>
      </c>
      <c r="J11" s="16">
        <f t="shared" si="9"/>
        <v>0</v>
      </c>
      <c r="M11" s="38"/>
      <c r="P11" s="85"/>
    </row>
    <row r="12" spans="1:16" s="2" customFormat="1" ht="25.5" x14ac:dyDescent="0.2">
      <c r="B12" s="65" t="s">
        <v>75</v>
      </c>
      <c r="C12" s="14">
        <v>2</v>
      </c>
      <c r="D12" s="14">
        <v>1</v>
      </c>
      <c r="E12" s="43">
        <f t="shared" si="0"/>
        <v>2</v>
      </c>
      <c r="F12" s="15">
        <f>'Respondent Burden'!F17</f>
        <v>0</v>
      </c>
      <c r="G12" s="15">
        <f t="shared" ref="G12:G13" si="10">ROUND(E12*F12, 2)</f>
        <v>0</v>
      </c>
      <c r="H12" s="15">
        <f t="shared" ref="H12:H13" si="11">ROUND(G12*0.05, 2)</f>
        <v>0</v>
      </c>
      <c r="I12" s="15">
        <f t="shared" ref="I12:I13" si="12">ROUND(G12*0.1, 2)</f>
        <v>0</v>
      </c>
      <c r="J12" s="16">
        <f t="shared" ref="J12:J13" si="13">ROUND(G12*$G$3+H12*$H$3+I12*$I$3, 2)</f>
        <v>0</v>
      </c>
      <c r="P12" s="85"/>
    </row>
    <row r="13" spans="1:16" s="2" customFormat="1" ht="15.75" x14ac:dyDescent="0.2">
      <c r="B13" s="65" t="s">
        <v>99</v>
      </c>
      <c r="C13" s="14">
        <v>2</v>
      </c>
      <c r="D13" s="14">
        <v>1</v>
      </c>
      <c r="E13" s="43">
        <f t="shared" ref="E13" si="14">C13*D13</f>
        <v>2</v>
      </c>
      <c r="F13" s="15">
        <v>0</v>
      </c>
      <c r="G13" s="15">
        <f t="shared" si="10"/>
        <v>0</v>
      </c>
      <c r="H13" s="15">
        <f t="shared" si="11"/>
        <v>0</v>
      </c>
      <c r="I13" s="15">
        <f t="shared" si="12"/>
        <v>0</v>
      </c>
      <c r="J13" s="16">
        <f t="shared" si="13"/>
        <v>0</v>
      </c>
      <c r="P13" s="85"/>
    </row>
    <row r="14" spans="1:16" s="2" customFormat="1" ht="25.5" x14ac:dyDescent="0.2">
      <c r="B14" s="65" t="s">
        <v>100</v>
      </c>
      <c r="C14" s="14">
        <v>2</v>
      </c>
      <c r="D14" s="14">
        <v>1</v>
      </c>
      <c r="E14" s="43">
        <f t="shared" ref="E14" si="15">C14*D14</f>
        <v>2</v>
      </c>
      <c r="F14" s="15">
        <f>'Respondent Burden'!F19</f>
        <v>0</v>
      </c>
      <c r="G14" s="15">
        <f t="shared" ref="G14" si="16">ROUND(E14*F14, 2)</f>
        <v>0</v>
      </c>
      <c r="H14" s="15">
        <f t="shared" ref="H14" si="17">ROUND(G14*0.05, 2)</f>
        <v>0</v>
      </c>
      <c r="I14" s="15">
        <f t="shared" ref="I14" si="18">ROUND(G14*0.1, 2)</f>
        <v>0</v>
      </c>
      <c r="J14" s="16">
        <f t="shared" ref="J14" si="19">ROUND(G14*$G$3+H14*$H$3+I14*$I$3, 2)</f>
        <v>0</v>
      </c>
    </row>
    <row r="15" spans="1:16" s="2" customFormat="1" ht="12.75" x14ac:dyDescent="0.2">
      <c r="B15" s="65" t="s">
        <v>77</v>
      </c>
      <c r="C15" s="14">
        <v>2</v>
      </c>
      <c r="D15" s="14">
        <v>1</v>
      </c>
      <c r="E15" s="43">
        <f t="shared" ref="E15" si="20">C15*D15</f>
        <v>2</v>
      </c>
      <c r="F15" s="15">
        <f>'Respondent Burden'!F20</f>
        <v>0</v>
      </c>
      <c r="G15" s="15">
        <f t="shared" ref="G15" si="21">ROUND(E15*F15, 2)</f>
        <v>0</v>
      </c>
      <c r="H15" s="15">
        <f t="shared" ref="H15" si="22">ROUND(G15*0.05, 2)</f>
        <v>0</v>
      </c>
      <c r="I15" s="15">
        <f t="shared" ref="I15" si="23">ROUND(G15*0.1, 2)</f>
        <v>0</v>
      </c>
      <c r="J15" s="16">
        <f t="shared" ref="J15" si="24">ROUND(G15*$G$3+H15*$H$3+I15*$I$3, 2)</f>
        <v>0</v>
      </c>
      <c r="M15" s="38"/>
    </row>
    <row r="16" spans="1:16" s="2" customFormat="1" ht="25.5" x14ac:dyDescent="0.2">
      <c r="B16" s="65" t="s">
        <v>78</v>
      </c>
      <c r="C16" s="14">
        <v>2</v>
      </c>
      <c r="D16" s="14">
        <v>1</v>
      </c>
      <c r="E16" s="43">
        <f t="shared" ref="E16" si="25">C16*D16</f>
        <v>2</v>
      </c>
      <c r="F16" s="15">
        <f>'Respondent Burden'!F21</f>
        <v>0</v>
      </c>
      <c r="G16" s="15">
        <f t="shared" ref="G16" si="26">ROUND(E16*F16, 2)</f>
        <v>0</v>
      </c>
      <c r="H16" s="15">
        <f t="shared" ref="H16" si="27">ROUND(G16*0.05, 2)</f>
        <v>0</v>
      </c>
      <c r="I16" s="15">
        <f t="shared" ref="I16" si="28">ROUND(G16*0.1, 2)</f>
        <v>0</v>
      </c>
      <c r="J16" s="16">
        <f t="shared" ref="J16" si="29">ROUND(G16*$G$3+H16*$H$3+I16*$I$3, 2)</f>
        <v>0</v>
      </c>
    </row>
    <row r="17" spans="1:16" s="2" customFormat="1" ht="15.75" x14ac:dyDescent="0.2">
      <c r="B17" s="65" t="s">
        <v>101</v>
      </c>
      <c r="C17" s="14" t="s">
        <v>25</v>
      </c>
      <c r="D17" s="43"/>
      <c r="E17" s="43"/>
      <c r="F17" s="56"/>
      <c r="G17" s="56"/>
      <c r="H17" s="44"/>
      <c r="I17" s="44"/>
      <c r="J17" s="40"/>
    </row>
    <row r="18" spans="1:16" s="2" customFormat="1" ht="15.75" x14ac:dyDescent="0.2">
      <c r="B18" s="65" t="s">
        <v>102</v>
      </c>
      <c r="C18" s="14" t="s">
        <v>25</v>
      </c>
      <c r="D18" s="43"/>
      <c r="E18" s="43"/>
      <c r="F18" s="56"/>
      <c r="G18" s="56"/>
      <c r="H18" s="44"/>
      <c r="I18" s="44"/>
      <c r="J18" s="40"/>
      <c r="O18" s="87"/>
      <c r="P18" s="87"/>
    </row>
    <row r="19" spans="1:16" s="2" customFormat="1" ht="12.75" x14ac:dyDescent="0.2">
      <c r="B19" s="65" t="s">
        <v>130</v>
      </c>
      <c r="C19" s="14">
        <v>1</v>
      </c>
      <c r="D19" s="14">
        <v>2</v>
      </c>
      <c r="E19" s="43">
        <f t="shared" ref="E19:E22" si="30">C19*D19</f>
        <v>2</v>
      </c>
      <c r="F19" s="15">
        <f>'Respondent Burden'!F24</f>
        <v>0</v>
      </c>
      <c r="G19" s="15">
        <f t="shared" ref="G19" si="31">ROUND(E19*F19, 2)</f>
        <v>0</v>
      </c>
      <c r="H19" s="56">
        <f t="shared" ref="H19" si="32">ROUND(G19*0.05, 2)</f>
        <v>0</v>
      </c>
      <c r="I19" s="56">
        <f t="shared" ref="I19" si="33">ROUND(G19*0.1, 2)</f>
        <v>0</v>
      </c>
      <c r="J19" s="40">
        <f t="shared" ref="J19" si="34">ROUND(G19*$G$3+H19*$H$3+I19*$I$3, 2)</f>
        <v>0</v>
      </c>
      <c r="M19" s="38"/>
    </row>
    <row r="20" spans="1:16" s="2" customFormat="1" ht="12.75" x14ac:dyDescent="0.2">
      <c r="B20" s="65" t="s">
        <v>70</v>
      </c>
      <c r="C20" s="14" t="s">
        <v>25</v>
      </c>
      <c r="D20" s="43"/>
      <c r="E20" s="43"/>
      <c r="F20" s="56"/>
      <c r="G20" s="56"/>
      <c r="H20" s="44"/>
      <c r="I20" s="44"/>
      <c r="J20" s="40"/>
    </row>
    <row r="21" spans="1:16" s="2" customFormat="1" ht="12.75" x14ac:dyDescent="0.2">
      <c r="B21" s="65" t="s">
        <v>129</v>
      </c>
      <c r="C21" s="14">
        <v>2</v>
      </c>
      <c r="D21" s="14">
        <v>1</v>
      </c>
      <c r="E21" s="43">
        <f t="shared" ref="E21" si="35">C21*D21</f>
        <v>2</v>
      </c>
      <c r="F21" s="15">
        <f>'Respondent Burden'!F26</f>
        <v>6</v>
      </c>
      <c r="G21" s="15">
        <f t="shared" ref="G21" si="36">ROUND(E21*F21, 2)</f>
        <v>12</v>
      </c>
      <c r="H21" s="15">
        <f t="shared" ref="H21" si="37">ROUND(G21*0.05, 2)</f>
        <v>0.6</v>
      </c>
      <c r="I21" s="15">
        <f t="shared" ref="I21" si="38">ROUND(G21*0.1, 2)</f>
        <v>1.2</v>
      </c>
      <c r="J21" s="16">
        <f t="shared" ref="J21" si="39">ROUND(G21*$G$3+H21*$H$3+I21*$I$3, 2)</f>
        <v>640.79999999999995</v>
      </c>
      <c r="L21" s="2" t="s">
        <v>127</v>
      </c>
    </row>
    <row r="22" spans="1:16" s="2" customFormat="1" ht="12.75" x14ac:dyDescent="0.2">
      <c r="B22" s="65" t="s">
        <v>71</v>
      </c>
      <c r="C22" s="14">
        <v>2</v>
      </c>
      <c r="D22" s="14">
        <v>1</v>
      </c>
      <c r="E22" s="43">
        <f t="shared" si="30"/>
        <v>2</v>
      </c>
      <c r="F22" s="15">
        <f>'Respondent Burden'!F27</f>
        <v>6</v>
      </c>
      <c r="G22" s="15">
        <f t="shared" ref="G22" si="40">ROUND(E22*F22, 2)</f>
        <v>12</v>
      </c>
      <c r="H22" s="15">
        <f t="shared" ref="H22" si="41">ROUND(G22*0.05, 2)</f>
        <v>0.6</v>
      </c>
      <c r="I22" s="15">
        <f t="shared" ref="I22" si="42">ROUND(G22*0.1, 2)</f>
        <v>1.2</v>
      </c>
      <c r="J22" s="16">
        <f t="shared" ref="J22" si="43">ROUND(G22*$G$3+H22*$H$3+I22*$I$3, 2)</f>
        <v>640.79999999999995</v>
      </c>
      <c r="L22" s="2" t="s">
        <v>128</v>
      </c>
    </row>
    <row r="23" spans="1:16" s="2" customFormat="1" x14ac:dyDescent="0.25">
      <c r="B23" s="117" t="s">
        <v>103</v>
      </c>
      <c r="C23" s="118"/>
      <c r="D23" s="118"/>
      <c r="E23" s="118"/>
      <c r="F23" s="119"/>
      <c r="G23" s="116">
        <f>SUM(G6:I22)</f>
        <v>41.4</v>
      </c>
      <c r="H23" s="116"/>
      <c r="I23" s="116"/>
      <c r="J23" s="32">
        <f>SUM(J6:J22)</f>
        <v>1922.3999999999999</v>
      </c>
      <c r="K23" s="34"/>
      <c r="L23" s="5"/>
      <c r="M23" s="38"/>
      <c r="N23" s="52"/>
      <c r="O23" s="52"/>
    </row>
    <row r="24" spans="1:16" s="2" customFormat="1" x14ac:dyDescent="0.25">
      <c r="B24" s="64" t="s">
        <v>86</v>
      </c>
      <c r="C24" s="76"/>
      <c r="D24" s="76"/>
      <c r="E24" s="76"/>
      <c r="F24" s="76"/>
      <c r="G24" s="27"/>
      <c r="H24" s="27"/>
      <c r="I24" s="27"/>
      <c r="J24" s="28"/>
      <c r="K24" s="34"/>
      <c r="L24" s="5"/>
      <c r="M24" s="38"/>
      <c r="N24" s="52"/>
      <c r="O24" s="52"/>
    </row>
    <row r="25" spans="1:16" s="2" customFormat="1" x14ac:dyDescent="0.25">
      <c r="B25" s="64" t="s">
        <v>61</v>
      </c>
      <c r="C25" s="76"/>
      <c r="D25" s="76"/>
      <c r="E25" s="76"/>
      <c r="F25" s="76"/>
      <c r="G25" s="27"/>
      <c r="H25" s="27"/>
      <c r="I25" s="27"/>
      <c r="J25" s="28"/>
      <c r="K25" s="34"/>
      <c r="L25" s="5"/>
      <c r="M25" s="38"/>
      <c r="N25" s="52"/>
      <c r="O25" s="52"/>
    </row>
    <row r="26" spans="1:16" s="2" customFormat="1" x14ac:dyDescent="0.25">
      <c r="A26" s="52"/>
      <c r="B26" s="67"/>
      <c r="C26" s="67"/>
      <c r="D26" s="67"/>
      <c r="E26" s="67"/>
      <c r="F26" s="67"/>
      <c r="G26" s="67"/>
      <c r="H26" s="67"/>
      <c r="I26" s="67"/>
      <c r="J26" s="67"/>
      <c r="K26" s="34"/>
      <c r="M26" s="39"/>
      <c r="N26" s="52"/>
      <c r="O26" s="52"/>
    </row>
    <row r="27" spans="1:16" s="52" customFormat="1" x14ac:dyDescent="0.25">
      <c r="B27" s="66" t="s">
        <v>50</v>
      </c>
      <c r="C27" s="2"/>
      <c r="D27" s="2"/>
      <c r="E27" s="2"/>
      <c r="F27" s="2"/>
      <c r="G27" s="2"/>
      <c r="H27" s="2"/>
      <c r="I27" s="2"/>
      <c r="J27" s="2"/>
      <c r="N27"/>
      <c r="O27"/>
    </row>
    <row r="28" spans="1:16" s="52" customFormat="1" x14ac:dyDescent="0.25">
      <c r="B28" s="109" t="s">
        <v>126</v>
      </c>
      <c r="C28" s="109"/>
      <c r="D28" s="109"/>
      <c r="E28" s="109"/>
      <c r="F28" s="109"/>
      <c r="G28" s="109"/>
      <c r="H28" s="109"/>
      <c r="I28" s="109"/>
      <c r="J28" s="109"/>
      <c r="K28" s="51"/>
      <c r="L28" s="5"/>
      <c r="M28" s="5"/>
    </row>
    <row r="29" spans="1:16" s="52" customFormat="1" ht="30" customHeight="1" x14ac:dyDescent="0.25">
      <c r="A29"/>
      <c r="B29" s="110" t="s">
        <v>112</v>
      </c>
      <c r="C29" s="110"/>
      <c r="D29" s="110"/>
      <c r="E29" s="110"/>
      <c r="F29" s="110"/>
      <c r="G29" s="110"/>
      <c r="H29" s="110"/>
      <c r="I29" s="110"/>
      <c r="J29" s="110"/>
      <c r="K29" s="45"/>
      <c r="L29" s="51"/>
      <c r="M29" s="51"/>
    </row>
    <row r="30" spans="1:16" s="2" customFormat="1" ht="12.75" x14ac:dyDescent="0.2">
      <c r="B30" s="109" t="s">
        <v>116</v>
      </c>
      <c r="C30" s="109"/>
      <c r="D30" s="109"/>
      <c r="E30" s="109"/>
      <c r="F30" s="109"/>
      <c r="G30" s="109"/>
      <c r="H30" s="109"/>
      <c r="I30" s="109"/>
      <c r="J30" s="109"/>
    </row>
    <row r="31" spans="1:16" s="49" customFormat="1" ht="15.75" x14ac:dyDescent="0.2">
      <c r="B31" s="107" t="s">
        <v>94</v>
      </c>
      <c r="C31" s="108"/>
      <c r="D31" s="108"/>
      <c r="E31" s="108"/>
      <c r="F31" s="108"/>
      <c r="G31" s="108"/>
      <c r="H31" s="108"/>
      <c r="I31" s="108"/>
      <c r="J31" s="108"/>
      <c r="K31" s="2"/>
      <c r="L31" s="2"/>
      <c r="M31" s="2"/>
    </row>
    <row r="32" spans="1:16" x14ac:dyDescent="0.25">
      <c r="B32" s="68"/>
      <c r="C32" s="68"/>
      <c r="D32" s="68"/>
      <c r="E32" s="68"/>
      <c r="F32" s="68"/>
      <c r="G32" s="68"/>
      <c r="H32" s="68"/>
      <c r="I32" s="68"/>
      <c r="J32" s="68"/>
    </row>
    <row r="33" spans="2:2" ht="18.75" x14ac:dyDescent="0.25">
      <c r="B33" s="69"/>
    </row>
    <row r="35" spans="2:2" x14ac:dyDescent="0.25">
      <c r="B35" s="64"/>
    </row>
    <row r="36" spans="2:2" x14ac:dyDescent="0.25">
      <c r="B36" s="64"/>
    </row>
  </sheetData>
  <mergeCells count="7">
    <mergeCell ref="B30:J30"/>
    <mergeCell ref="B31:J31"/>
    <mergeCell ref="B23:F23"/>
    <mergeCell ref="B4:B5"/>
    <mergeCell ref="G23:I23"/>
    <mergeCell ref="B28:J28"/>
    <mergeCell ref="B29:J29"/>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B4" sqref="B4"/>
    </sheetView>
  </sheetViews>
  <sheetFormatPr defaultColWidth="9.140625" defaultRowHeight="12.75" x14ac:dyDescent="0.2"/>
  <cols>
    <col min="1" max="1" width="1.42578125" style="1" customWidth="1"/>
    <col min="2" max="16384" width="9.140625" style="1"/>
  </cols>
  <sheetData>
    <row r="2" spans="2:2" x14ac:dyDescent="0.2">
      <c r="B2" s="1" t="s">
        <v>72</v>
      </c>
    </row>
  </sheetData>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VVV RTR Cost Basis</vt:lpstr>
      <vt:lpstr># Respondents</vt:lpstr>
      <vt:lpstr># Responses</vt:lpstr>
      <vt:lpstr>Respondent Burden</vt:lpstr>
      <vt:lpstr>Agency Burden</vt:lpstr>
      <vt:lpstr>Capital &amp; 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dc:creator>
  <cp:lastModifiedBy>Mike Pring</cp:lastModifiedBy>
  <dcterms:created xsi:type="dcterms:W3CDTF">2014-10-21T14:07:44Z</dcterms:created>
  <dcterms:modified xsi:type="dcterms:W3CDTF">2016-11-01T17:34:36Z</dcterms:modified>
</cp:coreProperties>
</file>