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C:\Users\NREYES\Documents\ICRs\Marine CI Above 30L 2345\2016 Renewal-Revision\"/>
    </mc:Choice>
  </mc:AlternateContent>
  <bookViews>
    <workbookView xWindow="0" yWindow="0" windowWidth="23040" windowHeight="9396"/>
  </bookViews>
  <sheets>
    <sheet name="Tbl2-SI Cert" sheetId="2" r:id="rId1"/>
    <sheet name="Tbl3-SI PLT" sheetId="1" r:id="rId2"/>
    <sheet name="Tbl4-SEA" sheetId="7" r:id="rId3"/>
    <sheet name="Tbl5-Owners,etc" sheetId="10" r:id="rId4"/>
    <sheet name="Tbl6-Agency Burden" sheetId="4" r:id="rId5"/>
    <sheet name="Resp Tally" sheetId="6" r:id="rId6"/>
  </sheets>
  <definedNames>
    <definedName name="_xlnm.Print_Area" localSheetId="0">'Tbl2-SI Cert'!$A$3:$M$29</definedName>
    <definedName name="_xlnm.Print_Area" localSheetId="1">'Tbl3-SI PLT'!$A$3:$M$20</definedName>
    <definedName name="_xlnm.Print_Area">#N/A</definedName>
  </definedNames>
  <calcPr calcId="171027"/>
</workbook>
</file>

<file path=xl/calcChain.xml><?xml version="1.0" encoding="utf-8"?>
<calcChain xmlns="http://schemas.openxmlformats.org/spreadsheetml/2006/main">
  <c r="I19" i="4" l="1"/>
  <c r="D8" i="4" l="1"/>
  <c r="D9" i="4"/>
  <c r="D10" i="4"/>
  <c r="D11" i="4"/>
  <c r="D12" i="4"/>
  <c r="D7" i="4"/>
  <c r="H9" i="6" l="1"/>
  <c r="E8" i="6"/>
  <c r="G12" i="10"/>
  <c r="G11" i="10"/>
  <c r="G10" i="10"/>
  <c r="G9" i="10"/>
  <c r="G8" i="10"/>
  <c r="G7" i="10"/>
  <c r="G6" i="10"/>
  <c r="G11" i="7"/>
  <c r="G14" i="7"/>
  <c r="G13" i="7"/>
  <c r="G12" i="7"/>
  <c r="G10" i="7"/>
  <c r="G9" i="7"/>
  <c r="G8" i="7"/>
  <c r="G7" i="7"/>
  <c r="G6" i="7"/>
  <c r="G5" i="7"/>
  <c r="G14" i="1"/>
  <c r="G13" i="1"/>
  <c r="G12" i="1"/>
  <c r="G11" i="1"/>
  <c r="G8" i="1"/>
  <c r="G9" i="1"/>
  <c r="G7" i="1"/>
  <c r="G6" i="1"/>
  <c r="G21" i="2"/>
  <c r="G20" i="2"/>
  <c r="G19" i="2"/>
  <c r="G18" i="2"/>
  <c r="G17" i="2"/>
  <c r="G15" i="2"/>
  <c r="G14" i="2"/>
  <c r="G13" i="2"/>
  <c r="G12" i="2"/>
  <c r="G7" i="2"/>
  <c r="G8" i="2"/>
  <c r="G6" i="2"/>
  <c r="G9" i="6" l="1"/>
  <c r="D9" i="6"/>
  <c r="C9" i="6"/>
  <c r="M8" i="10"/>
  <c r="F8" i="10"/>
  <c r="L8" i="10" s="1"/>
  <c r="J20" i="2"/>
  <c r="F20" i="2"/>
  <c r="M19" i="2"/>
  <c r="F19" i="2"/>
  <c r="L19" i="2" s="1"/>
  <c r="M11" i="10"/>
  <c r="F11" i="10"/>
  <c r="L11" i="10" s="1"/>
  <c r="M10" i="10"/>
  <c r="F10" i="10"/>
  <c r="I13" i="10"/>
  <c r="H8" i="6" s="1"/>
  <c r="F9" i="10"/>
  <c r="L9" i="10" s="1"/>
  <c r="M6" i="10"/>
  <c r="F6" i="10"/>
  <c r="L6" i="10" s="1"/>
  <c r="F12" i="7"/>
  <c r="L12" i="7" s="1"/>
  <c r="F11" i="7"/>
  <c r="L11" i="7" s="1"/>
  <c r="F10" i="7"/>
  <c r="L10" i="7" s="1"/>
  <c r="F9" i="7"/>
  <c r="F8" i="7"/>
  <c r="L8" i="7" s="1"/>
  <c r="F7" i="7"/>
  <c r="L7" i="7" s="1"/>
  <c r="F6" i="7"/>
  <c r="L6" i="7" s="1"/>
  <c r="F5" i="7"/>
  <c r="M11" i="7"/>
  <c r="M10" i="7"/>
  <c r="M6" i="7"/>
  <c r="M5" i="7"/>
  <c r="I14" i="7"/>
  <c r="H7" i="6" s="1"/>
  <c r="M12" i="7"/>
  <c r="L9" i="7"/>
  <c r="M8" i="7"/>
  <c r="M7" i="7"/>
  <c r="M20" i="2" l="1"/>
  <c r="F13" i="7"/>
  <c r="L20" i="2"/>
  <c r="M9" i="10"/>
  <c r="M13" i="10" s="1"/>
  <c r="I8" i="6" s="1"/>
  <c r="F12" i="10"/>
  <c r="L10" i="10"/>
  <c r="L13" i="10" s="1"/>
  <c r="G13" i="10"/>
  <c r="F8" i="6" s="1"/>
  <c r="F7" i="6"/>
  <c r="M9" i="7"/>
  <c r="M14" i="7" s="1"/>
  <c r="I7" i="6" s="1"/>
  <c r="L5" i="7"/>
  <c r="L14" i="7" s="1"/>
  <c r="E7" i="6" s="1"/>
  <c r="M11" i="2" l="1"/>
  <c r="L11" i="2"/>
  <c r="L10" i="2"/>
  <c r="M10" i="2"/>
  <c r="J17" i="2"/>
  <c r="J13" i="1" l="1"/>
  <c r="J11" i="1"/>
  <c r="J10" i="1"/>
  <c r="L10" i="1" s="1"/>
  <c r="J9" i="1"/>
  <c r="B22" i="1" s="1"/>
  <c r="B20" i="1"/>
  <c r="G16" i="1"/>
  <c r="M10" i="1" l="1"/>
  <c r="G17" i="1"/>
  <c r="F6" i="6" s="1"/>
  <c r="M18" i="2"/>
  <c r="F18" i="2"/>
  <c r="L18" i="2" s="1"/>
  <c r="E23" i="2" l="1"/>
  <c r="D23" i="2"/>
  <c r="C23" i="2"/>
  <c r="B23" i="2"/>
  <c r="M21" i="2"/>
  <c r="F21" i="2"/>
  <c r="L21" i="2" s="1"/>
  <c r="M17" i="2"/>
  <c r="F17" i="2"/>
  <c r="L17" i="2" s="1"/>
  <c r="M16" i="2"/>
  <c r="L16" i="2"/>
  <c r="L15" i="2"/>
  <c r="M15" i="2"/>
  <c r="M14" i="2"/>
  <c r="F14" i="2"/>
  <c r="L14" i="2" s="1"/>
  <c r="M13" i="2"/>
  <c r="F13" i="2"/>
  <c r="L13" i="2" s="1"/>
  <c r="M12" i="2"/>
  <c r="F12" i="2"/>
  <c r="L12" i="2" s="1"/>
  <c r="I24" i="2"/>
  <c r="H5" i="6" s="1"/>
  <c r="M8" i="2"/>
  <c r="F8" i="2"/>
  <c r="L8" i="2" s="1"/>
  <c r="M7" i="2"/>
  <c r="F7" i="2"/>
  <c r="L7" i="2" s="1"/>
  <c r="F6" i="2"/>
  <c r="L14" i="1"/>
  <c r="M14" i="1"/>
  <c r="L13" i="1"/>
  <c r="M13" i="1"/>
  <c r="I17" i="1"/>
  <c r="H6" i="6" s="1"/>
  <c r="L12" i="1"/>
  <c r="M12" i="1"/>
  <c r="L11" i="1"/>
  <c r="M11" i="1"/>
  <c r="L9" i="1"/>
  <c r="M9" i="1"/>
  <c r="L8" i="1"/>
  <c r="M8" i="1"/>
  <c r="L7" i="1"/>
  <c r="M7" i="1"/>
  <c r="L6" i="1"/>
  <c r="F23" i="2" l="1"/>
  <c r="L17" i="1"/>
  <c r="E6" i="6" s="1"/>
  <c r="G24" i="2"/>
  <c r="F5" i="6" s="1"/>
  <c r="F9" i="6" s="1"/>
  <c r="L6" i="2"/>
  <c r="L24" i="2" s="1"/>
  <c r="E5" i="6" s="1"/>
  <c r="G23" i="2"/>
  <c r="M6" i="2"/>
  <c r="M6" i="1"/>
  <c r="E9" i="6" l="1"/>
  <c r="E11" i="6" s="1"/>
  <c r="M24" i="2"/>
  <c r="I5" i="6" s="1"/>
  <c r="M17" i="1"/>
  <c r="I6" i="6" s="1"/>
  <c r="I9" i="6" l="1"/>
</calcChain>
</file>

<file path=xl/sharedStrings.xml><?xml version="1.0" encoding="utf-8"?>
<sst xmlns="http://schemas.openxmlformats.org/spreadsheetml/2006/main" count="221" uniqueCount="130">
  <si>
    <t>Hours and Cost per Engine Family</t>
  </si>
  <si>
    <t>Total Hours and Cost</t>
  </si>
  <si>
    <t>Information Collection              Activity</t>
  </si>
  <si>
    <t>Respondents     hr/yr</t>
  </si>
  <si>
    <t>Labor Cost/yr</t>
  </si>
  <si>
    <t>Capital Startup      Cost</t>
  </si>
  <si>
    <t>O&amp;M Cost(1)</t>
  </si>
  <si>
    <t>Frequency (2)</t>
  </si>
  <si>
    <t>Number of Respondents</t>
  </si>
  <si>
    <t>Total hr/yr</t>
  </si>
  <si>
    <t>Total Cost/yr</t>
  </si>
  <si>
    <t>Review of instructions and regulations</t>
  </si>
  <si>
    <t>Training</t>
  </si>
  <si>
    <t>Projecting testing needs and planning test schedules</t>
  </si>
  <si>
    <t xml:space="preserve">Engine inspection </t>
  </si>
  <si>
    <t>Data entry and analysis</t>
  </si>
  <si>
    <t>Other tasks (test equipment calibration, engine repair, etc.)</t>
  </si>
  <si>
    <t>Preparing and submitting  report</t>
  </si>
  <si>
    <t>Store, file and maintain records</t>
  </si>
  <si>
    <t>Total per manufacturer</t>
  </si>
  <si>
    <t>varies</t>
  </si>
  <si>
    <t>N/A</t>
  </si>
  <si>
    <t>Total for the industry</t>
  </si>
  <si>
    <t>Hours and Cost per Application</t>
  </si>
  <si>
    <t>Labor            Cost/yr</t>
  </si>
  <si>
    <t>O&amp;M Cost, Annualized (1)</t>
  </si>
  <si>
    <t>Applications/Respondent (2)</t>
  </si>
  <si>
    <t>Total        hr/yr</t>
  </si>
  <si>
    <t>Total               Cost/yr</t>
  </si>
  <si>
    <t>Review of regulations and guidance documents</t>
  </si>
  <si>
    <t>Developing eng families groups</t>
  </si>
  <si>
    <t>Testing/Gathering emission data on test engines</t>
  </si>
  <si>
    <t>Analyze data to determine compliance</t>
  </si>
  <si>
    <t>Preparing and submitting certification application</t>
  </si>
  <si>
    <t>Preparing and submitting "carry over" applications</t>
  </si>
  <si>
    <t>Paying Certification Fee</t>
  </si>
  <si>
    <t>Certification Fee (3)</t>
  </si>
  <si>
    <t>Preparing and supporting running changes</t>
  </si>
  <si>
    <t>Preparing and Submitting Annual Production Report</t>
  </si>
  <si>
    <t>Total per respondent</t>
  </si>
  <si>
    <t>(1) See section 6(b)ii for details.</t>
  </si>
  <si>
    <t>(2) See section 6(d) for details.</t>
  </si>
  <si>
    <t>(3) See section 6(b)(ii) for details.</t>
  </si>
  <si>
    <t>Employee</t>
  </si>
  <si>
    <t>Hours and Labor Cost</t>
  </si>
  <si>
    <t>Level</t>
  </si>
  <si>
    <t>Rate</t>
  </si>
  <si>
    <t>Rate Increase by 1.6</t>
  </si>
  <si>
    <t>Number of Employees</t>
  </si>
  <si>
    <t>Full time hours</t>
  </si>
  <si>
    <t>% of Time</t>
  </si>
  <si>
    <t>Total  hr/yr</t>
  </si>
  <si>
    <t>Total Labor cost/yr</t>
  </si>
  <si>
    <t>Engineer</t>
  </si>
  <si>
    <t xml:space="preserve">Attorney </t>
  </si>
  <si>
    <t>Managers</t>
  </si>
  <si>
    <t>GS-15/1</t>
  </si>
  <si>
    <t>SES - 1</t>
  </si>
  <si>
    <t>IT Support</t>
  </si>
  <si>
    <t>SEE Support</t>
  </si>
  <si>
    <t>Contract Support</t>
  </si>
  <si>
    <t>Subtotal</t>
  </si>
  <si>
    <t>O&amp;M Costs</t>
  </si>
  <si>
    <t>Testing</t>
  </si>
  <si>
    <t>Other</t>
  </si>
  <si>
    <t>Subtotal:</t>
  </si>
  <si>
    <t xml:space="preserve">TOTAL: </t>
  </si>
  <si>
    <t>Table 7</t>
  </si>
  <si>
    <t>Respondent Burden Tally</t>
  </si>
  <si>
    <t>Program</t>
  </si>
  <si>
    <t>Number of Respond.</t>
  </si>
  <si>
    <t>Number of Activities</t>
  </si>
  <si>
    <t>Total Hours Per Year</t>
  </si>
  <si>
    <t>Total Labor Cost Per Year</t>
  </si>
  <si>
    <t>Total Annual Capital Costs</t>
  </si>
  <si>
    <t>Total Annual O&amp;M Costs</t>
  </si>
  <si>
    <t>Total Costs</t>
  </si>
  <si>
    <t xml:space="preserve">Certification </t>
  </si>
  <si>
    <t>PLT</t>
  </si>
  <si>
    <t>Totals:</t>
  </si>
  <si>
    <t>Hours per respondent:</t>
  </si>
  <si>
    <t>Marine CI Category 3 Program</t>
  </si>
  <si>
    <t>(2) Explanation of frequencies:</t>
  </si>
  <si>
    <t>Five out of eight engine families only have a projected production between 1 and 4 engines. Therefore, PLT testing for those families is completed in less than 4 quarters.</t>
  </si>
  <si>
    <t>(1) Includes phone calls and testing costs.  See section 6(b)(iii) for details.</t>
  </si>
  <si>
    <t xml:space="preserve">= Estimated number of PLT reports submitted per manufacturer per year. While PLT reports are due quarterly for each engine family, most engine families do not have enough production to cover all quarters. </t>
  </si>
  <si>
    <t>= One time task</t>
  </si>
  <si>
    <t>Contracts/Compliance</t>
  </si>
  <si>
    <t>= Number of engines tested per manufacturer (average).</t>
  </si>
  <si>
    <t>Cert &amp; Durability Testing(1)</t>
  </si>
  <si>
    <t>For exhaust certification</t>
  </si>
  <si>
    <t>For IMO certification</t>
  </si>
  <si>
    <t>Respondent     hr/yr</t>
  </si>
  <si>
    <t>Labor       Cost/yr</t>
  </si>
  <si>
    <t>O&amp;M      Cost(1)</t>
  </si>
  <si>
    <t>Number of Respondents (3)</t>
  </si>
  <si>
    <t>Provide Pre-audit information</t>
  </si>
  <si>
    <t>Plan activities</t>
  </si>
  <si>
    <t xml:space="preserve">Data entry and analysis </t>
  </si>
  <si>
    <t xml:space="preserve">Preparing and submitting  report </t>
  </si>
  <si>
    <t>Annualized totals = total for the industry</t>
  </si>
  <si>
    <t>(1) Includes CDs, photocopying, postage expenses, phone calls, and testing costs.  See section 6(b)(iii) for details.</t>
  </si>
  <si>
    <t>(3) EPA estimates it will audit 1 manufacturer over the next 3 years.  It might, however, request pre-audit information from more than one manufacturer.</t>
  </si>
  <si>
    <t>(2) Frequency: A frequency of 0.3 has been used to annualize the burden and costs over a 3-year period. Refer to Section 6(d)(ii) for further details.</t>
  </si>
  <si>
    <t>Respondent hr/yr</t>
  </si>
  <si>
    <t># of Respondents (3)</t>
  </si>
  <si>
    <t>Prepare and submit request for special provisions, exemptions</t>
  </si>
  <si>
    <t>Label engines</t>
  </si>
  <si>
    <t>Table 2 - Annual Respondent Burden and Cost for Marine CI Category 3 Engine Certification &amp; Special Provisions</t>
  </si>
  <si>
    <t>Owners &amp; Operators</t>
  </si>
  <si>
    <t>Owners, Ops &amp; Rebuilders: Store, file and maintain records</t>
  </si>
  <si>
    <t>Inform EPA of malfunctions &amp; other special events</t>
  </si>
  <si>
    <t>Conduct Annual Records Review</t>
  </si>
  <si>
    <t>Prepare and submit report</t>
  </si>
  <si>
    <t xml:space="preserve">(2) Frequency: A frequency of 1 has been used to denote an annual event. </t>
  </si>
  <si>
    <t xml:space="preserve">(1) Includes CDs, photocopying, postage expenses, phone calls, and testing costs.  </t>
  </si>
  <si>
    <t>Table 3 - Annual Respondent Burden and Cost - Marine CI Category 3 Production Line Testing Program</t>
  </si>
  <si>
    <t>Table 4 - Annual Respondent Burden and Cost - Selective Enforcement Auditing (SEA) Program</t>
  </si>
  <si>
    <t>Table 5 - Annual Respondent Burden and Cost - Vessel Owners, Operators &amp; Engine Rebuilders</t>
  </si>
  <si>
    <t xml:space="preserve">Table 6 - Annual Agency Burden and Cost </t>
  </si>
  <si>
    <t>SEAs</t>
  </si>
  <si>
    <t>Owners, Ops &amp; Rbldrs</t>
  </si>
  <si>
    <t>Engineer $62.94/hr</t>
  </si>
  <si>
    <t>Manager  $98.05/hr</t>
  </si>
  <si>
    <t>Legal  $117.33/hr</t>
  </si>
  <si>
    <t>Clerical $31.41/hr</t>
  </si>
  <si>
    <t>GS-13/10</t>
  </si>
  <si>
    <t>GS-13/9</t>
  </si>
  <si>
    <t>(for one in-use test or confirmatory testing, one in three years, annualized)</t>
  </si>
  <si>
    <t>SES-1  (estimated)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</si>
</sst>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quot;$&quot;#,##0"/>
    <numFmt numFmtId="167" formatCode="_(* #,##0.0_);_(* \(#,##0.0\);_(* &quot;-&quot;??_);_(@_)"/>
    <numFmt numFmtId="168" formatCode="_(&quot;$&quot;* #,##0_);_(&quot;$&quot;* \(#,##0\);_(&quot;$&quot;* &quot;-&quot;??_);_(@_)"/>
    <numFmt numFmtId="169" formatCode="_(* #,##0_);_(* \(#,##0\);_(* &quot;-&quot;??_);_(@_)"/>
    <numFmt numFmtId="170" formatCode="0.0"/>
    <numFmt numFmtId="171" formatCode="0.0%"/>
  </numFmts>
  <fonts count="11" x14ac:knownFonts="1">
    <font>
      <sz val="12"/>
      <name val="Arial"/>
    </font>
    <font>
      <sz val="12"/>
      <name val="Arial"/>
      <family val="2"/>
    </font>
    <font>
      <b/>
      <sz val="10"/>
      <name val="Arial"/>
      <family val="2"/>
    </font>
    <font>
      <sz val="8"/>
      <name val="Arial"/>
      <family val="2"/>
    </font>
    <font>
      <sz val="10"/>
      <name val="Arial"/>
      <family val="2"/>
    </font>
    <font>
      <b/>
      <sz val="8"/>
      <name val="Arial"/>
      <family val="2"/>
    </font>
    <font>
      <sz val="8"/>
      <name val="Arial"/>
      <family val="2"/>
    </font>
    <font>
      <sz val="12"/>
      <name val="Arial"/>
      <family val="2"/>
    </font>
    <font>
      <sz val="12"/>
      <color rgb="FFFF0000"/>
      <name val="Arial"/>
      <family val="2"/>
    </font>
    <font>
      <b/>
      <sz val="9"/>
      <name val="Arial"/>
      <family val="2"/>
    </font>
    <font>
      <sz val="11"/>
      <name val="Arial"/>
      <family val="2"/>
    </font>
  </fonts>
  <fills count="8">
    <fill>
      <patternFill patternType="none"/>
    </fill>
    <fill>
      <patternFill patternType="gray125"/>
    </fill>
    <fill>
      <patternFill patternType="solid">
        <fgColor indexed="22"/>
        <bgColor indexed="9"/>
      </patternFill>
    </fill>
    <fill>
      <patternFill patternType="solid">
        <fgColor indexed="22"/>
        <bgColor indexed="2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6">
    <xf numFmtId="0" fontId="0" fillId="0" borderId="0">
      <alignment vertical="top"/>
    </xf>
    <xf numFmtId="0" fontId="1" fillId="0" borderId="0">
      <alignment vertical="top"/>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lignment vertical="top"/>
    </xf>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alignment vertical="top"/>
    </xf>
    <xf numFmtId="43" fontId="1" fillId="0" borderId="0" applyFont="0" applyFill="0" applyBorder="0" applyAlignment="0" applyProtection="0"/>
    <xf numFmtId="44" fontId="1" fillId="0" borderId="0" applyFont="0" applyFill="0" applyBorder="0" applyAlignment="0" applyProtection="0"/>
    <xf numFmtId="0" fontId="1" fillId="0" borderId="0">
      <alignment vertical="top"/>
    </xf>
    <xf numFmtId="43" fontId="1" fillId="0" borderId="0" applyFont="0" applyFill="0" applyBorder="0" applyAlignment="0" applyProtection="0"/>
    <xf numFmtId="44" fontId="1" fillId="0" borderId="0" applyFont="0" applyFill="0" applyBorder="0" applyAlignment="0" applyProtection="0"/>
  </cellStyleXfs>
  <cellXfs count="225">
    <xf numFmtId="0" fontId="0" fillId="0" borderId="0" xfId="0">
      <alignment vertical="top"/>
    </xf>
    <xf numFmtId="0" fontId="3" fillId="0" borderId="0" xfId="0" applyFont="1" applyAlignment="1"/>
    <xf numFmtId="0" fontId="0" fillId="0" borderId="0" xfId="0" applyAlignment="1"/>
    <xf numFmtId="0" fontId="2" fillId="2" borderId="1" xfId="0" applyFont="1" applyFill="1" applyBorder="1" applyAlignment="1"/>
    <xf numFmtId="0" fontId="2" fillId="2" borderId="1" xfId="0" applyFont="1" applyFill="1" applyBorder="1" applyAlignment="1">
      <alignment wrapText="1"/>
    </xf>
    <xf numFmtId="0" fontId="2" fillId="3" borderId="1" xfId="0" applyNumberFormat="1" applyFont="1" applyFill="1" applyBorder="1" applyAlignment="1">
      <alignment horizontal="center" vertical="top" wrapText="1"/>
    </xf>
    <xf numFmtId="0" fontId="2" fillId="3" borderId="0" xfId="0" applyFont="1" applyFill="1" applyAlignment="1">
      <alignment horizontal="center" vertical="top" wrapText="1"/>
    </xf>
    <xf numFmtId="0" fontId="2" fillId="4" borderId="1" xfId="0" applyNumberFormat="1" applyFont="1" applyFill="1" applyBorder="1" applyAlignment="1">
      <alignment horizontal="left" vertical="top" wrapText="1"/>
    </xf>
    <xf numFmtId="0" fontId="4" fillId="0" borderId="1" xfId="0" applyFont="1" applyBorder="1" applyAlignment="1">
      <alignment wrapText="1"/>
    </xf>
    <xf numFmtId="3" fontId="4" fillId="0" borderId="1" xfId="0" applyNumberFormat="1" applyFont="1" applyBorder="1" applyAlignment="1">
      <alignment horizontal="right" wrapText="1"/>
    </xf>
    <xf numFmtId="3" fontId="4" fillId="0" borderId="1" xfId="0" applyNumberFormat="1" applyFont="1" applyBorder="1" applyAlignment="1">
      <alignment horizontal="right"/>
    </xf>
    <xf numFmtId="164" fontId="4" fillId="0" borderId="1" xfId="0" applyNumberFormat="1" applyFont="1" applyBorder="1" applyAlignment="1">
      <alignment horizontal="right"/>
    </xf>
    <xf numFmtId="3" fontId="4" fillId="0" borderId="2" xfId="1" applyNumberFormat="1" applyFont="1" applyFill="1" applyBorder="1" applyAlignment="1">
      <alignment horizontal="right" wrapText="1"/>
    </xf>
    <xf numFmtId="3" fontId="4" fillId="0" borderId="1" xfId="0" applyNumberFormat="1" applyFont="1" applyFill="1" applyBorder="1" applyAlignment="1">
      <alignment horizontal="right"/>
    </xf>
    <xf numFmtId="0" fontId="4" fillId="0" borderId="1" xfId="0" applyFont="1" applyBorder="1" applyAlignment="1">
      <alignment horizontal="left" vertical="center" wrapText="1"/>
    </xf>
    <xf numFmtId="3" fontId="4" fillId="0" borderId="3" xfId="0" applyNumberFormat="1" applyFont="1" applyBorder="1" applyAlignment="1">
      <alignment horizontal="right" wrapText="1"/>
    </xf>
    <xf numFmtId="3" fontId="4" fillId="0" borderId="3" xfId="0" applyNumberFormat="1" applyFont="1" applyBorder="1" applyAlignment="1">
      <alignment horizontal="right"/>
    </xf>
    <xf numFmtId="164" fontId="4" fillId="0" borderId="3" xfId="0" applyNumberFormat="1" applyFont="1" applyBorder="1" applyAlignment="1">
      <alignment horizontal="right"/>
    </xf>
    <xf numFmtId="0" fontId="4" fillId="0" borderId="4" xfId="0" applyFont="1" applyBorder="1" applyAlignment="1">
      <alignment wrapText="1"/>
    </xf>
    <xf numFmtId="3" fontId="4" fillId="5" borderId="4" xfId="0" applyNumberFormat="1" applyFont="1" applyFill="1" applyBorder="1" applyAlignment="1">
      <alignment horizontal="right" wrapText="1"/>
    </xf>
    <xf numFmtId="3" fontId="4" fillId="5" borderId="5" xfId="0" applyNumberFormat="1" applyFont="1" applyFill="1" applyBorder="1" applyAlignment="1">
      <alignment horizontal="right"/>
    </xf>
    <xf numFmtId="164" fontId="4" fillId="5" borderId="5" xfId="0" applyNumberFormat="1" applyFont="1" applyFill="1" applyBorder="1" applyAlignment="1">
      <alignment horizontal="right"/>
    </xf>
    <xf numFmtId="164" fontId="4" fillId="5" borderId="2" xfId="0" applyNumberFormat="1" applyFont="1" applyFill="1" applyBorder="1" applyAlignment="1">
      <alignment horizontal="right"/>
    </xf>
    <xf numFmtId="4" fontId="3" fillId="0" borderId="0" xfId="0" applyNumberFormat="1" applyFont="1" applyAlignment="1"/>
    <xf numFmtId="165" fontId="3" fillId="0" borderId="0" xfId="0" applyNumberFormat="1" applyFont="1" applyAlignment="1"/>
    <xf numFmtId="164" fontId="3" fillId="0" borderId="0" xfId="0" applyNumberFormat="1" applyFont="1" applyAlignment="1"/>
    <xf numFmtId="4" fontId="0" fillId="0" borderId="0" xfId="0" applyNumberFormat="1" applyAlignment="1"/>
    <xf numFmtId="0" fontId="3" fillId="0" borderId="0" xfId="0" applyFont="1" applyAlignment="1">
      <alignment horizontal="left"/>
    </xf>
    <xf numFmtId="0" fontId="3" fillId="0" borderId="0" xfId="0" applyFont="1" applyAlignment="1">
      <alignment horizontal="right"/>
    </xf>
    <xf numFmtId="165" fontId="0" fillId="0" borderId="0" xfId="0" applyNumberFormat="1" applyAlignment="1"/>
    <xf numFmtId="0" fontId="3" fillId="0" borderId="0" xfId="0" applyNumberFormat="1" applyFont="1" applyAlignment="1"/>
    <xf numFmtId="0" fontId="0" fillId="0" borderId="0" xfId="0" applyNumberFormat="1" applyFont="1" applyAlignment="1"/>
    <xf numFmtId="0" fontId="4" fillId="3" borderId="0" xfId="0" applyNumberFormat="1" applyFont="1" applyFill="1" applyAlignment="1"/>
    <xf numFmtId="0" fontId="2" fillId="3" borderId="1" xfId="0" applyNumberFormat="1" applyFont="1" applyFill="1" applyBorder="1" applyAlignment="1">
      <alignment horizontal="centerContinuous"/>
    </xf>
    <xf numFmtId="165" fontId="2" fillId="3" borderId="1" xfId="0" applyNumberFormat="1" applyFont="1" applyFill="1" applyBorder="1" applyAlignment="1">
      <alignment horizontal="centerContinuous"/>
    </xf>
    <xf numFmtId="0" fontId="2" fillId="3" borderId="3" xfId="0" applyNumberFormat="1" applyFont="1" applyFill="1" applyBorder="1" applyAlignment="1">
      <alignment horizontal="center" vertical="top" wrapText="1"/>
    </xf>
    <xf numFmtId="4" fontId="2" fillId="4" borderId="1" xfId="0" applyNumberFormat="1" applyFont="1" applyFill="1" applyBorder="1" applyAlignment="1">
      <alignment horizontal="center" vertical="top" wrapText="1"/>
    </xf>
    <xf numFmtId="4" fontId="2" fillId="3" borderId="1" xfId="0" applyNumberFormat="1" applyFont="1" applyFill="1" applyBorder="1" applyAlignment="1">
      <alignment horizontal="center" vertical="top" wrapText="1"/>
    </xf>
    <xf numFmtId="165" fontId="2" fillId="3" borderId="1" xfId="0" applyNumberFormat="1" applyFont="1" applyFill="1" applyBorder="1" applyAlignment="1">
      <alignment horizontal="center" vertical="top" wrapText="1"/>
    </xf>
    <xf numFmtId="0" fontId="3" fillId="0" borderId="0" xfId="0" applyNumberFormat="1" applyFont="1" applyAlignment="1">
      <alignment horizontal="center"/>
    </xf>
    <xf numFmtId="0" fontId="0" fillId="0" borderId="0" xfId="0" applyNumberFormat="1" applyFont="1" applyAlignment="1">
      <alignment horizontal="center"/>
    </xf>
    <xf numFmtId="0" fontId="4" fillId="0" borderId="1" xfId="0" applyNumberFormat="1" applyFont="1" applyBorder="1" applyAlignment="1">
      <alignment wrapText="1"/>
    </xf>
    <xf numFmtId="165" fontId="4" fillId="0" borderId="1" xfId="0" applyNumberFormat="1" applyFont="1" applyBorder="1" applyAlignment="1">
      <alignment horizontal="right"/>
    </xf>
    <xf numFmtId="165" fontId="4" fillId="0" borderId="1" xfId="0" applyNumberFormat="1" applyFont="1" applyFill="1" applyBorder="1" applyAlignment="1">
      <alignment horizontal="right"/>
    </xf>
    <xf numFmtId="3" fontId="4" fillId="0" borderId="2" xfId="1" applyNumberFormat="1" applyFont="1" applyBorder="1" applyAlignment="1">
      <alignment horizontal="right" wrapText="1"/>
    </xf>
    <xf numFmtId="0" fontId="4" fillId="0" borderId="4" xfId="0" applyNumberFormat="1" applyFont="1" applyBorder="1" applyAlignment="1">
      <alignment wrapText="1"/>
    </xf>
    <xf numFmtId="164" fontId="4" fillId="0" borderId="1" xfId="0" applyNumberFormat="1" applyFont="1" applyFill="1" applyBorder="1" applyAlignment="1">
      <alignment horizontal="right"/>
    </xf>
    <xf numFmtId="0" fontId="4" fillId="0" borderId="3" xfId="1" applyNumberFormat="1" applyFont="1" applyBorder="1" applyAlignment="1">
      <alignment wrapText="1"/>
    </xf>
    <xf numFmtId="0" fontId="4" fillId="0" borderId="0" xfId="0" applyFont="1" applyAlignment="1">
      <alignment wrapText="1"/>
    </xf>
    <xf numFmtId="0" fontId="4" fillId="0" borderId="4" xfId="1" applyNumberFormat="1" applyFont="1" applyBorder="1" applyAlignment="1">
      <alignment wrapText="1"/>
    </xf>
    <xf numFmtId="3" fontId="4" fillId="0" borderId="5" xfId="1" applyNumberFormat="1" applyFont="1" applyBorder="1" applyAlignment="1">
      <alignment horizontal="right" wrapText="1"/>
    </xf>
    <xf numFmtId="166" fontId="4" fillId="0" borderId="5" xfId="1" applyNumberFormat="1" applyFont="1" applyBorder="1" applyAlignment="1">
      <alignment horizontal="right" wrapText="1"/>
    </xf>
    <xf numFmtId="0" fontId="4" fillId="0" borderId="0" xfId="0" applyFont="1" applyBorder="1" applyAlignment="1">
      <alignment wrapText="1"/>
    </xf>
    <xf numFmtId="167" fontId="2" fillId="3" borderId="1" xfId="2" applyNumberFormat="1" applyFont="1" applyFill="1" applyBorder="1" applyAlignment="1">
      <alignment horizontal="center" vertical="top" wrapText="1"/>
    </xf>
    <xf numFmtId="168" fontId="2" fillId="3" borderId="1" xfId="3" applyNumberFormat="1" applyFont="1" applyFill="1" applyBorder="1" applyAlignment="1">
      <alignment horizontal="center" vertical="top" wrapText="1"/>
    </xf>
    <xf numFmtId="0" fontId="0" fillId="0" borderId="0" xfId="0" applyBorder="1">
      <alignment vertical="top"/>
    </xf>
    <xf numFmtId="4" fontId="0" fillId="0" borderId="0" xfId="0" applyNumberFormat="1">
      <alignment vertical="top"/>
    </xf>
    <xf numFmtId="165" fontId="0" fillId="0" borderId="0" xfId="0" applyNumberFormat="1">
      <alignment vertical="top"/>
    </xf>
    <xf numFmtId="0" fontId="0" fillId="0" borderId="0" xfId="0" applyFill="1" applyBorder="1">
      <alignment vertical="top"/>
    </xf>
    <xf numFmtId="0" fontId="0" fillId="0" borderId="0" xfId="0" applyAlignment="1">
      <alignment wrapText="1"/>
    </xf>
    <xf numFmtId="3" fontId="4" fillId="0" borderId="1" xfId="1" applyNumberFormat="1" applyFont="1" applyBorder="1" applyAlignment="1">
      <alignment horizontal="right" wrapText="1"/>
    </xf>
    <xf numFmtId="165" fontId="4" fillId="0" borderId="1" xfId="1" applyNumberFormat="1" applyFont="1" applyBorder="1" applyAlignment="1">
      <alignment horizontal="right" wrapText="1"/>
    </xf>
    <xf numFmtId="0" fontId="7" fillId="0" borderId="0" xfId="5" applyAlignment="1"/>
    <xf numFmtId="0" fontId="7" fillId="0" borderId="0" xfId="5" applyFont="1" applyAlignment="1">
      <alignment horizontal="center"/>
    </xf>
    <xf numFmtId="0" fontId="4" fillId="5" borderId="1" xfId="5" applyFont="1" applyFill="1" applyBorder="1" applyAlignment="1">
      <alignment horizontal="center" wrapText="1"/>
    </xf>
    <xf numFmtId="0" fontId="4" fillId="0" borderId="0" xfId="5" applyFont="1" applyAlignment="1"/>
    <xf numFmtId="169" fontId="4" fillId="0" borderId="0" xfId="6" applyNumberFormat="1" applyFont="1" applyAlignment="1"/>
    <xf numFmtId="0" fontId="4" fillId="5" borderId="1" xfId="5" applyFont="1" applyFill="1" applyBorder="1" applyAlignment="1"/>
    <xf numFmtId="169" fontId="4" fillId="5" borderId="1" xfId="6" applyNumberFormat="1" applyFont="1" applyFill="1" applyBorder="1" applyAlignment="1"/>
    <xf numFmtId="168" fontId="4" fillId="0" borderId="0" xfId="7" applyNumberFormat="1" applyFont="1" applyAlignment="1"/>
    <xf numFmtId="3" fontId="4" fillId="0" borderId="0" xfId="0" applyNumberFormat="1" applyFont="1" applyBorder="1" applyAlignment="1">
      <alignment horizontal="right"/>
    </xf>
    <xf numFmtId="164" fontId="4" fillId="0" borderId="0" xfId="0" applyNumberFormat="1" applyFont="1" applyBorder="1" applyAlignment="1">
      <alignment horizontal="right"/>
    </xf>
    <xf numFmtId="3" fontId="4" fillId="0" borderId="0" xfId="1" applyNumberFormat="1" applyFont="1" applyFill="1" applyBorder="1" applyAlignment="1">
      <alignment horizontal="right" wrapText="1"/>
    </xf>
    <xf numFmtId="0" fontId="2" fillId="0" borderId="10" xfId="0" applyFont="1" applyBorder="1" applyAlignment="1">
      <alignment wrapText="1"/>
    </xf>
    <xf numFmtId="3" fontId="2" fillId="0" borderId="11" xfId="0" applyNumberFormat="1" applyFont="1" applyBorder="1" applyAlignment="1">
      <alignment horizontal="right" wrapText="1"/>
    </xf>
    <xf numFmtId="3" fontId="2" fillId="0" borderId="11" xfId="0" applyNumberFormat="1" applyFont="1" applyBorder="1" applyAlignment="1">
      <alignment horizontal="right"/>
    </xf>
    <xf numFmtId="164" fontId="4" fillId="0" borderId="11" xfId="0" applyNumberFormat="1" applyFont="1" applyBorder="1" applyAlignment="1">
      <alignment horizontal="right"/>
    </xf>
    <xf numFmtId="164" fontId="2" fillId="0" borderId="11" xfId="0" applyNumberFormat="1" applyFont="1" applyBorder="1" applyAlignment="1">
      <alignment horizontal="right" wrapText="1"/>
    </xf>
    <xf numFmtId="164" fontId="2" fillId="0" borderId="11" xfId="0" quotePrefix="1" applyNumberFormat="1" applyFont="1" applyBorder="1" applyAlignment="1">
      <alignment horizontal="right"/>
    </xf>
    <xf numFmtId="164" fontId="2" fillId="0" borderId="12" xfId="0" applyNumberFormat="1" applyFont="1" applyBorder="1" applyAlignment="1">
      <alignment horizontal="right"/>
    </xf>
    <xf numFmtId="0" fontId="2" fillId="0" borderId="13" xfId="0" applyFont="1" applyBorder="1" applyAlignment="1">
      <alignment wrapText="1"/>
    </xf>
    <xf numFmtId="3" fontId="2" fillId="0" borderId="14" xfId="0" applyNumberFormat="1" applyFont="1" applyBorder="1" applyAlignment="1">
      <alignment horizontal="right"/>
    </xf>
    <xf numFmtId="164" fontId="2" fillId="0" borderId="14" xfId="0" applyNumberFormat="1" applyFont="1" applyFill="1" applyBorder="1" applyAlignment="1">
      <alignment horizontal="right"/>
    </xf>
    <xf numFmtId="3" fontId="2" fillId="0" borderId="14" xfId="0" applyNumberFormat="1" applyFont="1" applyFill="1" applyBorder="1" applyAlignment="1">
      <alignment horizontal="right"/>
    </xf>
    <xf numFmtId="3" fontId="2" fillId="0" borderId="15" xfId="0" applyNumberFormat="1" applyFont="1" applyFill="1" applyBorder="1" applyAlignment="1">
      <alignment horizontal="right"/>
    </xf>
    <xf numFmtId="0" fontId="4" fillId="0" borderId="16" xfId="0" applyFont="1" applyBorder="1" applyAlignment="1">
      <alignment wrapText="1"/>
    </xf>
    <xf numFmtId="3" fontId="4" fillId="0" borderId="16" xfId="0" applyNumberFormat="1" applyFont="1" applyBorder="1" applyAlignment="1">
      <alignment horizontal="right"/>
    </xf>
    <xf numFmtId="164" fontId="4" fillId="0" borderId="16" xfId="0" applyNumberFormat="1" applyFont="1" applyBorder="1" applyAlignment="1">
      <alignment horizontal="right"/>
    </xf>
    <xf numFmtId="3" fontId="4" fillId="0" borderId="17" xfId="1" applyNumberFormat="1" applyFont="1" applyFill="1" applyBorder="1" applyAlignment="1">
      <alignment horizontal="right" wrapText="1"/>
    </xf>
    <xf numFmtId="0" fontId="8" fillId="0" borderId="0" xfId="0" applyFont="1" applyBorder="1">
      <alignment vertical="top"/>
    </xf>
    <xf numFmtId="0" fontId="4" fillId="0" borderId="4" xfId="0" applyNumberFormat="1" applyFont="1" applyBorder="1" applyAlignment="1">
      <alignment horizontal="right" wrapText="1"/>
    </xf>
    <xf numFmtId="0" fontId="8" fillId="0" borderId="0" xfId="0" applyNumberFormat="1" applyFont="1" applyAlignment="1"/>
    <xf numFmtId="0" fontId="6" fillId="0" borderId="0" xfId="0" applyFont="1" applyAlignment="1"/>
    <xf numFmtId="0" fontId="6" fillId="0" borderId="0" xfId="0" quotePrefix="1" applyFont="1" applyAlignment="1"/>
    <xf numFmtId="0" fontId="10" fillId="0" borderId="0" xfId="0" applyFont="1" applyBorder="1" applyAlignment="1">
      <alignment horizontal="right" vertical="top"/>
    </xf>
    <xf numFmtId="44" fontId="10" fillId="0" borderId="0" xfId="8" applyFont="1" applyBorder="1" applyAlignment="1">
      <alignment vertical="top"/>
    </xf>
    <xf numFmtId="4" fontId="4" fillId="0" borderId="1" xfId="0" applyNumberFormat="1" applyFont="1" applyFill="1" applyBorder="1" applyAlignment="1">
      <alignment horizontal="right"/>
    </xf>
    <xf numFmtId="165" fontId="4" fillId="0" borderId="3" xfId="0" applyNumberFormat="1" applyFont="1" applyBorder="1" applyAlignment="1">
      <alignment horizontal="right"/>
    </xf>
    <xf numFmtId="165" fontId="4" fillId="0" borderId="16" xfId="0" applyNumberFormat="1" applyFont="1" applyBorder="1" applyAlignment="1">
      <alignment horizontal="right"/>
    </xf>
    <xf numFmtId="170" fontId="3" fillId="0" borderId="0" xfId="0" applyNumberFormat="1" applyFont="1" applyAlignment="1"/>
    <xf numFmtId="168" fontId="4" fillId="0" borderId="0" xfId="8" applyNumberFormat="1" applyFont="1" applyAlignment="1">
      <alignment wrapText="1"/>
    </xf>
    <xf numFmtId="0" fontId="6" fillId="0" borderId="0" xfId="0" applyFont="1" applyAlignment="1">
      <alignment wrapText="1"/>
    </xf>
    <xf numFmtId="9" fontId="6" fillId="0" borderId="0" xfId="9" applyFont="1" applyAlignment="1">
      <alignment wrapText="1"/>
    </xf>
    <xf numFmtId="10" fontId="6" fillId="0" borderId="0" xfId="9" applyNumberFormat="1" applyFont="1" applyAlignment="1">
      <alignment wrapText="1"/>
    </xf>
    <xf numFmtId="44" fontId="4" fillId="0" borderId="0" xfId="0" applyNumberFormat="1" applyFont="1" applyAlignment="1">
      <alignment wrapText="1"/>
    </xf>
    <xf numFmtId="168" fontId="4" fillId="0" borderId="0" xfId="0" applyNumberFormat="1" applyFont="1" applyAlignment="1">
      <alignment wrapText="1"/>
    </xf>
    <xf numFmtId="0" fontId="7" fillId="0" borderId="0" xfId="0" applyFont="1" applyBorder="1">
      <alignment vertical="top"/>
    </xf>
    <xf numFmtId="3" fontId="4" fillId="0" borderId="3" xfId="0" applyNumberFormat="1" applyFont="1" applyFill="1" applyBorder="1" applyAlignment="1">
      <alignment horizontal="right"/>
    </xf>
    <xf numFmtId="165" fontId="4" fillId="0" borderId="3" xfId="0" applyNumberFormat="1" applyFont="1" applyFill="1" applyBorder="1" applyAlignment="1">
      <alignment horizontal="right"/>
    </xf>
    <xf numFmtId="3" fontId="4" fillId="0" borderId="3" xfId="1" applyNumberFormat="1" applyFont="1" applyBorder="1" applyAlignment="1">
      <alignment horizontal="right" wrapText="1"/>
    </xf>
    <xf numFmtId="165" fontId="4" fillId="0" borderId="9" xfId="0" applyNumberFormat="1" applyFont="1" applyFill="1" applyBorder="1" applyAlignment="1">
      <alignment horizontal="right"/>
    </xf>
    <xf numFmtId="3" fontId="4" fillId="0" borderId="9" xfId="0" applyNumberFormat="1" applyFont="1" applyFill="1" applyBorder="1" applyAlignment="1">
      <alignment horizontal="right"/>
    </xf>
    <xf numFmtId="3" fontId="4" fillId="0" borderId="9" xfId="1" applyNumberFormat="1" applyFont="1" applyBorder="1" applyAlignment="1">
      <alignment horizontal="right" wrapText="1"/>
    </xf>
    <xf numFmtId="3" fontId="4" fillId="6" borderId="7" xfId="0" applyNumberFormat="1" applyFont="1" applyFill="1" applyBorder="1" applyAlignment="1">
      <alignment horizontal="right"/>
    </xf>
    <xf numFmtId="3" fontId="4" fillId="6" borderId="6" xfId="0" applyNumberFormat="1" applyFont="1" applyFill="1" applyBorder="1" applyAlignment="1">
      <alignment horizontal="right" wrapText="1"/>
    </xf>
    <xf numFmtId="164" fontId="4" fillId="6" borderId="7" xfId="0" applyNumberFormat="1" applyFont="1" applyFill="1" applyBorder="1" applyAlignment="1">
      <alignment horizontal="right"/>
    </xf>
    <xf numFmtId="164" fontId="4" fillId="6" borderId="8" xfId="0" applyNumberFormat="1" applyFont="1" applyFill="1" applyBorder="1" applyAlignment="1">
      <alignment horizontal="right"/>
    </xf>
    <xf numFmtId="3" fontId="4" fillId="6" borderId="4" xfId="0" applyNumberFormat="1" applyFont="1" applyFill="1" applyBorder="1" applyAlignment="1">
      <alignment horizontal="right" wrapText="1"/>
    </xf>
    <xf numFmtId="3" fontId="4" fillId="6" borderId="5" xfId="0" applyNumberFormat="1" applyFont="1" applyFill="1" applyBorder="1" applyAlignment="1">
      <alignment horizontal="right"/>
    </xf>
    <xf numFmtId="164" fontId="4" fillId="6" borderId="5" xfId="0" applyNumberFormat="1" applyFont="1" applyFill="1" applyBorder="1" applyAlignment="1">
      <alignment horizontal="right"/>
    </xf>
    <xf numFmtId="164" fontId="4" fillId="6" borderId="2" xfId="0" applyNumberFormat="1" applyFont="1" applyFill="1" applyBorder="1" applyAlignment="1">
      <alignment horizontal="right"/>
    </xf>
    <xf numFmtId="165" fontId="4" fillId="6" borderId="5" xfId="0" applyNumberFormat="1" applyFont="1" applyFill="1" applyBorder="1" applyAlignment="1">
      <alignment horizontal="right"/>
    </xf>
    <xf numFmtId="3" fontId="4" fillId="6" borderId="5" xfId="1" applyNumberFormat="1" applyFont="1" applyFill="1" applyBorder="1" applyAlignment="1">
      <alignment horizontal="right" wrapText="1"/>
    </xf>
    <xf numFmtId="3" fontId="4" fillId="6" borderId="2" xfId="1" applyNumberFormat="1" applyFont="1" applyFill="1" applyBorder="1" applyAlignment="1">
      <alignment horizontal="right" wrapText="1"/>
    </xf>
    <xf numFmtId="0" fontId="4" fillId="0" borderId="0" xfId="0" applyFont="1" applyBorder="1" applyAlignment="1">
      <alignment vertical="top"/>
    </xf>
    <xf numFmtId="0" fontId="4" fillId="0" borderId="0" xfId="0" applyFont="1" applyAlignment="1"/>
    <xf numFmtId="0" fontId="4" fillId="0" borderId="0" xfId="0" applyFont="1" applyFill="1" applyBorder="1" applyAlignment="1">
      <alignment vertical="top"/>
    </xf>
    <xf numFmtId="0" fontId="2" fillId="2" borderId="1" xfId="0" applyFont="1" applyFill="1" applyBorder="1" applyAlignment="1">
      <alignment horizontal="left" vertical="top" wrapText="1"/>
    </xf>
    <xf numFmtId="4" fontId="2" fillId="2" borderId="1" xfId="0" applyNumberFormat="1" applyFont="1" applyFill="1" applyBorder="1" applyAlignment="1">
      <alignment horizontal="left" vertical="top" wrapText="1"/>
    </xf>
    <xf numFmtId="165" fontId="2" fillId="2" borderId="1" xfId="0" applyNumberFormat="1" applyFont="1" applyFill="1" applyBorder="1" applyAlignment="1">
      <alignment horizontal="left" vertical="top" wrapText="1"/>
    </xf>
    <xf numFmtId="0" fontId="4" fillId="0" borderId="1" xfId="0" applyFont="1" applyBorder="1" applyAlignment="1">
      <alignment vertical="top" wrapText="1"/>
    </xf>
    <xf numFmtId="166" fontId="4" fillId="0" borderId="1" xfId="0" applyNumberFormat="1" applyFont="1" applyBorder="1" applyAlignment="1">
      <alignment horizontal="right"/>
    </xf>
    <xf numFmtId="166" fontId="4" fillId="0" borderId="1" xfId="0" applyNumberFormat="1" applyFont="1" applyBorder="1" applyAlignment="1">
      <alignment horizontal="right" wrapText="1"/>
    </xf>
    <xf numFmtId="3" fontId="4" fillId="0" borderId="1" xfId="0" applyNumberFormat="1" applyFont="1" applyFill="1" applyBorder="1" applyAlignment="1">
      <alignment horizontal="right" wrapText="1"/>
    </xf>
    <xf numFmtId="166" fontId="4" fillId="0" borderId="1" xfId="0" applyNumberFormat="1" applyFont="1" applyFill="1" applyBorder="1" applyAlignment="1">
      <alignment horizontal="right" wrapText="1"/>
    </xf>
    <xf numFmtId="0" fontId="0" fillId="0" borderId="0" xfId="0" applyFill="1" applyAlignment="1"/>
    <xf numFmtId="0" fontId="2" fillId="7" borderId="1" xfId="0" applyFont="1" applyFill="1" applyBorder="1" applyAlignment="1">
      <alignment vertical="top" wrapText="1"/>
    </xf>
    <xf numFmtId="3" fontId="2" fillId="7" borderId="1" xfId="0" applyNumberFormat="1" applyFont="1" applyFill="1" applyBorder="1" applyAlignment="1">
      <alignment horizontal="right" wrapText="1"/>
    </xf>
    <xf numFmtId="3" fontId="2" fillId="7" borderId="1" xfId="0" applyNumberFormat="1" applyFont="1" applyFill="1" applyBorder="1" applyAlignment="1">
      <alignment horizontal="right"/>
    </xf>
    <xf numFmtId="166" fontId="2" fillId="7" borderId="1" xfId="0" applyNumberFormat="1" applyFont="1" applyFill="1" applyBorder="1" applyAlignment="1">
      <alignment horizontal="right"/>
    </xf>
    <xf numFmtId="166" fontId="2" fillId="7" borderId="1" xfId="0" applyNumberFormat="1" applyFont="1" applyFill="1" applyBorder="1" applyAlignment="1">
      <alignment horizontal="right" wrapText="1"/>
    </xf>
    <xf numFmtId="0" fontId="2" fillId="7" borderId="1" xfId="0" applyFont="1" applyFill="1" applyBorder="1" applyAlignment="1">
      <alignment wrapText="1"/>
    </xf>
    <xf numFmtId="164" fontId="0" fillId="0" borderId="0" xfId="0" applyNumberFormat="1" applyFill="1" applyAlignment="1"/>
    <xf numFmtId="3" fontId="3" fillId="0" borderId="0" xfId="0" applyNumberFormat="1" applyFont="1" applyBorder="1" applyAlignment="1">
      <alignment horizontal="right" wrapText="1"/>
    </xf>
    <xf numFmtId="3" fontId="3" fillId="0" borderId="0" xfId="0" applyNumberFormat="1" applyFont="1" applyBorder="1" applyAlignment="1">
      <alignment horizontal="right"/>
    </xf>
    <xf numFmtId="166" fontId="3" fillId="0" borderId="0" xfId="0" applyNumberFormat="1" applyFont="1" applyBorder="1" applyAlignment="1">
      <alignment horizontal="right" wrapText="1"/>
    </xf>
    <xf numFmtId="0" fontId="3" fillId="0" borderId="0" xfId="0" applyFont="1" applyFill="1" applyAlignment="1"/>
    <xf numFmtId="165" fontId="4" fillId="0" borderId="1" xfId="0" applyNumberFormat="1" applyFont="1" applyBorder="1" applyAlignment="1">
      <alignment horizontal="right" wrapText="1"/>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166" fontId="4" fillId="0" borderId="9" xfId="0" applyNumberFormat="1" applyFont="1" applyFill="1" applyBorder="1" applyAlignment="1">
      <alignment horizontal="right"/>
    </xf>
    <xf numFmtId="0" fontId="2" fillId="2" borderId="1" xfId="0" applyFont="1" applyFill="1" applyBorder="1" applyAlignment="1">
      <alignment horizontal="center" vertical="top" wrapText="1"/>
    </xf>
    <xf numFmtId="4"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166" fontId="4" fillId="0" borderId="9" xfId="0" applyNumberFormat="1" applyFont="1" applyBorder="1" applyAlignment="1">
      <alignment horizontal="right" wrapText="1"/>
    </xf>
    <xf numFmtId="0" fontId="4" fillId="0" borderId="0" xfId="5" applyFont="1" applyAlignment="1">
      <alignment wrapText="1"/>
    </xf>
    <xf numFmtId="0" fontId="4" fillId="0" borderId="0" xfId="5" applyFont="1" applyFill="1" applyAlignment="1"/>
    <xf numFmtId="169" fontId="4" fillId="0" borderId="0" xfId="6" applyNumberFormat="1" applyFont="1" applyFill="1" applyAlignment="1"/>
    <xf numFmtId="3" fontId="4" fillId="0" borderId="0" xfId="5" applyNumberFormat="1" applyFont="1" applyFill="1" applyAlignment="1"/>
    <xf numFmtId="164" fontId="4" fillId="0" borderId="1" xfId="0" applyNumberFormat="1" applyFont="1" applyBorder="1" applyAlignment="1">
      <alignment horizontal="right"/>
    </xf>
    <xf numFmtId="164" fontId="4" fillId="0" borderId="3" xfId="0" applyNumberFormat="1" applyFont="1" applyBorder="1" applyAlignment="1">
      <alignment horizontal="right"/>
    </xf>
    <xf numFmtId="164" fontId="4" fillId="0" borderId="1" xfId="0" applyNumberFormat="1" applyFont="1" applyFill="1" applyBorder="1" applyAlignment="1">
      <alignment horizontal="right"/>
    </xf>
    <xf numFmtId="164" fontId="4" fillId="0" borderId="9" xfId="0" applyNumberFormat="1" applyFont="1" applyFill="1" applyBorder="1" applyAlignment="1">
      <alignment horizontal="right"/>
    </xf>
    <xf numFmtId="164" fontId="4" fillId="6" borderId="5" xfId="0" quotePrefix="1" applyNumberFormat="1" applyFont="1" applyFill="1" applyBorder="1" applyAlignment="1">
      <alignment horizontal="right"/>
    </xf>
    <xf numFmtId="164" fontId="4" fillId="0" borderId="1" xfId="1" applyNumberFormat="1" applyFont="1" applyBorder="1" applyAlignment="1">
      <alignment horizontal="right" wrapText="1"/>
    </xf>
    <xf numFmtId="164" fontId="4" fillId="0" borderId="1" xfId="0" applyNumberFormat="1" applyFont="1" applyBorder="1" applyAlignment="1">
      <alignment horizontal="right"/>
    </xf>
    <xf numFmtId="164" fontId="4" fillId="0" borderId="3" xfId="0" applyNumberFormat="1" applyFont="1" applyBorder="1" applyAlignment="1">
      <alignment horizontal="right"/>
    </xf>
    <xf numFmtId="164" fontId="4" fillId="0" borderId="16" xfId="0" applyNumberFormat="1" applyFont="1" applyBorder="1" applyAlignment="1">
      <alignment horizontal="right"/>
    </xf>
    <xf numFmtId="164" fontId="4" fillId="0" borderId="9" xfId="0" applyNumberFormat="1" applyFont="1" applyFill="1" applyBorder="1" applyAlignment="1">
      <alignment horizontal="right"/>
    </xf>
    <xf numFmtId="164" fontId="4" fillId="0" borderId="9" xfId="0" applyNumberFormat="1" applyFont="1" applyFill="1" applyBorder="1" applyAlignment="1">
      <alignment horizontal="right"/>
    </xf>
    <xf numFmtId="166" fontId="4" fillId="0" borderId="1" xfId="0" applyNumberFormat="1" applyFont="1" applyBorder="1" applyAlignment="1">
      <alignment horizontal="right"/>
    </xf>
    <xf numFmtId="166" fontId="4" fillId="0" borderId="1" xfId="0" applyNumberFormat="1" applyFont="1" applyBorder="1" applyAlignment="1">
      <alignment horizontal="right" wrapText="1"/>
    </xf>
    <xf numFmtId="166" fontId="4" fillId="0" borderId="1" xfId="0" applyNumberFormat="1" applyFont="1" applyFill="1" applyBorder="1" applyAlignment="1">
      <alignment horizontal="right" wrapText="1"/>
    </xf>
    <xf numFmtId="0" fontId="0" fillId="0" borderId="0" xfId="0">
      <alignment vertical="top"/>
    </xf>
    <xf numFmtId="0" fontId="2" fillId="3" borderId="1" xfId="0" applyNumberFormat="1" applyFont="1" applyFill="1" applyBorder="1" applyAlignment="1">
      <alignment horizontal="center" vertical="top" wrapText="1"/>
    </xf>
    <xf numFmtId="0" fontId="2" fillId="3" borderId="0" xfId="0" applyFont="1" applyFill="1" applyAlignment="1">
      <alignment horizontal="center" vertical="top" wrapText="1"/>
    </xf>
    <xf numFmtId="164" fontId="4" fillId="0" borderId="1" xfId="0" applyNumberFormat="1" applyFont="1" applyBorder="1" applyAlignment="1">
      <alignment horizontal="right"/>
    </xf>
    <xf numFmtId="0" fontId="4" fillId="0" borderId="0" xfId="0" applyFont="1" applyAlignment="1">
      <alignment wrapText="1"/>
    </xf>
    <xf numFmtId="0" fontId="5" fillId="2" borderId="1" xfId="1" applyFont="1" applyFill="1" applyBorder="1" applyAlignment="1">
      <alignment horizontal="left" wrapText="1"/>
    </xf>
    <xf numFmtId="0" fontId="5" fillId="2" borderId="1" xfId="1" applyFont="1" applyFill="1" applyBorder="1" applyAlignment="1">
      <alignment horizontal="center" wrapText="1"/>
    </xf>
    <xf numFmtId="0" fontId="3" fillId="0" borderId="1" xfId="1" applyFont="1" applyFill="1" applyBorder="1" applyAlignment="1">
      <alignment wrapText="1"/>
    </xf>
    <xf numFmtId="8" fontId="3" fillId="0" borderId="1" xfId="1" applyNumberFormat="1" applyFont="1" applyBorder="1" applyAlignment="1">
      <alignment wrapText="1"/>
    </xf>
    <xf numFmtId="0" fontId="3" fillId="0" borderId="1" xfId="1" applyFont="1" applyBorder="1" applyAlignment="1">
      <alignment wrapText="1"/>
    </xf>
    <xf numFmtId="166" fontId="3" fillId="0" borderId="1" xfId="1" applyNumberFormat="1" applyFont="1" applyBorder="1" applyAlignment="1">
      <alignment horizontal="right" wrapText="1"/>
    </xf>
    <xf numFmtId="0" fontId="3" fillId="0" borderId="1" xfId="1" applyFont="1" applyFill="1" applyBorder="1" applyAlignment="1">
      <alignment horizontal="left" wrapText="1"/>
    </xf>
    <xf numFmtId="0" fontId="5" fillId="0" borderId="4" xfId="1" applyFont="1" applyFill="1" applyBorder="1" applyAlignment="1">
      <alignment horizontal="center" wrapText="1"/>
    </xf>
    <xf numFmtId="0" fontId="5" fillId="0" borderId="5" xfId="1" applyFont="1" applyFill="1" applyBorder="1" applyAlignment="1">
      <alignment horizontal="center" wrapText="1"/>
    </xf>
    <xf numFmtId="0" fontId="5" fillId="0" borderId="2" xfId="1" applyFont="1" applyFill="1" applyBorder="1" applyAlignment="1">
      <alignment horizontal="center" wrapText="1"/>
    </xf>
    <xf numFmtId="166" fontId="3" fillId="0" borderId="2" xfId="1" applyNumberFormat="1" applyFont="1" applyBorder="1" applyAlignment="1">
      <alignment horizontal="right" wrapText="1"/>
    </xf>
    <xf numFmtId="0" fontId="5" fillId="0" borderId="6" xfId="1" applyFont="1" applyFill="1" applyBorder="1" applyAlignment="1">
      <alignment horizontal="center" wrapText="1"/>
    </xf>
    <xf numFmtId="0" fontId="5" fillId="0" borderId="7" xfId="1" applyFont="1" applyFill="1" applyBorder="1" applyAlignment="1">
      <alignment horizontal="center" wrapText="1"/>
    </xf>
    <xf numFmtId="0" fontId="5" fillId="0" borderId="8" xfId="1" applyFont="1" applyFill="1" applyBorder="1" applyAlignment="1">
      <alignment horizontal="center" wrapText="1"/>
    </xf>
    <xf numFmtId="0" fontId="5" fillId="2" borderId="6" xfId="1" applyFont="1" applyFill="1" applyBorder="1" applyAlignment="1">
      <alignment horizontal="center" wrapText="1"/>
    </xf>
    <xf numFmtId="169" fontId="5" fillId="2" borderId="6" xfId="2" applyNumberFormat="1" applyFont="1" applyFill="1" applyBorder="1" applyAlignment="1">
      <alignment horizontal="center" wrapText="1"/>
    </xf>
    <xf numFmtId="168" fontId="5" fillId="2" borderId="6" xfId="3" applyNumberFormat="1" applyFont="1" applyFill="1" applyBorder="1" applyAlignment="1">
      <alignment horizontal="center" wrapText="1"/>
    </xf>
    <xf numFmtId="0" fontId="3" fillId="0" borderId="1" xfId="1" applyFont="1" applyFill="1" applyBorder="1" applyAlignment="1">
      <alignment horizontal="left"/>
    </xf>
    <xf numFmtId="0" fontId="1" fillId="0" borderId="0" xfId="0" applyFont="1" applyAlignment="1">
      <alignment wrapText="1"/>
    </xf>
    <xf numFmtId="168" fontId="5" fillId="2" borderId="1" xfId="3" applyNumberFormat="1" applyFont="1" applyFill="1" applyBorder="1" applyAlignment="1">
      <alignment horizontal="center" wrapText="1"/>
    </xf>
    <xf numFmtId="168" fontId="0" fillId="0" borderId="0" xfId="0" applyNumberFormat="1" applyAlignment="1">
      <alignment wrapText="1"/>
    </xf>
    <xf numFmtId="168" fontId="5" fillId="2" borderId="2" xfId="3" applyNumberFormat="1" applyFont="1" applyFill="1" applyBorder="1" applyAlignment="1">
      <alignment horizontal="center" wrapText="1"/>
    </xf>
    <xf numFmtId="171" fontId="3" fillId="0" borderId="1" xfId="1" applyNumberFormat="1" applyFont="1" applyBorder="1" applyAlignment="1">
      <alignment wrapText="1"/>
    </xf>
    <xf numFmtId="171" fontId="3" fillId="0" borderId="1" xfId="4" applyNumberFormat="1" applyFont="1" applyBorder="1" applyAlignment="1">
      <alignment wrapText="1"/>
    </xf>
    <xf numFmtId="0" fontId="4" fillId="0" borderId="0" xfId="1" applyFont="1" applyFill="1" applyBorder="1" applyAlignment="1">
      <alignment horizontal="left"/>
    </xf>
    <xf numFmtId="166" fontId="3" fillId="0" borderId="2" xfId="1" applyNumberFormat="1" applyFont="1" applyFill="1" applyBorder="1" applyAlignment="1">
      <alignment horizontal="right" wrapText="1"/>
    </xf>
    <xf numFmtId="0" fontId="3" fillId="0" borderId="4" xfId="1" applyFont="1" applyFill="1" applyBorder="1" applyAlignment="1">
      <alignment horizontal="left"/>
    </xf>
    <xf numFmtId="0" fontId="5" fillId="0" borderId="5" xfId="1" applyFont="1" applyFill="1" applyBorder="1" applyAlignment="1">
      <alignment horizontal="center"/>
    </xf>
    <xf numFmtId="0" fontId="2" fillId="3" borderId="1" xfId="0" applyNumberFormat="1" applyFont="1" applyFill="1" applyBorder="1" applyAlignment="1">
      <alignment horizontal="center"/>
    </xf>
    <xf numFmtId="0" fontId="2" fillId="2" borderId="1" xfId="0" applyFont="1" applyFill="1" applyBorder="1" applyAlignment="1">
      <alignment horizontal="center"/>
    </xf>
    <xf numFmtId="0" fontId="2" fillId="2" borderId="19" xfId="1" applyFont="1" applyFill="1" applyBorder="1" applyAlignment="1">
      <alignment horizontal="center" wrapText="1"/>
    </xf>
    <xf numFmtId="0" fontId="2" fillId="2" borderId="20" xfId="1" applyFont="1" applyFill="1" applyBorder="1" applyAlignment="1">
      <alignment horizontal="center" wrapText="1"/>
    </xf>
    <xf numFmtId="0" fontId="2" fillId="2" borderId="21" xfId="1" applyFont="1" applyFill="1" applyBorder="1" applyAlignment="1">
      <alignment horizontal="center" wrapText="1"/>
    </xf>
    <xf numFmtId="0" fontId="9" fillId="2" borderId="18" xfId="1" applyFont="1" applyFill="1" applyBorder="1" applyAlignment="1">
      <alignment horizontal="center" wrapText="1"/>
    </xf>
    <xf numFmtId="0" fontId="9" fillId="2" borderId="9" xfId="1" applyFont="1" applyFill="1" applyBorder="1" applyAlignment="1">
      <alignment horizontal="center" wrapText="1"/>
    </xf>
    <xf numFmtId="0" fontId="5" fillId="2" borderId="4" xfId="1" applyFont="1" applyFill="1" applyBorder="1" applyAlignment="1">
      <alignment horizontal="center" wrapText="1"/>
    </xf>
    <xf numFmtId="0" fontId="5" fillId="2" borderId="5" xfId="1" applyFont="1" applyFill="1" applyBorder="1" applyAlignment="1">
      <alignment horizontal="center" wrapText="1"/>
    </xf>
    <xf numFmtId="0" fontId="5" fillId="2" borderId="2" xfId="1" applyFont="1" applyFill="1" applyBorder="1" applyAlignment="1">
      <alignment horizontal="center" wrapText="1"/>
    </xf>
    <xf numFmtId="0" fontId="2" fillId="2" borderId="4" xfId="1" applyFont="1" applyFill="1" applyBorder="1" applyAlignment="1">
      <alignment horizontal="left" wrapText="1"/>
    </xf>
    <xf numFmtId="0" fontId="2" fillId="2" borderId="5" xfId="1" applyFont="1" applyFill="1" applyBorder="1" applyAlignment="1">
      <alignment horizontal="left" wrapText="1"/>
    </xf>
    <xf numFmtId="0" fontId="2" fillId="2" borderId="2" xfId="1" applyFont="1" applyFill="1" applyBorder="1" applyAlignment="1">
      <alignment horizontal="left" wrapText="1"/>
    </xf>
    <xf numFmtId="0" fontId="2" fillId="2" borderId="6" xfId="1" applyFont="1" applyFill="1" applyBorder="1" applyAlignment="1">
      <alignment horizontal="center" wrapText="1"/>
    </xf>
    <xf numFmtId="0" fontId="2" fillId="2" borderId="7" xfId="1" applyFont="1" applyFill="1" applyBorder="1" applyAlignment="1">
      <alignment horizontal="center" wrapText="1"/>
    </xf>
    <xf numFmtId="0" fontId="2" fillId="2" borderId="8" xfId="1" applyFont="1" applyFill="1" applyBorder="1" applyAlignment="1">
      <alignment horizontal="center" wrapText="1"/>
    </xf>
    <xf numFmtId="0" fontId="7" fillId="0" borderId="0" xfId="5" applyFont="1" applyAlignment="1">
      <alignment horizontal="center"/>
    </xf>
    <xf numFmtId="2" fontId="3" fillId="0" borderId="1" xfId="1" applyNumberFormat="1" applyFont="1" applyBorder="1" applyAlignment="1">
      <alignment wrapText="1"/>
    </xf>
    <xf numFmtId="8" fontId="3" fillId="0" borderId="1" xfId="1" applyNumberFormat="1" applyFont="1" applyFill="1" applyBorder="1" applyAlignment="1">
      <alignment wrapText="1"/>
    </xf>
  </cellXfs>
  <cellStyles count="16">
    <cellStyle name="Comma 2" xfId="2"/>
    <cellStyle name="Comma 3" xfId="6"/>
    <cellStyle name="Comma 3 2" xfId="14"/>
    <cellStyle name="Comma 3 3" xfId="11"/>
    <cellStyle name="Currency" xfId="8" builtinId="4"/>
    <cellStyle name="Currency 2" xfId="3"/>
    <cellStyle name="Currency 3" xfId="7"/>
    <cellStyle name="Currency 3 2" xfId="15"/>
    <cellStyle name="Currency 3 3" xfId="12"/>
    <cellStyle name="Normal" xfId="0" builtinId="0"/>
    <cellStyle name="Normal 2" xfId="5"/>
    <cellStyle name="Normal 2 2" xfId="13"/>
    <cellStyle name="Normal 2 3" xfId="10"/>
    <cellStyle name="Normal_1722 Marine SI tables" xfId="1"/>
    <cellStyle name="Percent" xfId="9" builtinId="5"/>
    <cellStyle name="Per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42"/>
  <sheetViews>
    <sheetView tabSelected="1" zoomScale="85" zoomScaleNormal="100" workbookViewId="0">
      <selection activeCell="B18" sqref="B18"/>
    </sheetView>
  </sheetViews>
  <sheetFormatPr defaultColWidth="9.6328125" defaultRowHeight="15" x14ac:dyDescent="0.25"/>
  <cols>
    <col min="1" max="1" width="18.54296875" style="31" customWidth="1"/>
    <col min="2" max="2" width="8.08984375" style="31" bestFit="1" customWidth="1"/>
    <col min="3" max="3" width="9" style="55" customWidth="1"/>
    <col min="4" max="4" width="8.81640625" style="55" customWidth="1"/>
    <col min="5" max="5" width="7.6328125" style="31" customWidth="1"/>
    <col min="6" max="6" width="11.7265625" style="31" customWidth="1"/>
    <col min="7" max="7" width="13" style="56" customWidth="1"/>
    <col min="8" max="8" width="8.81640625" style="31" customWidth="1"/>
    <col min="9" max="9" width="12.453125" style="56" customWidth="1"/>
    <col min="10" max="10" width="10.54296875" style="31" customWidth="1"/>
    <col min="11" max="11" width="10.453125" style="31" customWidth="1"/>
    <col min="12" max="12" width="9.08984375" style="57" customWidth="1"/>
    <col min="13" max="13" width="11.36328125" style="31" customWidth="1"/>
    <col min="14" max="14" width="11.6328125" style="31" customWidth="1"/>
    <col min="15" max="15" width="10.90625" style="31" customWidth="1"/>
    <col min="16" max="17" width="11.6328125" style="31" customWidth="1"/>
    <col min="18" max="16384" width="9.6328125" style="31"/>
  </cols>
  <sheetData>
    <row r="3" spans="1:15" x14ac:dyDescent="0.25">
      <c r="A3" s="206" t="s">
        <v>108</v>
      </c>
      <c r="B3" s="206"/>
      <c r="C3" s="206"/>
      <c r="D3" s="206"/>
      <c r="E3" s="206"/>
      <c r="F3" s="206"/>
      <c r="G3" s="206"/>
      <c r="H3" s="206"/>
      <c r="I3" s="206"/>
      <c r="J3" s="206"/>
      <c r="K3" s="206"/>
      <c r="L3" s="206"/>
      <c r="M3" s="206"/>
      <c r="N3" s="30"/>
      <c r="O3" s="30"/>
    </row>
    <row r="4" spans="1:15" ht="15" customHeight="1" x14ac:dyDescent="0.25">
      <c r="A4" s="32"/>
      <c r="B4" s="206" t="s">
        <v>23</v>
      </c>
      <c r="C4" s="206"/>
      <c r="D4" s="206"/>
      <c r="E4" s="206"/>
      <c r="F4" s="206"/>
      <c r="G4" s="206"/>
      <c r="H4" s="206"/>
      <c r="I4" s="206"/>
      <c r="J4" s="206"/>
      <c r="K4" s="33" t="s">
        <v>1</v>
      </c>
      <c r="L4" s="34"/>
      <c r="M4" s="33"/>
      <c r="N4" s="30"/>
      <c r="O4" s="30"/>
    </row>
    <row r="5" spans="1:15" s="40" customFormat="1" ht="36.75" customHeight="1" x14ac:dyDescent="0.25">
      <c r="A5" s="35" t="s">
        <v>2</v>
      </c>
      <c r="B5" s="5" t="s">
        <v>122</v>
      </c>
      <c r="C5" s="5" t="s">
        <v>123</v>
      </c>
      <c r="D5" s="5" t="s">
        <v>124</v>
      </c>
      <c r="E5" s="6" t="s">
        <v>125</v>
      </c>
      <c r="F5" s="5" t="s">
        <v>3</v>
      </c>
      <c r="G5" s="36" t="s">
        <v>24</v>
      </c>
      <c r="H5" s="5" t="s">
        <v>5</v>
      </c>
      <c r="I5" s="37" t="s">
        <v>25</v>
      </c>
      <c r="J5" s="5" t="s">
        <v>26</v>
      </c>
      <c r="K5" s="5" t="s">
        <v>8</v>
      </c>
      <c r="L5" s="38" t="s">
        <v>27</v>
      </c>
      <c r="M5" s="5" t="s">
        <v>28</v>
      </c>
      <c r="N5" s="39"/>
    </row>
    <row r="6" spans="1:15" ht="26.4" x14ac:dyDescent="0.25">
      <c r="A6" s="41" t="s">
        <v>29</v>
      </c>
      <c r="B6" s="42">
        <v>18</v>
      </c>
      <c r="C6" s="42">
        <v>9</v>
      </c>
      <c r="D6" s="42">
        <v>10</v>
      </c>
      <c r="E6" s="42">
        <v>1</v>
      </c>
      <c r="F6" s="13">
        <f>SUM(B6:E6)</f>
        <v>38</v>
      </c>
      <c r="G6" s="11">
        <f>(B6*62.94)+(C6*98.05)+(D6*117.33)+(E6*31.41)</f>
        <v>3220.08</v>
      </c>
      <c r="H6" s="11">
        <v>0</v>
      </c>
      <c r="I6" s="159">
        <v>15.56</v>
      </c>
      <c r="J6" s="43">
        <v>1</v>
      </c>
      <c r="K6" s="13">
        <v>4</v>
      </c>
      <c r="L6" s="60">
        <f>F6*J6*K6</f>
        <v>152</v>
      </c>
      <c r="M6" s="60">
        <f>(G6+H6+I6)*J6*K6</f>
        <v>12942.56</v>
      </c>
      <c r="N6" s="30"/>
    </row>
    <row r="7" spans="1:15" ht="26.4" x14ac:dyDescent="0.25">
      <c r="A7" s="41" t="s">
        <v>30</v>
      </c>
      <c r="B7" s="42">
        <v>15</v>
      </c>
      <c r="C7" s="42">
        <v>3</v>
      </c>
      <c r="D7" s="42">
        <v>1</v>
      </c>
      <c r="E7" s="42">
        <v>1</v>
      </c>
      <c r="F7" s="13">
        <f t="shared" ref="F7:F8" si="0">SUM(B7:E7)</f>
        <v>20</v>
      </c>
      <c r="G7" s="176">
        <f t="shared" ref="G7:G8" si="1">(B7*62.94)+(C7*98.05)+(D7*117.33)+(E7*31.41)</f>
        <v>1386.99</v>
      </c>
      <c r="H7" s="11">
        <v>0</v>
      </c>
      <c r="I7" s="159">
        <v>0</v>
      </c>
      <c r="J7" s="43">
        <v>1</v>
      </c>
      <c r="K7" s="13">
        <v>4</v>
      </c>
      <c r="L7" s="60">
        <f t="shared" ref="L7:L21" si="2">F7*J7*K7</f>
        <v>80</v>
      </c>
      <c r="M7" s="60">
        <f t="shared" ref="M7:M8" si="3">(G7+H7+I7)*J7*K7</f>
        <v>5547.96</v>
      </c>
      <c r="N7" s="30"/>
    </row>
    <row r="8" spans="1:15" ht="39.6" x14ac:dyDescent="0.25">
      <c r="A8" s="41" t="s">
        <v>31</v>
      </c>
      <c r="B8" s="97">
        <v>30</v>
      </c>
      <c r="C8" s="97">
        <v>14</v>
      </c>
      <c r="D8" s="97">
        <v>0</v>
      </c>
      <c r="E8" s="97">
        <v>14</v>
      </c>
      <c r="F8" s="107">
        <f t="shared" si="0"/>
        <v>58</v>
      </c>
      <c r="G8" s="176">
        <f t="shared" si="1"/>
        <v>3700.6399999999994</v>
      </c>
      <c r="H8" s="17">
        <v>0</v>
      </c>
      <c r="I8" s="160">
        <v>0</v>
      </c>
      <c r="J8" s="108">
        <v>1</v>
      </c>
      <c r="K8" s="107">
        <v>2</v>
      </c>
      <c r="L8" s="109">
        <f t="shared" si="2"/>
        <v>116</v>
      </c>
      <c r="M8" s="109">
        <f t="shared" si="3"/>
        <v>7401.2799999999988</v>
      </c>
      <c r="N8" s="30"/>
    </row>
    <row r="9" spans="1:15" ht="15" customHeight="1" x14ac:dyDescent="0.25">
      <c r="A9" s="45" t="s">
        <v>89</v>
      </c>
      <c r="B9" s="117"/>
      <c r="C9" s="118"/>
      <c r="D9" s="118"/>
      <c r="E9" s="118"/>
      <c r="F9" s="118"/>
      <c r="G9" s="119"/>
      <c r="H9" s="119"/>
      <c r="I9" s="163"/>
      <c r="J9" s="121"/>
      <c r="K9" s="118"/>
      <c r="L9" s="122"/>
      <c r="M9" s="123"/>
    </row>
    <row r="10" spans="1:15" x14ac:dyDescent="0.25">
      <c r="A10" s="90" t="s">
        <v>90</v>
      </c>
      <c r="B10" s="114"/>
      <c r="C10" s="113"/>
      <c r="D10" s="113"/>
      <c r="E10" s="113"/>
      <c r="F10" s="113"/>
      <c r="G10" s="115"/>
      <c r="H10" s="116"/>
      <c r="I10" s="162">
        <v>11266.86</v>
      </c>
      <c r="J10" s="110">
        <v>1</v>
      </c>
      <c r="K10" s="111">
        <v>2</v>
      </c>
      <c r="L10" s="112">
        <f t="shared" ref="L10:L11" si="4">F10*J10*K10</f>
        <v>0</v>
      </c>
      <c r="M10" s="112">
        <f t="shared" ref="M10:M11" si="5">(G10+H10+I10)*J10*K10</f>
        <v>22533.72</v>
      </c>
    </row>
    <row r="11" spans="1:15" x14ac:dyDescent="0.25">
      <c r="A11" s="90" t="s">
        <v>91</v>
      </c>
      <c r="B11" s="117"/>
      <c r="C11" s="118"/>
      <c r="D11" s="118"/>
      <c r="E11" s="118"/>
      <c r="F11" s="118"/>
      <c r="G11" s="119"/>
      <c r="H11" s="120"/>
      <c r="I11" s="161">
        <v>3755.62</v>
      </c>
      <c r="J11" s="43">
        <v>1</v>
      </c>
      <c r="K11" s="13">
        <v>2</v>
      </c>
      <c r="L11" s="60">
        <f t="shared" si="4"/>
        <v>0</v>
      </c>
      <c r="M11" s="60">
        <f t="shared" si="5"/>
        <v>7511.24</v>
      </c>
    </row>
    <row r="12" spans="1:15" ht="26.4" x14ac:dyDescent="0.25">
      <c r="A12" s="41" t="s">
        <v>32</v>
      </c>
      <c r="B12" s="42">
        <v>6</v>
      </c>
      <c r="C12" s="42">
        <v>4</v>
      </c>
      <c r="D12" s="42">
        <v>1</v>
      </c>
      <c r="E12" s="42">
        <v>1</v>
      </c>
      <c r="F12" s="13">
        <f>SUM(B12:E12)</f>
        <v>12</v>
      </c>
      <c r="G12" s="176">
        <f t="shared" ref="G12:G15" si="6">(B12*62.94)+(C12*98.05)+(D12*117.33)+(E12*31.41)</f>
        <v>918.57999999999993</v>
      </c>
      <c r="H12" s="11">
        <v>0</v>
      </c>
      <c r="I12" s="159">
        <v>0</v>
      </c>
      <c r="J12" s="43">
        <v>1</v>
      </c>
      <c r="K12" s="13">
        <v>2</v>
      </c>
      <c r="L12" s="60">
        <f t="shared" si="2"/>
        <v>24</v>
      </c>
      <c r="M12" s="60">
        <f t="shared" ref="M12:M15" si="7">(G12+H12+I12)*J12*K12</f>
        <v>1837.1599999999999</v>
      </c>
    </row>
    <row r="13" spans="1:15" ht="26.4" x14ac:dyDescent="0.25">
      <c r="A13" s="41" t="s">
        <v>33</v>
      </c>
      <c r="B13" s="42">
        <v>2</v>
      </c>
      <c r="C13" s="42">
        <v>0.5</v>
      </c>
      <c r="D13" s="42">
        <v>1</v>
      </c>
      <c r="E13" s="42">
        <v>1</v>
      </c>
      <c r="F13" s="13">
        <f>SUM(B13:E13)</f>
        <v>4.5</v>
      </c>
      <c r="G13" s="176">
        <f t="shared" si="6"/>
        <v>323.64500000000004</v>
      </c>
      <c r="H13" s="11">
        <v>0</v>
      </c>
      <c r="I13" s="159">
        <v>6.23</v>
      </c>
      <c r="J13" s="43">
        <v>1</v>
      </c>
      <c r="K13" s="13">
        <v>2</v>
      </c>
      <c r="L13" s="60">
        <f t="shared" si="2"/>
        <v>9</v>
      </c>
      <c r="M13" s="60">
        <f t="shared" si="7"/>
        <v>659.75000000000011</v>
      </c>
    </row>
    <row r="14" spans="1:15" ht="26.4" x14ac:dyDescent="0.25">
      <c r="A14" s="41" t="s">
        <v>34</v>
      </c>
      <c r="B14" s="42">
        <v>1</v>
      </c>
      <c r="C14" s="42">
        <v>0.5</v>
      </c>
      <c r="D14" s="42">
        <v>0</v>
      </c>
      <c r="E14" s="42">
        <v>2</v>
      </c>
      <c r="F14" s="13">
        <f>SUM(B14:E14)</f>
        <v>3.5</v>
      </c>
      <c r="G14" s="176">
        <f t="shared" si="6"/>
        <v>174.785</v>
      </c>
      <c r="H14" s="11">
        <v>0</v>
      </c>
      <c r="I14" s="159">
        <v>3.11</v>
      </c>
      <c r="J14" s="43">
        <v>1.5</v>
      </c>
      <c r="K14" s="13">
        <v>2</v>
      </c>
      <c r="L14" s="60">
        <f t="shared" si="2"/>
        <v>10.5</v>
      </c>
      <c r="M14" s="60">
        <f t="shared" si="7"/>
        <v>533.68500000000006</v>
      </c>
    </row>
    <row r="15" spans="1:15" x14ac:dyDescent="0.25">
      <c r="A15" s="45" t="s">
        <v>35</v>
      </c>
      <c r="B15" s="42">
        <v>0.5</v>
      </c>
      <c r="C15" s="42">
        <v>0.5</v>
      </c>
      <c r="D15" s="42">
        <v>0</v>
      </c>
      <c r="E15" s="42">
        <v>0.5</v>
      </c>
      <c r="F15" s="13">
        <v>3</v>
      </c>
      <c r="G15" s="176">
        <f t="shared" si="6"/>
        <v>96.2</v>
      </c>
      <c r="H15" s="11">
        <v>0</v>
      </c>
      <c r="I15" s="159">
        <v>1.1000000000000001</v>
      </c>
      <c r="J15" s="96">
        <v>1.25</v>
      </c>
      <c r="K15" s="13">
        <v>4</v>
      </c>
      <c r="L15" s="60">
        <f t="shared" si="2"/>
        <v>15</v>
      </c>
      <c r="M15" s="60">
        <f t="shared" si="7"/>
        <v>486.5</v>
      </c>
    </row>
    <row r="16" spans="1:15" x14ac:dyDescent="0.25">
      <c r="A16" s="90" t="s">
        <v>36</v>
      </c>
      <c r="B16" s="117"/>
      <c r="C16" s="118"/>
      <c r="D16" s="118"/>
      <c r="E16" s="118"/>
      <c r="F16" s="118"/>
      <c r="G16" s="119"/>
      <c r="H16" s="120"/>
      <c r="I16" s="161">
        <v>563</v>
      </c>
      <c r="J16" s="96">
        <v>1.25</v>
      </c>
      <c r="K16" s="13">
        <v>4</v>
      </c>
      <c r="L16" s="60">
        <f>F16*J16*K16</f>
        <v>0</v>
      </c>
      <c r="M16" s="60">
        <f>(G16+H16+I16)*J16*K16</f>
        <v>2815</v>
      </c>
    </row>
    <row r="17" spans="1:13" ht="26.4" x14ac:dyDescent="0.25">
      <c r="A17" s="41" t="s">
        <v>37</v>
      </c>
      <c r="B17" s="42">
        <v>3</v>
      </c>
      <c r="C17" s="42">
        <v>2</v>
      </c>
      <c r="D17" s="42">
        <v>1</v>
      </c>
      <c r="E17" s="42">
        <v>2</v>
      </c>
      <c r="F17" s="13">
        <f>SUM(B17:E17)</f>
        <v>8</v>
      </c>
      <c r="G17" s="176">
        <f t="shared" ref="G17:G21" si="8">(B17*62.94)+(C17*98.05)+(D17*117.33)+(E17*31.41)</f>
        <v>565.06999999999994</v>
      </c>
      <c r="H17" s="46">
        <v>0</v>
      </c>
      <c r="I17" s="161">
        <v>6.23</v>
      </c>
      <c r="J17" s="96">
        <f>13/4</f>
        <v>3.25</v>
      </c>
      <c r="K17" s="13">
        <v>4</v>
      </c>
      <c r="L17" s="60">
        <f t="shared" si="2"/>
        <v>104</v>
      </c>
      <c r="M17" s="60">
        <f t="shared" ref="M17:M21" si="9">(G17+H17+I17)*J17*K17</f>
        <v>7426.9</v>
      </c>
    </row>
    <row r="18" spans="1:13" ht="26.4" x14ac:dyDescent="0.25">
      <c r="A18" s="47" t="s">
        <v>38</v>
      </c>
      <c r="B18" s="61">
        <v>5</v>
      </c>
      <c r="C18" s="61">
        <v>2</v>
      </c>
      <c r="D18" s="61">
        <v>1</v>
      </c>
      <c r="E18" s="61">
        <v>2</v>
      </c>
      <c r="F18" s="13">
        <f t="shared" ref="F18" si="10">SUM(B18:E18)</f>
        <v>10</v>
      </c>
      <c r="G18" s="176">
        <f t="shared" si="8"/>
        <v>690.95</v>
      </c>
      <c r="H18" s="60">
        <v>0</v>
      </c>
      <c r="I18" s="164">
        <v>3.11</v>
      </c>
      <c r="J18" s="96">
        <v>1.25</v>
      </c>
      <c r="K18" s="13">
        <v>4</v>
      </c>
      <c r="L18" s="60">
        <f t="shared" ref="L18:L20" si="11">F18*J18*K18</f>
        <v>50</v>
      </c>
      <c r="M18" s="60">
        <f t="shared" ref="M18:M20" si="12">(G18+H18+I18)*J18*K18</f>
        <v>3470.3</v>
      </c>
    </row>
    <row r="19" spans="1:13" ht="39.6" x14ac:dyDescent="0.25">
      <c r="A19" s="149" t="s">
        <v>106</v>
      </c>
      <c r="B19" s="9">
        <v>8</v>
      </c>
      <c r="C19" s="9">
        <v>0</v>
      </c>
      <c r="D19" s="9">
        <v>0</v>
      </c>
      <c r="E19" s="9">
        <v>0</v>
      </c>
      <c r="F19" s="9">
        <f t="shared" ref="F19:F20" si="13">B19+C19+D19+E19</f>
        <v>8</v>
      </c>
      <c r="G19" s="176">
        <f t="shared" si="8"/>
        <v>503.52</v>
      </c>
      <c r="H19" s="132">
        <v>0</v>
      </c>
      <c r="I19" s="162">
        <v>10.38</v>
      </c>
      <c r="J19" s="147">
        <v>0.6</v>
      </c>
      <c r="K19" s="9">
        <v>1</v>
      </c>
      <c r="L19" s="9">
        <f t="shared" si="11"/>
        <v>4.8</v>
      </c>
      <c r="M19" s="132">
        <f t="shared" si="12"/>
        <v>308.33999999999997</v>
      </c>
    </row>
    <row r="20" spans="1:13" s="2" customFormat="1" x14ac:dyDescent="0.25">
      <c r="A20" s="149" t="s">
        <v>107</v>
      </c>
      <c r="B20" s="9">
        <v>1</v>
      </c>
      <c r="C20" s="10">
        <v>0</v>
      </c>
      <c r="D20" s="10">
        <v>0</v>
      </c>
      <c r="E20" s="10">
        <v>0</v>
      </c>
      <c r="F20" s="9">
        <f t="shared" si="13"/>
        <v>1</v>
      </c>
      <c r="G20" s="176">
        <f t="shared" si="8"/>
        <v>62.94</v>
      </c>
      <c r="H20" s="131">
        <v>0</v>
      </c>
      <c r="I20" s="159">
        <v>31.13</v>
      </c>
      <c r="J20" s="147">
        <f>60/4</f>
        <v>15</v>
      </c>
      <c r="K20" s="10">
        <v>4</v>
      </c>
      <c r="L20" s="9">
        <f t="shared" si="11"/>
        <v>60</v>
      </c>
      <c r="M20" s="131">
        <f t="shared" si="12"/>
        <v>5644.2</v>
      </c>
    </row>
    <row r="21" spans="1:13" s="48" customFormat="1" ht="26.4" x14ac:dyDescent="0.25">
      <c r="A21" s="41" t="s">
        <v>18</v>
      </c>
      <c r="B21" s="42">
        <v>3</v>
      </c>
      <c r="C21" s="42">
        <v>1</v>
      </c>
      <c r="D21" s="42">
        <v>1</v>
      </c>
      <c r="E21" s="42">
        <v>7</v>
      </c>
      <c r="F21" s="13">
        <f>SUM(B21:E21)</f>
        <v>12</v>
      </c>
      <c r="G21" s="176">
        <f t="shared" si="8"/>
        <v>624.06999999999994</v>
      </c>
      <c r="H21" s="46">
        <v>0</v>
      </c>
      <c r="I21" s="161">
        <v>20.75</v>
      </c>
      <c r="J21" s="43">
        <v>1</v>
      </c>
      <c r="K21" s="13">
        <v>4</v>
      </c>
      <c r="L21" s="60">
        <f t="shared" si="2"/>
        <v>48</v>
      </c>
      <c r="M21" s="60">
        <f t="shared" si="9"/>
        <v>2579.2799999999997</v>
      </c>
    </row>
    <row r="22" spans="1:13" x14ac:dyDescent="0.25">
      <c r="A22" s="49"/>
      <c r="B22" s="50"/>
      <c r="C22" s="50"/>
      <c r="D22" s="50"/>
      <c r="E22" s="50"/>
      <c r="F22" s="50"/>
      <c r="G22" s="51"/>
      <c r="H22" s="50"/>
      <c r="I22" s="51"/>
      <c r="J22" s="50"/>
      <c r="K22" s="50"/>
      <c r="L22" s="50"/>
      <c r="M22" s="44"/>
    </row>
    <row r="23" spans="1:13" x14ac:dyDescent="0.25">
      <c r="A23" s="5" t="s">
        <v>39</v>
      </c>
      <c r="B23" s="5">
        <f t="shared" ref="B23:G23" si="14">SUM(B6:B21)</f>
        <v>92.5</v>
      </c>
      <c r="C23" s="5">
        <f t="shared" si="14"/>
        <v>36.5</v>
      </c>
      <c r="D23" s="5">
        <f t="shared" si="14"/>
        <v>16</v>
      </c>
      <c r="E23" s="5">
        <f t="shared" si="14"/>
        <v>31.5</v>
      </c>
      <c r="F23" s="53">
        <f t="shared" si="14"/>
        <v>178</v>
      </c>
      <c r="G23" s="54">
        <f t="shared" si="14"/>
        <v>12267.470000000001</v>
      </c>
      <c r="H23" s="5">
        <v>0</v>
      </c>
      <c r="I23" s="5" t="s">
        <v>20</v>
      </c>
      <c r="J23" s="5" t="s">
        <v>20</v>
      </c>
      <c r="K23" s="5" t="s">
        <v>21</v>
      </c>
      <c r="L23" s="5" t="s">
        <v>21</v>
      </c>
      <c r="M23" s="5" t="s">
        <v>21</v>
      </c>
    </row>
    <row r="24" spans="1:13" x14ac:dyDescent="0.25">
      <c r="A24" s="5" t="s">
        <v>22</v>
      </c>
      <c r="B24" s="5" t="s">
        <v>21</v>
      </c>
      <c r="C24" s="5" t="s">
        <v>21</v>
      </c>
      <c r="D24" s="5" t="s">
        <v>21</v>
      </c>
      <c r="E24" s="5" t="s">
        <v>21</v>
      </c>
      <c r="F24" s="5" t="s">
        <v>21</v>
      </c>
      <c r="G24" s="54">
        <f>SUMPRODUCT(G6:G21, J6:J21, K6:K21)</f>
        <v>46694.816999999995</v>
      </c>
      <c r="H24" s="5">
        <v>0</v>
      </c>
      <c r="I24" s="54">
        <f>SUMPRODUCT(I6:I21, J6:J21, K6:K21)</f>
        <v>35003.058000000012</v>
      </c>
      <c r="J24" s="5" t="s">
        <v>20</v>
      </c>
      <c r="K24" s="5">
        <v>354</v>
      </c>
      <c r="L24" s="53">
        <f>SUM(L6:L21)</f>
        <v>673.3</v>
      </c>
      <c r="M24" s="54">
        <f>SUM(M6:M21)</f>
        <v>81697.874999999985</v>
      </c>
    </row>
    <row r="25" spans="1:13" x14ac:dyDescent="0.25">
      <c r="A25" s="30" t="s">
        <v>40</v>
      </c>
      <c r="B25" s="30"/>
      <c r="E25" s="30"/>
      <c r="G25" s="55"/>
      <c r="H25" s="55"/>
      <c r="I25" s="55"/>
      <c r="J25" s="55"/>
      <c r="K25" s="55"/>
      <c r="L25" s="55"/>
      <c r="M25" s="55"/>
    </row>
    <row r="26" spans="1:13" x14ac:dyDescent="0.25">
      <c r="A26" s="30" t="s">
        <v>41</v>
      </c>
      <c r="B26" s="30"/>
      <c r="C26" s="31"/>
      <c r="J26" s="55"/>
      <c r="K26" s="55"/>
      <c r="L26" s="55"/>
      <c r="M26" s="55"/>
    </row>
    <row r="27" spans="1:13" x14ac:dyDescent="0.25">
      <c r="A27" s="23" t="s">
        <v>42</v>
      </c>
      <c r="B27" s="30"/>
      <c r="C27" s="23"/>
      <c r="J27" s="89"/>
      <c r="K27" s="55"/>
      <c r="L27" s="55"/>
      <c r="M27" s="55"/>
    </row>
    <row r="28" spans="1:13" x14ac:dyDescent="0.25">
      <c r="A28" s="23"/>
      <c r="B28" s="30"/>
      <c r="C28" s="23"/>
      <c r="K28" s="55"/>
      <c r="L28" s="55"/>
      <c r="M28" s="55"/>
    </row>
    <row r="29" spans="1:13" x14ac:dyDescent="0.25">
      <c r="A29" s="94"/>
      <c r="B29" s="95"/>
      <c r="C29" s="23"/>
      <c r="D29" s="2"/>
      <c r="E29" s="2"/>
      <c r="F29" s="2"/>
      <c r="G29" s="2"/>
      <c r="H29" s="2"/>
      <c r="I29" s="2"/>
      <c r="J29" s="91"/>
      <c r="L29" s="55"/>
      <c r="M29" s="55"/>
    </row>
    <row r="30" spans="1:13" x14ac:dyDescent="0.25">
      <c r="D30" s="2"/>
      <c r="E30" s="124"/>
      <c r="F30" s="124"/>
      <c r="G30" s="124"/>
      <c r="H30" s="124"/>
      <c r="I30" s="124"/>
      <c r="J30" s="91"/>
      <c r="K30" s="106"/>
      <c r="L30" s="55"/>
      <c r="M30" s="55"/>
    </row>
    <row r="31" spans="1:13" x14ac:dyDescent="0.25">
      <c r="D31" s="2"/>
      <c r="E31" s="124"/>
      <c r="G31" s="124"/>
      <c r="H31" s="124"/>
      <c r="I31" s="124"/>
      <c r="J31" s="55"/>
      <c r="K31" s="55"/>
      <c r="L31" s="55"/>
      <c r="M31" s="55"/>
    </row>
    <row r="32" spans="1:13" x14ac:dyDescent="0.25">
      <c r="D32" s="2"/>
      <c r="E32" s="125"/>
      <c r="F32" s="124"/>
      <c r="G32" s="125"/>
      <c r="H32" s="125"/>
      <c r="I32" s="125"/>
      <c r="J32" s="55"/>
      <c r="K32" s="55"/>
      <c r="L32" s="55"/>
      <c r="M32" s="55"/>
    </row>
    <row r="33" spans="4:13" x14ac:dyDescent="0.25">
      <c r="D33" s="2"/>
      <c r="E33" s="124"/>
      <c r="F33" s="124"/>
      <c r="G33" s="124"/>
      <c r="H33" s="124"/>
      <c r="I33" s="124"/>
      <c r="J33" s="55"/>
      <c r="K33" s="55"/>
      <c r="L33" s="55"/>
      <c r="M33" s="55"/>
    </row>
    <row r="34" spans="4:13" x14ac:dyDescent="0.25">
      <c r="D34" s="2"/>
      <c r="E34" s="126"/>
      <c r="F34" s="124"/>
      <c r="G34" s="124"/>
      <c r="H34" s="124"/>
      <c r="I34" s="124"/>
      <c r="J34" s="55"/>
      <c r="K34" s="55"/>
      <c r="L34" s="55"/>
      <c r="M34" s="55"/>
    </row>
    <row r="35" spans="4:13" x14ac:dyDescent="0.25">
      <c r="D35" s="2"/>
      <c r="E35" s="125"/>
      <c r="F35" s="125"/>
      <c r="G35" s="125"/>
      <c r="H35" s="125"/>
      <c r="I35" s="125"/>
      <c r="J35" s="55"/>
      <c r="K35" s="55"/>
      <c r="L35" s="55"/>
      <c r="M35" s="55"/>
    </row>
    <row r="36" spans="4:13" x14ac:dyDescent="0.25">
      <c r="D36" s="2"/>
      <c r="E36" s="125"/>
      <c r="F36" s="125"/>
      <c r="G36" s="125"/>
      <c r="H36" s="125"/>
      <c r="I36" s="125"/>
      <c r="J36" s="55"/>
      <c r="K36" s="55"/>
      <c r="L36" s="55"/>
      <c r="M36" s="55"/>
    </row>
    <row r="37" spans="4:13" x14ac:dyDescent="0.25">
      <c r="D37" s="58"/>
      <c r="E37" s="55"/>
      <c r="F37" s="55"/>
      <c r="G37" s="55"/>
      <c r="H37" s="55"/>
      <c r="I37" s="55"/>
      <c r="J37" s="55"/>
      <c r="K37" s="55"/>
      <c r="L37" s="55"/>
      <c r="M37" s="55"/>
    </row>
    <row r="38" spans="4:13" x14ac:dyDescent="0.25">
      <c r="E38" s="55"/>
      <c r="F38" s="55"/>
      <c r="G38" s="55"/>
      <c r="H38" s="55"/>
      <c r="I38" s="55"/>
      <c r="J38" s="55"/>
      <c r="K38" s="55"/>
      <c r="L38" s="55"/>
      <c r="M38" s="55"/>
    </row>
    <row r="39" spans="4:13" x14ac:dyDescent="0.25">
      <c r="F39" s="55"/>
      <c r="G39" s="55"/>
      <c r="H39" s="55"/>
      <c r="I39" s="55"/>
      <c r="J39" s="55"/>
      <c r="K39" s="55"/>
      <c r="L39" s="55"/>
      <c r="M39" s="55"/>
    </row>
    <row r="40" spans="4:13" x14ac:dyDescent="0.25">
      <c r="H40" s="55"/>
      <c r="I40" s="55"/>
      <c r="J40" s="55"/>
      <c r="K40" s="55"/>
      <c r="L40" s="55"/>
      <c r="M40" s="55"/>
    </row>
    <row r="41" spans="4:13" x14ac:dyDescent="0.25">
      <c r="H41" s="55"/>
    </row>
    <row r="42" spans="4:13" x14ac:dyDescent="0.25">
      <c r="H42" s="55"/>
    </row>
  </sheetData>
  <mergeCells count="2">
    <mergeCell ref="A3:M3"/>
    <mergeCell ref="B4:J4"/>
  </mergeCells>
  <printOptions horizontalCentered="1" verticalCentered="1"/>
  <pageMargins left="0.75" right="0.75" top="1" bottom="1" header="0.5" footer="0.5"/>
  <pageSetup scale="67"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24"/>
  <sheetViews>
    <sheetView zoomScale="85" workbookViewId="0">
      <selection activeCell="G8" sqref="G8"/>
    </sheetView>
  </sheetViews>
  <sheetFormatPr defaultColWidth="9.81640625" defaultRowHeight="15" x14ac:dyDescent="0.25"/>
  <cols>
    <col min="1" max="1" width="17" style="2" customWidth="1"/>
    <col min="2" max="2" width="7.6328125" style="2" customWidth="1"/>
    <col min="3" max="3" width="9.6328125" style="2" customWidth="1"/>
    <col min="4" max="4" width="8.6328125" style="2" customWidth="1"/>
    <col min="5" max="5" width="8.1796875" style="2" customWidth="1"/>
    <col min="6" max="6" width="11.6328125" style="2" customWidth="1"/>
    <col min="7" max="7" width="9.90625" style="26" bestFit="1" customWidth="1"/>
    <col min="8" max="8" width="7.08984375" style="2" customWidth="1"/>
    <col min="9" max="9" width="12.453125" style="26" customWidth="1"/>
    <col min="10" max="10" width="9.453125" style="2" customWidth="1"/>
    <col min="11" max="11" width="10.453125" style="2" customWidth="1"/>
    <col min="12" max="12" width="7.1796875" style="29" customWidth="1"/>
    <col min="13" max="13" width="13.81640625" style="2" customWidth="1"/>
    <col min="14" max="14" width="10.1796875" style="2" customWidth="1"/>
    <col min="15" max="15" width="8.1796875" style="2" customWidth="1"/>
    <col min="16" max="17" width="12.36328125" style="2" customWidth="1"/>
    <col min="18" max="250" width="10.1796875" style="2" customWidth="1"/>
    <col min="251" max="16384" width="9.81640625" style="2"/>
  </cols>
  <sheetData>
    <row r="3" spans="1:15" x14ac:dyDescent="0.25">
      <c r="A3" s="207" t="s">
        <v>116</v>
      </c>
      <c r="B3" s="207"/>
      <c r="C3" s="207"/>
      <c r="D3" s="207"/>
      <c r="E3" s="207"/>
      <c r="F3" s="207"/>
      <c r="G3" s="207"/>
      <c r="H3" s="207"/>
      <c r="I3" s="207"/>
      <c r="J3" s="207"/>
      <c r="K3" s="207"/>
      <c r="L3" s="207"/>
      <c r="M3" s="207"/>
      <c r="N3" s="1"/>
      <c r="O3" s="1"/>
    </row>
    <row r="4" spans="1:15" x14ac:dyDescent="0.25">
      <c r="A4" s="3"/>
      <c r="B4" s="207" t="s">
        <v>0</v>
      </c>
      <c r="C4" s="207"/>
      <c r="D4" s="207"/>
      <c r="E4" s="207"/>
      <c r="F4" s="207"/>
      <c r="G4" s="207"/>
      <c r="H4" s="207"/>
      <c r="I4" s="207"/>
      <c r="J4" s="207" t="s">
        <v>1</v>
      </c>
      <c r="K4" s="207"/>
      <c r="L4" s="207"/>
      <c r="M4" s="207"/>
      <c r="N4" s="1"/>
      <c r="O4" s="1"/>
    </row>
    <row r="5" spans="1:15" ht="39.6" x14ac:dyDescent="0.25">
      <c r="A5" s="4" t="s">
        <v>2</v>
      </c>
      <c r="B5" s="174" t="s">
        <v>122</v>
      </c>
      <c r="C5" s="174" t="s">
        <v>123</v>
      </c>
      <c r="D5" s="174" t="s">
        <v>124</v>
      </c>
      <c r="E5" s="175" t="s">
        <v>125</v>
      </c>
      <c r="F5" s="7" t="s">
        <v>3</v>
      </c>
      <c r="G5" s="7" t="s">
        <v>4</v>
      </c>
      <c r="H5" s="7" t="s">
        <v>5</v>
      </c>
      <c r="I5" s="7" t="s">
        <v>6</v>
      </c>
      <c r="J5" s="7" t="s">
        <v>7</v>
      </c>
      <c r="K5" s="7" t="s">
        <v>8</v>
      </c>
      <c r="L5" s="7" t="s">
        <v>9</v>
      </c>
      <c r="M5" s="7" t="s">
        <v>10</v>
      </c>
      <c r="N5" s="1"/>
      <c r="O5" s="1"/>
    </row>
    <row r="6" spans="1:15" ht="26.4" x14ac:dyDescent="0.25">
      <c r="A6" s="8" t="s">
        <v>11</v>
      </c>
      <c r="B6" s="9">
        <v>45</v>
      </c>
      <c r="C6" s="10">
        <v>5</v>
      </c>
      <c r="D6" s="10">
        <v>8</v>
      </c>
      <c r="E6" s="10">
        <v>0</v>
      </c>
      <c r="F6" s="10">
        <v>58</v>
      </c>
      <c r="G6" s="176">
        <f t="shared" ref="G6:G14" si="0">(B6*62.94)+(C6*98.05)+(D6*117.33)+(E6*31.41)</f>
        <v>4261.1899999999996</v>
      </c>
      <c r="H6" s="11">
        <v>0</v>
      </c>
      <c r="I6" s="165">
        <v>0</v>
      </c>
      <c r="J6" s="42">
        <v>1</v>
      </c>
      <c r="K6" s="10">
        <v>4</v>
      </c>
      <c r="L6" s="12">
        <f>F6*J6*K6</f>
        <v>232</v>
      </c>
      <c r="M6" s="11">
        <f t="shared" ref="M6:M14" si="1">(G6+H6+I6)*J6*K6</f>
        <v>17044.759999999998</v>
      </c>
      <c r="N6" s="1"/>
      <c r="O6" s="1"/>
    </row>
    <row r="7" spans="1:15" x14ac:dyDescent="0.25">
      <c r="A7" s="8" t="s">
        <v>12</v>
      </c>
      <c r="B7" s="9">
        <v>8</v>
      </c>
      <c r="C7" s="10">
        <v>0</v>
      </c>
      <c r="D7" s="10">
        <v>0</v>
      </c>
      <c r="E7" s="10">
        <v>0</v>
      </c>
      <c r="F7" s="10">
        <v>9</v>
      </c>
      <c r="G7" s="176">
        <f t="shared" si="0"/>
        <v>503.52</v>
      </c>
      <c r="H7" s="11">
        <v>0</v>
      </c>
      <c r="I7" s="165">
        <v>41.51</v>
      </c>
      <c r="J7" s="42">
        <v>1</v>
      </c>
      <c r="K7" s="10">
        <v>4</v>
      </c>
      <c r="L7" s="12">
        <f>F7*J7*K7</f>
        <v>36</v>
      </c>
      <c r="M7" s="11">
        <f t="shared" si="1"/>
        <v>2180.12</v>
      </c>
      <c r="N7" s="1"/>
      <c r="O7" s="1"/>
    </row>
    <row r="8" spans="1:15" ht="39.6" x14ac:dyDescent="0.25">
      <c r="A8" s="8" t="s">
        <v>13</v>
      </c>
      <c r="B8" s="9">
        <v>11</v>
      </c>
      <c r="C8" s="10">
        <v>1</v>
      </c>
      <c r="D8" s="10">
        <v>0</v>
      </c>
      <c r="E8" s="10">
        <v>1</v>
      </c>
      <c r="F8" s="10">
        <v>13</v>
      </c>
      <c r="G8" s="176">
        <f>(B8*62.94)+(C8*98.05)+(D8*117.33)+(E8*31.41)</f>
        <v>821.79999999999984</v>
      </c>
      <c r="H8" s="11">
        <v>0</v>
      </c>
      <c r="I8" s="165">
        <v>21</v>
      </c>
      <c r="J8" s="42">
        <v>1</v>
      </c>
      <c r="K8" s="10">
        <v>4</v>
      </c>
      <c r="L8" s="12">
        <f t="shared" ref="L8:L12" si="2">F8*J8*K8</f>
        <v>52</v>
      </c>
      <c r="M8" s="11">
        <f t="shared" si="1"/>
        <v>3371.1999999999994</v>
      </c>
      <c r="N8" s="1"/>
      <c r="O8" s="1"/>
    </row>
    <row r="9" spans="1:15" x14ac:dyDescent="0.25">
      <c r="A9" s="8" t="s">
        <v>14</v>
      </c>
      <c r="B9" s="9">
        <v>1</v>
      </c>
      <c r="C9" s="10">
        <v>0</v>
      </c>
      <c r="D9" s="10">
        <v>0</v>
      </c>
      <c r="E9" s="10">
        <v>0</v>
      </c>
      <c r="F9" s="10">
        <v>7</v>
      </c>
      <c r="G9" s="176">
        <f t="shared" si="0"/>
        <v>62.94</v>
      </c>
      <c r="H9" s="11">
        <v>0</v>
      </c>
      <c r="I9" s="165">
        <v>0</v>
      </c>
      <c r="J9" s="43">
        <f>60/K9</f>
        <v>15</v>
      </c>
      <c r="K9" s="10">
        <v>4</v>
      </c>
      <c r="L9" s="12">
        <f t="shared" si="2"/>
        <v>420</v>
      </c>
      <c r="M9" s="11">
        <f t="shared" si="1"/>
        <v>3776.3999999999996</v>
      </c>
      <c r="N9" s="1"/>
      <c r="O9" s="1"/>
    </row>
    <row r="10" spans="1:15" x14ac:dyDescent="0.25">
      <c r="A10" s="18" t="s">
        <v>63</v>
      </c>
      <c r="B10" s="19"/>
      <c r="C10" s="20"/>
      <c r="D10" s="20"/>
      <c r="E10" s="20"/>
      <c r="F10" s="20"/>
      <c r="G10" s="21"/>
      <c r="H10" s="22"/>
      <c r="I10" s="168">
        <v>11266.86</v>
      </c>
      <c r="J10" s="43">
        <f t="shared" ref="J10:J11" si="3">60/K10</f>
        <v>15</v>
      </c>
      <c r="K10" s="10">
        <v>4</v>
      </c>
      <c r="L10" s="12">
        <f t="shared" ref="L10" si="4">F10*J10*K10</f>
        <v>0</v>
      </c>
      <c r="M10" s="11">
        <f t="shared" ref="M10" si="5">(G10+H10+I10)*J10*K10</f>
        <v>676011.60000000009</v>
      </c>
    </row>
    <row r="11" spans="1:15" x14ac:dyDescent="0.25">
      <c r="A11" s="8" t="s">
        <v>15</v>
      </c>
      <c r="B11" s="9">
        <v>8</v>
      </c>
      <c r="C11" s="10">
        <v>0</v>
      </c>
      <c r="D11" s="10">
        <v>0</v>
      </c>
      <c r="E11" s="10">
        <v>1</v>
      </c>
      <c r="F11" s="10">
        <v>9</v>
      </c>
      <c r="G11" s="176">
        <f t="shared" si="0"/>
        <v>534.92999999999995</v>
      </c>
      <c r="H11" s="11">
        <v>0</v>
      </c>
      <c r="I11" s="165">
        <v>31.13</v>
      </c>
      <c r="J11" s="43">
        <f t="shared" si="3"/>
        <v>15</v>
      </c>
      <c r="K11" s="10">
        <v>4</v>
      </c>
      <c r="L11" s="12">
        <f t="shared" si="2"/>
        <v>540</v>
      </c>
      <c r="M11" s="11">
        <f t="shared" si="1"/>
        <v>33963.599999999999</v>
      </c>
    </row>
    <row r="12" spans="1:15" ht="39.6" x14ac:dyDescent="0.25">
      <c r="A12" s="14" t="s">
        <v>16</v>
      </c>
      <c r="B12" s="15">
        <v>4</v>
      </c>
      <c r="C12" s="16">
        <v>0</v>
      </c>
      <c r="D12" s="16">
        <v>0</v>
      </c>
      <c r="E12" s="16">
        <v>0</v>
      </c>
      <c r="F12" s="16">
        <v>64</v>
      </c>
      <c r="G12" s="176">
        <f t="shared" si="0"/>
        <v>251.76</v>
      </c>
      <c r="H12" s="17">
        <v>0</v>
      </c>
      <c r="I12" s="166">
        <v>103.77</v>
      </c>
      <c r="J12" s="97">
        <v>15</v>
      </c>
      <c r="K12" s="16">
        <v>4</v>
      </c>
      <c r="L12" s="12">
        <f t="shared" si="2"/>
        <v>3840</v>
      </c>
      <c r="M12" s="17">
        <f t="shared" si="1"/>
        <v>21331.8</v>
      </c>
    </row>
    <row r="13" spans="1:15" ht="26.4" x14ac:dyDescent="0.25">
      <c r="A13" s="8" t="s">
        <v>17</v>
      </c>
      <c r="B13" s="9">
        <v>8</v>
      </c>
      <c r="C13" s="10">
        <v>1</v>
      </c>
      <c r="D13" s="10">
        <v>1</v>
      </c>
      <c r="E13" s="10">
        <v>2</v>
      </c>
      <c r="F13" s="10">
        <v>12</v>
      </c>
      <c r="G13" s="176">
        <f t="shared" si="0"/>
        <v>781.72</v>
      </c>
      <c r="H13" s="11">
        <v>0</v>
      </c>
      <c r="I13" s="165">
        <v>6</v>
      </c>
      <c r="J13" s="43">
        <f>11/K13</f>
        <v>2.75</v>
      </c>
      <c r="K13" s="10">
        <v>4</v>
      </c>
      <c r="L13" s="12">
        <f t="shared" ref="L13:L14" si="6">F13*J13*K13</f>
        <v>132</v>
      </c>
      <c r="M13" s="11">
        <f t="shared" si="1"/>
        <v>8664.92</v>
      </c>
    </row>
    <row r="14" spans="1:15" ht="27" thickBot="1" x14ac:dyDescent="0.3">
      <c r="A14" s="85" t="s">
        <v>18</v>
      </c>
      <c r="B14" s="86">
        <v>2</v>
      </c>
      <c r="C14" s="86">
        <v>0</v>
      </c>
      <c r="D14" s="86">
        <v>0</v>
      </c>
      <c r="E14" s="86">
        <v>3</v>
      </c>
      <c r="F14" s="86">
        <v>6</v>
      </c>
      <c r="G14" s="176">
        <f t="shared" si="0"/>
        <v>220.11</v>
      </c>
      <c r="H14" s="87">
        <v>0</v>
      </c>
      <c r="I14" s="167">
        <v>51.88</v>
      </c>
      <c r="J14" s="98">
        <v>1</v>
      </c>
      <c r="K14" s="86">
        <v>4</v>
      </c>
      <c r="L14" s="88">
        <f t="shared" si="6"/>
        <v>24</v>
      </c>
      <c r="M14" s="87">
        <f t="shared" si="1"/>
        <v>1087.96</v>
      </c>
    </row>
    <row r="15" spans="1:15" ht="16.2" thickTop="1" thickBot="1" x14ac:dyDescent="0.3">
      <c r="A15" s="52"/>
      <c r="B15" s="70"/>
      <c r="C15" s="70"/>
      <c r="D15" s="70"/>
      <c r="E15" s="70"/>
      <c r="F15" s="70"/>
      <c r="G15" s="71"/>
      <c r="H15" s="71"/>
      <c r="I15" s="71"/>
      <c r="J15" s="70"/>
      <c r="K15" s="70"/>
      <c r="L15" s="72"/>
      <c r="M15" s="71"/>
    </row>
    <row r="16" spans="1:15" ht="26.4" x14ac:dyDescent="0.25">
      <c r="A16" s="73" t="s">
        <v>19</v>
      </c>
      <c r="B16" s="74">
        <v>101</v>
      </c>
      <c r="C16" s="74">
        <v>8</v>
      </c>
      <c r="D16" s="74">
        <v>11</v>
      </c>
      <c r="E16" s="74">
        <v>9</v>
      </c>
      <c r="F16" s="75">
        <v>214</v>
      </c>
      <c r="G16" s="76">
        <f t="shared" ref="G16" si="7">(B16*65.2)+(C16*102.5)+(D16*100.69)+(E16*25.81)</f>
        <v>8745.0800000000017</v>
      </c>
      <c r="H16" s="77">
        <v>0</v>
      </c>
      <c r="I16" s="78" t="s">
        <v>20</v>
      </c>
      <c r="J16" s="75" t="s">
        <v>20</v>
      </c>
      <c r="K16" s="75" t="s">
        <v>21</v>
      </c>
      <c r="L16" s="75" t="s">
        <v>21</v>
      </c>
      <c r="M16" s="79" t="s">
        <v>21</v>
      </c>
    </row>
    <row r="17" spans="1:13" ht="15.6" thickBot="1" x14ac:dyDescent="0.3">
      <c r="A17" s="80" t="s">
        <v>22</v>
      </c>
      <c r="B17" s="81" t="s">
        <v>21</v>
      </c>
      <c r="C17" s="81" t="s">
        <v>21</v>
      </c>
      <c r="D17" s="81" t="s">
        <v>21</v>
      </c>
      <c r="E17" s="81" t="s">
        <v>21</v>
      </c>
      <c r="F17" s="81" t="s">
        <v>21</v>
      </c>
      <c r="G17" s="82">
        <f>SUMPRODUCT(G6:G14, J6:J14, K6:K14)</f>
        <v>82803.199999999997</v>
      </c>
      <c r="H17" s="82">
        <v>0</v>
      </c>
      <c r="I17" s="82">
        <f>SUMPRODUCT(I6:I14, J6:J14, K6:K14)</f>
        <v>684629.16000000015</v>
      </c>
      <c r="J17" s="83" t="s">
        <v>21</v>
      </c>
      <c r="K17" s="83">
        <v>179</v>
      </c>
      <c r="L17" s="83">
        <f>SUM(L6:L14)</f>
        <v>5276</v>
      </c>
      <c r="M17" s="84">
        <f>SUM(M6:M14)</f>
        <v>767432.3600000001</v>
      </c>
    </row>
    <row r="18" spans="1:13" x14ac:dyDescent="0.25">
      <c r="A18" s="92" t="s">
        <v>84</v>
      </c>
      <c r="B18" s="1"/>
      <c r="C18" s="1"/>
      <c r="D18" s="1"/>
      <c r="E18" s="1"/>
      <c r="F18" s="1"/>
      <c r="G18" s="23"/>
      <c r="H18" s="1"/>
      <c r="I18" s="23"/>
      <c r="J18" s="1"/>
      <c r="K18" s="1"/>
      <c r="L18" s="24"/>
      <c r="M18" s="25"/>
    </row>
    <row r="19" spans="1:13" x14ac:dyDescent="0.25">
      <c r="A19" s="92" t="s">
        <v>82</v>
      </c>
      <c r="B19" s="99">
        <v>1</v>
      </c>
      <c r="C19" s="93" t="s">
        <v>86</v>
      </c>
      <c r="D19" s="1"/>
      <c r="E19" s="1"/>
      <c r="F19" s="1"/>
      <c r="J19" s="1"/>
      <c r="K19" s="1"/>
      <c r="L19" s="24"/>
      <c r="M19" s="1"/>
    </row>
    <row r="20" spans="1:13" x14ac:dyDescent="0.25">
      <c r="B20" s="99">
        <f>J13</f>
        <v>2.75</v>
      </c>
      <c r="C20" s="93" t="s">
        <v>85</v>
      </c>
      <c r="D20" s="1"/>
      <c r="E20" s="1"/>
      <c r="F20" s="1"/>
      <c r="G20" s="23"/>
      <c r="H20" s="28"/>
      <c r="I20" s="1"/>
      <c r="J20" s="1"/>
      <c r="K20" s="1"/>
      <c r="L20" s="24"/>
      <c r="M20" s="1"/>
    </row>
    <row r="21" spans="1:13" x14ac:dyDescent="0.25">
      <c r="C21" s="93" t="s">
        <v>83</v>
      </c>
    </row>
    <row r="22" spans="1:13" x14ac:dyDescent="0.25">
      <c r="B22" s="24">
        <f>J9</f>
        <v>15</v>
      </c>
      <c r="C22" s="93" t="s">
        <v>88</v>
      </c>
    </row>
    <row r="23" spans="1:13" x14ac:dyDescent="0.25">
      <c r="A23" s="27"/>
      <c r="B23" s="1"/>
      <c r="C23" s="93"/>
    </row>
    <row r="24" spans="1:13" x14ac:dyDescent="0.25">
      <c r="B24" s="1"/>
      <c r="C24" s="93"/>
    </row>
  </sheetData>
  <mergeCells count="3">
    <mergeCell ref="A3:M3"/>
    <mergeCell ref="B4:I4"/>
    <mergeCell ref="J4:M4"/>
  </mergeCells>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8"/>
  <sheetViews>
    <sheetView zoomScale="85" zoomScaleNormal="85" workbookViewId="0">
      <selection activeCell="G8" sqref="G8"/>
    </sheetView>
  </sheetViews>
  <sheetFormatPr defaultColWidth="8.90625" defaultRowHeight="15" x14ac:dyDescent="0.25"/>
  <cols>
    <col min="1" max="1" width="15.6328125" style="2" customWidth="1"/>
    <col min="2" max="2" width="9.08984375" style="2" customWidth="1"/>
    <col min="3" max="3" width="8.1796875" style="2" bestFit="1" customWidth="1"/>
    <col min="4" max="4" width="8.90625" style="2" customWidth="1"/>
    <col min="5" max="5" width="7.453125" style="2" bestFit="1" customWidth="1"/>
    <col min="6" max="6" width="11.36328125" style="2" customWidth="1"/>
    <col min="7" max="7" width="10.453125" style="2" customWidth="1"/>
    <col min="8" max="8" width="6.08984375" style="2" bestFit="1" customWidth="1"/>
    <col min="9" max="9" width="8.81640625" style="2" customWidth="1"/>
    <col min="10" max="10" width="9.6328125" style="2" customWidth="1"/>
    <col min="11" max="11" width="13.08984375" style="2" customWidth="1"/>
    <col min="12" max="12" width="5.36328125" style="2" customWidth="1"/>
    <col min="13" max="13" width="9.08984375" style="2" customWidth="1"/>
    <col min="14" max="14" width="10.36328125" style="2" bestFit="1" customWidth="1"/>
    <col min="15" max="16384" width="8.90625" style="2"/>
  </cols>
  <sheetData>
    <row r="2" spans="1:14" x14ac:dyDescent="0.25">
      <c r="A2" s="207" t="s">
        <v>117</v>
      </c>
      <c r="B2" s="207"/>
      <c r="C2" s="207"/>
      <c r="D2" s="207"/>
      <c r="E2" s="207"/>
      <c r="F2" s="207"/>
      <c r="G2" s="207"/>
      <c r="H2" s="207"/>
      <c r="I2" s="207"/>
      <c r="J2" s="207"/>
      <c r="K2" s="207"/>
      <c r="L2" s="207"/>
      <c r="M2" s="207"/>
    </row>
    <row r="3" spans="1:14" x14ac:dyDescent="0.25">
      <c r="A3" s="3"/>
      <c r="B3" s="207" t="s">
        <v>23</v>
      </c>
      <c r="C3" s="207"/>
      <c r="D3" s="207"/>
      <c r="E3" s="207"/>
      <c r="F3" s="207"/>
      <c r="G3" s="207"/>
      <c r="H3" s="207"/>
      <c r="I3" s="207"/>
      <c r="J3" s="207"/>
      <c r="K3" s="207" t="s">
        <v>1</v>
      </c>
      <c r="L3" s="207"/>
      <c r="M3" s="207"/>
    </row>
    <row r="4" spans="1:14" ht="52.8" x14ac:dyDescent="0.25">
      <c r="A4" s="4" t="s">
        <v>2</v>
      </c>
      <c r="B4" s="174" t="s">
        <v>122</v>
      </c>
      <c r="C4" s="174" t="s">
        <v>123</v>
      </c>
      <c r="D4" s="174" t="s">
        <v>124</v>
      </c>
      <c r="E4" s="175" t="s">
        <v>125</v>
      </c>
      <c r="F4" s="127" t="s">
        <v>92</v>
      </c>
      <c r="G4" s="128" t="s">
        <v>93</v>
      </c>
      <c r="H4" s="127" t="s">
        <v>5</v>
      </c>
      <c r="I4" s="128" t="s">
        <v>94</v>
      </c>
      <c r="J4" s="127" t="s">
        <v>7</v>
      </c>
      <c r="K4" s="127" t="s">
        <v>95</v>
      </c>
      <c r="L4" s="129" t="s">
        <v>9</v>
      </c>
      <c r="M4" s="127" t="s">
        <v>10</v>
      </c>
    </row>
    <row r="5" spans="1:14" ht="26.4" x14ac:dyDescent="0.25">
      <c r="A5" s="130" t="s">
        <v>96</v>
      </c>
      <c r="B5" s="9">
        <v>20</v>
      </c>
      <c r="C5" s="9">
        <v>10</v>
      </c>
      <c r="D5" s="9">
        <v>2</v>
      </c>
      <c r="E5" s="9">
        <v>5</v>
      </c>
      <c r="F5" s="9">
        <f>B5+C5+D5+E5</f>
        <v>37</v>
      </c>
      <c r="G5" s="176">
        <f t="shared" ref="G5:G13" si="0">(B5*62.94)+(C5*98.05)+(D5*117.33)+(E5*31.41)</f>
        <v>2631.01</v>
      </c>
      <c r="H5" s="132">
        <v>0</v>
      </c>
      <c r="I5" s="171">
        <v>0</v>
      </c>
      <c r="J5" s="147">
        <v>0.3</v>
      </c>
      <c r="K5" s="9">
        <v>2</v>
      </c>
      <c r="L5" s="9">
        <f t="shared" ref="L5:L12" si="1">F5*J5*K5</f>
        <v>22.2</v>
      </c>
      <c r="M5" s="132">
        <f>(G5+H5+I5)*J5*K5</f>
        <v>1578.606</v>
      </c>
    </row>
    <row r="6" spans="1:14" ht="26.4" x14ac:dyDescent="0.25">
      <c r="A6" s="130" t="s">
        <v>11</v>
      </c>
      <c r="B6" s="9">
        <v>7</v>
      </c>
      <c r="C6" s="9">
        <v>1</v>
      </c>
      <c r="D6" s="9">
        <v>1</v>
      </c>
      <c r="E6" s="9">
        <v>0</v>
      </c>
      <c r="F6" s="9">
        <f t="shared" ref="F6:F12" si="2">B6+C6+D6+E6</f>
        <v>9</v>
      </c>
      <c r="G6" s="176">
        <f t="shared" si="0"/>
        <v>655.96</v>
      </c>
      <c r="H6" s="132">
        <v>0</v>
      </c>
      <c r="I6" s="171">
        <v>0</v>
      </c>
      <c r="J6" s="147">
        <v>0.3</v>
      </c>
      <c r="K6" s="9">
        <v>1</v>
      </c>
      <c r="L6" s="9">
        <f t="shared" si="1"/>
        <v>2.6999999999999997</v>
      </c>
      <c r="M6" s="132">
        <f t="shared" ref="M6:M12" si="3">(G6+H6+I6)*J6*K6</f>
        <v>196.78800000000001</v>
      </c>
    </row>
    <row r="7" spans="1:14" x14ac:dyDescent="0.25">
      <c r="A7" s="130" t="s">
        <v>12</v>
      </c>
      <c r="B7" s="9">
        <v>3</v>
      </c>
      <c r="C7" s="9">
        <v>1</v>
      </c>
      <c r="D7" s="9">
        <v>0</v>
      </c>
      <c r="E7" s="9">
        <v>0</v>
      </c>
      <c r="F7" s="9">
        <f t="shared" si="2"/>
        <v>4</v>
      </c>
      <c r="G7" s="176">
        <f t="shared" si="0"/>
        <v>286.87</v>
      </c>
      <c r="H7" s="132">
        <v>0</v>
      </c>
      <c r="I7" s="171">
        <v>33.200000000000003</v>
      </c>
      <c r="J7" s="147">
        <v>0.3</v>
      </c>
      <c r="K7" s="9">
        <v>1</v>
      </c>
      <c r="L7" s="9">
        <f t="shared" si="1"/>
        <v>1.2</v>
      </c>
      <c r="M7" s="132">
        <f t="shared" si="3"/>
        <v>96.021000000000001</v>
      </c>
    </row>
    <row r="8" spans="1:14" x14ac:dyDescent="0.25">
      <c r="A8" s="130" t="s">
        <v>97</v>
      </c>
      <c r="B8" s="9">
        <v>16</v>
      </c>
      <c r="C8" s="9">
        <v>0</v>
      </c>
      <c r="D8" s="9">
        <v>0</v>
      </c>
      <c r="E8" s="9">
        <v>0</v>
      </c>
      <c r="F8" s="9">
        <f t="shared" si="2"/>
        <v>16</v>
      </c>
      <c r="G8" s="176">
        <f t="shared" si="0"/>
        <v>1007.04</v>
      </c>
      <c r="H8" s="132">
        <v>0</v>
      </c>
      <c r="I8" s="171">
        <v>33.200000000000003</v>
      </c>
      <c r="J8" s="147">
        <v>0.3</v>
      </c>
      <c r="K8" s="9">
        <v>1</v>
      </c>
      <c r="L8" s="9">
        <f t="shared" si="1"/>
        <v>4.8</v>
      </c>
      <c r="M8" s="132">
        <f t="shared" si="3"/>
        <v>312.072</v>
      </c>
    </row>
    <row r="9" spans="1:14" x14ac:dyDescent="0.25">
      <c r="A9" s="130" t="s">
        <v>63</v>
      </c>
      <c r="B9" s="9">
        <v>8</v>
      </c>
      <c r="C9" s="9">
        <v>0</v>
      </c>
      <c r="D9" s="9">
        <v>0</v>
      </c>
      <c r="E9" s="9">
        <v>0</v>
      </c>
      <c r="F9" s="9">
        <f t="shared" si="2"/>
        <v>8</v>
      </c>
      <c r="G9" s="176">
        <f t="shared" si="0"/>
        <v>503.52</v>
      </c>
      <c r="H9" s="132">
        <v>0</v>
      </c>
      <c r="I9" s="169">
        <v>11266.86</v>
      </c>
      <c r="J9" s="147">
        <v>0.3</v>
      </c>
      <c r="K9" s="9">
        <v>1</v>
      </c>
      <c r="L9" s="9">
        <f t="shared" si="1"/>
        <v>2.4</v>
      </c>
      <c r="M9" s="132">
        <f t="shared" si="3"/>
        <v>3531.114</v>
      </c>
    </row>
    <row r="10" spans="1:14" ht="26.4" x14ac:dyDescent="0.25">
      <c r="A10" s="130" t="s">
        <v>98</v>
      </c>
      <c r="B10" s="9">
        <v>22</v>
      </c>
      <c r="C10" s="10">
        <v>0</v>
      </c>
      <c r="D10" s="10">
        <v>0</v>
      </c>
      <c r="E10" s="10">
        <v>5</v>
      </c>
      <c r="F10" s="9">
        <f t="shared" si="2"/>
        <v>27</v>
      </c>
      <c r="G10" s="176">
        <f t="shared" si="0"/>
        <v>1541.7299999999998</v>
      </c>
      <c r="H10" s="131">
        <v>0</v>
      </c>
      <c r="I10" s="170">
        <v>1</v>
      </c>
      <c r="J10" s="147">
        <v>0.3</v>
      </c>
      <c r="K10" s="10">
        <v>1</v>
      </c>
      <c r="L10" s="9">
        <f t="shared" si="1"/>
        <v>8.1</v>
      </c>
      <c r="M10" s="131">
        <f t="shared" si="3"/>
        <v>462.8189999999999</v>
      </c>
    </row>
    <row r="11" spans="1:14" ht="26.4" x14ac:dyDescent="0.25">
      <c r="A11" s="130" t="s">
        <v>99</v>
      </c>
      <c r="B11" s="9">
        <v>18</v>
      </c>
      <c r="C11" s="9">
        <v>1</v>
      </c>
      <c r="D11" s="9">
        <v>1</v>
      </c>
      <c r="E11" s="9">
        <v>1</v>
      </c>
      <c r="F11" s="9">
        <f t="shared" si="2"/>
        <v>21</v>
      </c>
      <c r="G11" s="176">
        <f t="shared" si="0"/>
        <v>1379.71</v>
      </c>
      <c r="H11" s="132">
        <v>0</v>
      </c>
      <c r="I11" s="171">
        <v>3</v>
      </c>
      <c r="J11" s="147">
        <v>0.3</v>
      </c>
      <c r="K11" s="9">
        <v>1</v>
      </c>
      <c r="L11" s="9">
        <f t="shared" si="1"/>
        <v>6.3</v>
      </c>
      <c r="M11" s="132">
        <f t="shared" si="3"/>
        <v>414.81299999999999</v>
      </c>
    </row>
    <row r="12" spans="1:14" ht="26.4" x14ac:dyDescent="0.25">
      <c r="A12" s="130" t="s">
        <v>18</v>
      </c>
      <c r="B12" s="9">
        <v>8</v>
      </c>
      <c r="C12" s="9">
        <v>0</v>
      </c>
      <c r="D12" s="9">
        <v>0</v>
      </c>
      <c r="E12" s="9">
        <v>1</v>
      </c>
      <c r="F12" s="9">
        <f t="shared" si="2"/>
        <v>9</v>
      </c>
      <c r="G12" s="176">
        <f t="shared" si="0"/>
        <v>534.92999999999995</v>
      </c>
      <c r="H12" s="134">
        <v>0</v>
      </c>
      <c r="I12" s="172">
        <v>1</v>
      </c>
      <c r="J12" s="147">
        <v>0.3</v>
      </c>
      <c r="K12" s="133">
        <v>1</v>
      </c>
      <c r="L12" s="133">
        <f t="shared" si="1"/>
        <v>2.6999999999999997</v>
      </c>
      <c r="M12" s="134">
        <f t="shared" si="3"/>
        <v>160.77899999999997</v>
      </c>
      <c r="N12" s="135"/>
    </row>
    <row r="13" spans="1:14" ht="26.4" x14ac:dyDescent="0.25">
      <c r="A13" s="136" t="s">
        <v>19</v>
      </c>
      <c r="B13" s="137">
        <v>95</v>
      </c>
      <c r="C13" s="137">
        <v>5</v>
      </c>
      <c r="D13" s="137">
        <v>2</v>
      </c>
      <c r="E13" s="137">
        <v>8</v>
      </c>
      <c r="F13" s="137">
        <f>SUM(F5:F12)</f>
        <v>131</v>
      </c>
      <c r="G13" s="139">
        <f t="shared" si="0"/>
        <v>6955.49</v>
      </c>
      <c r="H13" s="140">
        <v>0</v>
      </c>
      <c r="I13" s="140" t="s">
        <v>20</v>
      </c>
      <c r="J13" s="137" t="s">
        <v>20</v>
      </c>
      <c r="K13" s="137" t="s">
        <v>21</v>
      </c>
      <c r="L13" s="137" t="s">
        <v>21</v>
      </c>
      <c r="M13" s="140" t="s">
        <v>21</v>
      </c>
      <c r="N13" s="135"/>
    </row>
    <row r="14" spans="1:14" ht="39.6" x14ac:dyDescent="0.25">
      <c r="A14" s="141" t="s">
        <v>100</v>
      </c>
      <c r="B14" s="137" t="s">
        <v>21</v>
      </c>
      <c r="C14" s="137" t="s">
        <v>21</v>
      </c>
      <c r="D14" s="137" t="s">
        <v>21</v>
      </c>
      <c r="E14" s="137" t="s">
        <v>21</v>
      </c>
      <c r="F14" s="138" t="s">
        <v>21</v>
      </c>
      <c r="G14" s="140">
        <f>SUMPRODUCT(G3:G12,J3:J12,K3:K12)</f>
        <v>3351.5339999999997</v>
      </c>
      <c r="H14" s="140">
        <v>0</v>
      </c>
      <c r="I14" s="140">
        <f>SUMPRODUCT(I5:I12,J5:J12,K5:K12)</f>
        <v>3401.4780000000005</v>
      </c>
      <c r="J14" s="137" t="s">
        <v>21</v>
      </c>
      <c r="K14" s="137">
        <v>2</v>
      </c>
      <c r="L14" s="137">
        <f>SUM(L5:L12)</f>
        <v>50.4</v>
      </c>
      <c r="M14" s="140">
        <f>SUM(M5:M12)</f>
        <v>6753.0119999999997</v>
      </c>
      <c r="N14" s="142"/>
    </row>
    <row r="15" spans="1:14" x14ac:dyDescent="0.25">
      <c r="A15" s="1" t="s">
        <v>101</v>
      </c>
      <c r="B15" s="143"/>
      <c r="C15" s="143"/>
      <c r="D15" s="143"/>
      <c r="E15" s="143"/>
      <c r="F15" s="144"/>
      <c r="G15" s="145"/>
      <c r="H15" s="143"/>
      <c r="I15" s="145"/>
      <c r="J15" s="143"/>
      <c r="K15" s="143"/>
      <c r="L15" s="143"/>
      <c r="M15" s="143"/>
    </row>
    <row r="16" spans="1:14" x14ac:dyDescent="0.25">
      <c r="A16" s="1" t="s">
        <v>103</v>
      </c>
      <c r="B16" s="143"/>
      <c r="C16" s="143"/>
      <c r="D16" s="143"/>
      <c r="E16" s="143"/>
      <c r="F16" s="144"/>
      <c r="G16" s="145"/>
      <c r="H16" s="143"/>
      <c r="I16" s="145"/>
      <c r="J16" s="143"/>
      <c r="K16" s="143"/>
      <c r="L16" s="143"/>
      <c r="M16" s="143"/>
    </row>
    <row r="17" spans="1:13" x14ac:dyDescent="0.25">
      <c r="A17" s="146" t="s">
        <v>102</v>
      </c>
      <c r="B17" s="143"/>
      <c r="C17" s="143"/>
      <c r="D17" s="143"/>
      <c r="E17" s="143"/>
      <c r="F17" s="144"/>
      <c r="G17" s="145"/>
      <c r="H17" s="143"/>
      <c r="I17" s="145"/>
      <c r="J17" s="143"/>
      <c r="K17" s="143"/>
      <c r="L17" s="143"/>
      <c r="M17" s="143"/>
    </row>
    <row r="18" spans="1:13" x14ac:dyDescent="0.25">
      <c r="A18" s="1"/>
      <c r="B18" s="143"/>
      <c r="C18" s="143"/>
      <c r="D18" s="143"/>
      <c r="E18" s="143"/>
      <c r="F18" s="144"/>
      <c r="G18" s="145"/>
      <c r="H18" s="143"/>
      <c r="I18" s="145"/>
      <c r="J18" s="143"/>
      <c r="K18" s="143"/>
      <c r="L18" s="143"/>
      <c r="M18" s="143"/>
    </row>
  </sheetData>
  <mergeCells count="3">
    <mergeCell ref="A2:M2"/>
    <mergeCell ref="B3:J3"/>
    <mergeCell ref="K3:M3"/>
  </mergeCells>
  <printOptions horizontalCentered="1" verticalCentered="1"/>
  <pageMargins left="0.75" right="0.75" top="1" bottom="1" header="0.5" footer="0.5"/>
  <pageSetup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17"/>
  <sheetViews>
    <sheetView zoomScale="85" zoomScaleNormal="85" workbookViewId="0">
      <selection activeCell="G6" sqref="G6"/>
    </sheetView>
  </sheetViews>
  <sheetFormatPr defaultColWidth="8.90625" defaultRowHeight="15" x14ac:dyDescent="0.25"/>
  <cols>
    <col min="1" max="1" width="15.6328125" style="2" customWidth="1"/>
    <col min="2" max="2" width="9.36328125" style="2" customWidth="1"/>
    <col min="3" max="3" width="8.1796875" style="2" bestFit="1" customWidth="1"/>
    <col min="4" max="4" width="8.7265625" style="2" customWidth="1"/>
    <col min="5" max="5" width="7.453125" style="2" bestFit="1" customWidth="1"/>
    <col min="6" max="6" width="9.54296875" style="2" customWidth="1"/>
    <col min="7" max="7" width="10.453125" style="2" customWidth="1"/>
    <col min="8" max="8" width="6.08984375" style="2" bestFit="1" customWidth="1"/>
    <col min="9" max="9" width="8.54296875" style="2" customWidth="1"/>
    <col min="10" max="10" width="8.36328125" style="2" customWidth="1"/>
    <col min="11" max="11" width="10.6328125" style="2" customWidth="1"/>
    <col min="12" max="12" width="5.36328125" style="2" customWidth="1"/>
    <col min="13" max="13" width="9.08984375" style="2" customWidth="1"/>
    <col min="14" max="14" width="10.36328125" style="2" bestFit="1" customWidth="1"/>
    <col min="15" max="16384" width="8.90625" style="2"/>
  </cols>
  <sheetData>
    <row r="3" spans="1:14" x14ac:dyDescent="0.25">
      <c r="A3" s="207" t="s">
        <v>118</v>
      </c>
      <c r="B3" s="207"/>
      <c r="C3" s="207"/>
      <c r="D3" s="207"/>
      <c r="E3" s="207"/>
      <c r="F3" s="207"/>
      <c r="G3" s="207"/>
      <c r="H3" s="207"/>
      <c r="I3" s="207"/>
      <c r="J3" s="207"/>
      <c r="K3" s="207"/>
      <c r="L3" s="207"/>
      <c r="M3" s="207"/>
    </row>
    <row r="4" spans="1:14" x14ac:dyDescent="0.25">
      <c r="A4" s="3"/>
      <c r="B4" s="207" t="s">
        <v>23</v>
      </c>
      <c r="C4" s="207"/>
      <c r="D4" s="207"/>
      <c r="E4" s="207"/>
      <c r="F4" s="207"/>
      <c r="G4" s="207"/>
      <c r="H4" s="207"/>
      <c r="I4" s="207"/>
      <c r="J4" s="207"/>
      <c r="K4" s="207" t="s">
        <v>1</v>
      </c>
      <c r="L4" s="207"/>
      <c r="M4" s="207"/>
    </row>
    <row r="5" spans="1:14" ht="52.8" x14ac:dyDescent="0.25">
      <c r="A5" s="4" t="s">
        <v>2</v>
      </c>
      <c r="B5" s="174" t="s">
        <v>122</v>
      </c>
      <c r="C5" s="174" t="s">
        <v>123</v>
      </c>
      <c r="D5" s="174" t="s">
        <v>124</v>
      </c>
      <c r="E5" s="175" t="s">
        <v>125</v>
      </c>
      <c r="F5" s="151" t="s">
        <v>104</v>
      </c>
      <c r="G5" s="152" t="s">
        <v>93</v>
      </c>
      <c r="H5" s="151" t="s">
        <v>5</v>
      </c>
      <c r="I5" s="152" t="s">
        <v>94</v>
      </c>
      <c r="J5" s="151" t="s">
        <v>7</v>
      </c>
      <c r="K5" s="151" t="s">
        <v>105</v>
      </c>
      <c r="L5" s="153" t="s">
        <v>9</v>
      </c>
      <c r="M5" s="151" t="s">
        <v>10</v>
      </c>
    </row>
    <row r="6" spans="1:14" ht="26.4" x14ac:dyDescent="0.25">
      <c r="A6" s="130" t="s">
        <v>11</v>
      </c>
      <c r="B6" s="9">
        <v>3</v>
      </c>
      <c r="C6" s="9">
        <v>1</v>
      </c>
      <c r="D6" s="9">
        <v>1</v>
      </c>
      <c r="E6" s="9">
        <v>0</v>
      </c>
      <c r="F6" s="9">
        <f t="shared" ref="F6:F11" si="0">B6+C6+D6+E6</f>
        <v>5</v>
      </c>
      <c r="G6" s="176">
        <f t="shared" ref="G6:G12" si="1">(B6*62.94)+(C6*98.05)+(D6*117.33)+(E6*31.41)</f>
        <v>404.2</v>
      </c>
      <c r="H6" s="132">
        <v>0</v>
      </c>
      <c r="I6" s="132">
        <v>10</v>
      </c>
      <c r="J6" s="147">
        <v>1</v>
      </c>
      <c r="K6" s="9">
        <v>192</v>
      </c>
      <c r="L6" s="9">
        <f t="shared" ref="L6:L11" si="2">F6*J6*K6</f>
        <v>960</v>
      </c>
      <c r="M6" s="132">
        <f t="shared" ref="M6:M11" si="3">(G6+H6+I6)*J6*K6</f>
        <v>79526.399999999994</v>
      </c>
    </row>
    <row r="7" spans="1:14" x14ac:dyDescent="0.25">
      <c r="A7" s="130" t="s">
        <v>109</v>
      </c>
      <c r="B7" s="9"/>
      <c r="C7" s="9"/>
      <c r="D7" s="9"/>
      <c r="E7" s="9"/>
      <c r="F7" s="9"/>
      <c r="G7" s="176">
        <f t="shared" si="1"/>
        <v>0</v>
      </c>
      <c r="H7" s="132"/>
      <c r="I7" s="154"/>
      <c r="J7" s="147"/>
      <c r="K7" s="9"/>
      <c r="L7" s="9"/>
      <c r="M7" s="132"/>
    </row>
    <row r="8" spans="1:14" ht="39.6" x14ac:dyDescent="0.25">
      <c r="A8" s="148" t="s">
        <v>111</v>
      </c>
      <c r="B8" s="9">
        <v>4</v>
      </c>
      <c r="C8" s="9">
        <v>1</v>
      </c>
      <c r="D8" s="9">
        <v>1</v>
      </c>
      <c r="E8" s="9">
        <v>2</v>
      </c>
      <c r="F8" s="9">
        <f t="shared" ref="F8" si="4">B8+C8+D8+E8</f>
        <v>8</v>
      </c>
      <c r="G8" s="176">
        <f t="shared" si="1"/>
        <v>529.96</v>
      </c>
      <c r="H8" s="132">
        <v>0</v>
      </c>
      <c r="I8" s="132">
        <v>10</v>
      </c>
      <c r="J8" s="147">
        <v>1</v>
      </c>
      <c r="K8" s="9">
        <v>187</v>
      </c>
      <c r="L8" s="9">
        <f t="shared" ref="L8" si="5">F8*J8*K8</f>
        <v>1496</v>
      </c>
      <c r="M8" s="132">
        <f t="shared" ref="M8" si="6">(G8+H8+I8)*J8*K8</f>
        <v>100972.52</v>
      </c>
    </row>
    <row r="9" spans="1:14" ht="26.4" x14ac:dyDescent="0.25">
      <c r="A9" s="148" t="s">
        <v>112</v>
      </c>
      <c r="B9" s="9">
        <v>10</v>
      </c>
      <c r="C9" s="9">
        <v>3</v>
      </c>
      <c r="D9" s="9">
        <v>3</v>
      </c>
      <c r="E9" s="9">
        <v>5</v>
      </c>
      <c r="F9" s="9">
        <f t="shared" si="0"/>
        <v>21</v>
      </c>
      <c r="G9" s="176">
        <f t="shared" si="1"/>
        <v>1432.59</v>
      </c>
      <c r="H9" s="132">
        <v>0</v>
      </c>
      <c r="I9" s="150">
        <v>100</v>
      </c>
      <c r="J9" s="147">
        <v>1</v>
      </c>
      <c r="K9" s="9">
        <v>187</v>
      </c>
      <c r="L9" s="9">
        <f t="shared" si="2"/>
        <v>3927</v>
      </c>
      <c r="M9" s="132">
        <f t="shared" si="3"/>
        <v>286594.32999999996</v>
      </c>
    </row>
    <row r="10" spans="1:14" ht="26.4" x14ac:dyDescent="0.25">
      <c r="A10" s="148" t="s">
        <v>113</v>
      </c>
      <c r="B10" s="9">
        <v>3</v>
      </c>
      <c r="C10" s="10">
        <v>1</v>
      </c>
      <c r="D10" s="10">
        <v>1</v>
      </c>
      <c r="E10" s="10">
        <v>5</v>
      </c>
      <c r="F10" s="9">
        <f t="shared" si="0"/>
        <v>10</v>
      </c>
      <c r="G10" s="176">
        <f t="shared" si="1"/>
        <v>561.25</v>
      </c>
      <c r="H10" s="131">
        <v>0</v>
      </c>
      <c r="I10" s="131">
        <v>30</v>
      </c>
      <c r="J10" s="147">
        <v>1</v>
      </c>
      <c r="K10" s="9">
        <v>187</v>
      </c>
      <c r="L10" s="9">
        <f t="shared" si="2"/>
        <v>1870</v>
      </c>
      <c r="M10" s="131">
        <f t="shared" si="3"/>
        <v>110563.75</v>
      </c>
    </row>
    <row r="11" spans="1:14" ht="39.6" x14ac:dyDescent="0.25">
      <c r="A11" s="130" t="s">
        <v>110</v>
      </c>
      <c r="B11" s="9">
        <v>15</v>
      </c>
      <c r="C11" s="9">
        <v>5</v>
      </c>
      <c r="D11" s="9">
        <v>5</v>
      </c>
      <c r="E11" s="9">
        <v>30</v>
      </c>
      <c r="F11" s="9">
        <f t="shared" si="0"/>
        <v>55</v>
      </c>
      <c r="G11" s="176">
        <f t="shared" si="1"/>
        <v>2963.3</v>
      </c>
      <c r="H11" s="134">
        <v>0</v>
      </c>
      <c r="I11" s="134">
        <v>50</v>
      </c>
      <c r="J11" s="147">
        <v>1</v>
      </c>
      <c r="K11" s="133">
        <v>192</v>
      </c>
      <c r="L11" s="133">
        <f t="shared" si="2"/>
        <v>10560</v>
      </c>
      <c r="M11" s="134">
        <f t="shared" si="3"/>
        <v>578553.60000000009</v>
      </c>
      <c r="N11" s="135"/>
    </row>
    <row r="12" spans="1:14" ht="26.4" x14ac:dyDescent="0.25">
      <c r="A12" s="136" t="s">
        <v>19</v>
      </c>
      <c r="B12" s="137">
        <v>95</v>
      </c>
      <c r="C12" s="137">
        <v>5</v>
      </c>
      <c r="D12" s="137">
        <v>2</v>
      </c>
      <c r="E12" s="137">
        <v>8</v>
      </c>
      <c r="F12" s="137">
        <f>SUM(F6:F11)</f>
        <v>99</v>
      </c>
      <c r="G12" s="139">
        <f t="shared" si="1"/>
        <v>6955.49</v>
      </c>
      <c r="H12" s="140">
        <v>0</v>
      </c>
      <c r="I12" s="140" t="s">
        <v>20</v>
      </c>
      <c r="J12" s="137" t="s">
        <v>20</v>
      </c>
      <c r="K12" s="137" t="s">
        <v>21</v>
      </c>
      <c r="L12" s="137" t="s">
        <v>21</v>
      </c>
      <c r="M12" s="140" t="s">
        <v>21</v>
      </c>
      <c r="N12" s="135"/>
    </row>
    <row r="13" spans="1:14" ht="39.6" x14ac:dyDescent="0.25">
      <c r="A13" s="141" t="s">
        <v>100</v>
      </c>
      <c r="B13" s="137" t="s">
        <v>21</v>
      </c>
      <c r="C13" s="137" t="s">
        <v>21</v>
      </c>
      <c r="D13" s="137" t="s">
        <v>21</v>
      </c>
      <c r="E13" s="137" t="s">
        <v>21</v>
      </c>
      <c r="F13" s="138" t="s">
        <v>21</v>
      </c>
      <c r="G13" s="140">
        <f>SUMPRODUCT(G4:G11,J4:J11,K4:K11)</f>
        <v>1118510.6000000001</v>
      </c>
      <c r="H13" s="140">
        <v>0</v>
      </c>
      <c r="I13" s="140">
        <f>SUMPRODUCT(I6:I11,J6:J11,K6:K11)</f>
        <v>37700</v>
      </c>
      <c r="J13" s="137" t="s">
        <v>21</v>
      </c>
      <c r="K13" s="137">
        <v>192</v>
      </c>
      <c r="L13" s="137">
        <f>SUM(L6:L11)</f>
        <v>18813</v>
      </c>
      <c r="M13" s="140">
        <f>SUM(M6:M11)</f>
        <v>1156210.6000000001</v>
      </c>
      <c r="N13" s="142"/>
    </row>
    <row r="14" spans="1:14" x14ac:dyDescent="0.25">
      <c r="A14" s="1" t="s">
        <v>115</v>
      </c>
      <c r="B14" s="143"/>
      <c r="C14" s="143"/>
      <c r="D14" s="143"/>
      <c r="E14" s="143"/>
      <c r="F14" s="144"/>
      <c r="G14" s="145"/>
      <c r="H14" s="143"/>
      <c r="I14" s="145"/>
      <c r="J14" s="143"/>
      <c r="K14" s="143"/>
      <c r="L14" s="143"/>
      <c r="M14" s="143"/>
    </row>
    <row r="15" spans="1:14" x14ac:dyDescent="0.25">
      <c r="A15" s="1" t="s">
        <v>114</v>
      </c>
      <c r="B15" s="143"/>
      <c r="C15" s="143"/>
      <c r="D15" s="143"/>
      <c r="E15" s="143"/>
      <c r="F15" s="144"/>
      <c r="G15" s="145"/>
      <c r="H15" s="143"/>
      <c r="I15" s="145"/>
      <c r="J15" s="143"/>
      <c r="K15" s="143"/>
      <c r="L15" s="143"/>
      <c r="M15" s="143"/>
    </row>
    <row r="16" spans="1:14" x14ac:dyDescent="0.25">
      <c r="A16" s="146" t="s">
        <v>102</v>
      </c>
      <c r="B16" s="143"/>
      <c r="C16" s="143"/>
      <c r="D16" s="143"/>
      <c r="E16" s="143"/>
      <c r="F16" s="144"/>
      <c r="G16" s="145"/>
      <c r="H16" s="143"/>
      <c r="I16" s="145"/>
      <c r="J16" s="143"/>
      <c r="K16" s="143"/>
      <c r="L16" s="143"/>
      <c r="M16" s="143"/>
    </row>
    <row r="17" spans="1:13" x14ac:dyDescent="0.25">
      <c r="A17" s="1"/>
      <c r="B17" s="143"/>
      <c r="C17" s="143"/>
      <c r="D17" s="143"/>
      <c r="E17" s="143"/>
      <c r="F17" s="144"/>
      <c r="G17" s="145"/>
      <c r="H17" s="143"/>
      <c r="I17" s="145"/>
      <c r="J17" s="143"/>
      <c r="K17" s="143"/>
      <c r="L17" s="143"/>
      <c r="M17" s="143"/>
    </row>
  </sheetData>
  <mergeCells count="3">
    <mergeCell ref="A3:M3"/>
    <mergeCell ref="B4:J4"/>
    <mergeCell ref="K4:M4"/>
  </mergeCells>
  <printOptions horizontalCentered="1" verticalCentered="1"/>
  <pageMargins left="0.75" right="0.75" top="1" bottom="1" header="0.5" footer="0.5"/>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3"/>
  <sheetViews>
    <sheetView topLeftCell="C3" zoomScale="130" zoomScaleNormal="130" workbookViewId="0">
      <selection activeCell="J22" sqref="J22"/>
    </sheetView>
  </sheetViews>
  <sheetFormatPr defaultColWidth="8.90625" defaultRowHeight="15" x14ac:dyDescent="0.25"/>
  <cols>
    <col min="1" max="1" width="15.90625" style="59" customWidth="1"/>
    <col min="2" max="2" width="9" style="59" customWidth="1"/>
    <col min="3" max="4" width="8.90625" style="59"/>
    <col min="5" max="5" width="7.453125" style="59" customWidth="1"/>
    <col min="6" max="6" width="6" style="59" customWidth="1"/>
    <col min="7" max="8" width="8.90625" style="59"/>
    <col min="9" max="9" width="10.81640625" style="59" bestFit="1" customWidth="1"/>
    <col min="10" max="10" width="8.90625" style="59"/>
    <col min="11" max="11" width="11" style="59" customWidth="1"/>
    <col min="12" max="16384" width="8.90625" style="59"/>
  </cols>
  <sheetData>
    <row r="2" spans="1:14" x14ac:dyDescent="0.25">
      <c r="A2" s="208" t="s">
        <v>119</v>
      </c>
      <c r="B2" s="209"/>
      <c r="C2" s="209"/>
      <c r="D2" s="209"/>
      <c r="E2" s="209"/>
      <c r="F2" s="209"/>
      <c r="G2" s="209"/>
      <c r="H2" s="209"/>
      <c r="I2" s="210"/>
    </row>
    <row r="3" spans="1:14" ht="15" customHeight="1" x14ac:dyDescent="0.25">
      <c r="A3" s="219" t="s">
        <v>81</v>
      </c>
      <c r="B3" s="220"/>
      <c r="C3" s="220"/>
      <c r="D3" s="220"/>
      <c r="E3" s="220"/>
      <c r="F3" s="220"/>
      <c r="G3" s="220"/>
      <c r="H3" s="220"/>
      <c r="I3" s="221"/>
    </row>
    <row r="4" spans="1:14" ht="15" customHeight="1" x14ac:dyDescent="0.25">
      <c r="A4" s="211" t="s">
        <v>43</v>
      </c>
      <c r="B4" s="212" t="s">
        <v>44</v>
      </c>
      <c r="C4" s="212"/>
      <c r="D4" s="212"/>
      <c r="E4" s="212"/>
      <c r="F4" s="212"/>
      <c r="G4" s="212"/>
      <c r="H4" s="212"/>
      <c r="I4" s="212"/>
    </row>
    <row r="5" spans="1:14" ht="21" x14ac:dyDescent="0.25">
      <c r="A5" s="212"/>
      <c r="B5" s="178" t="s">
        <v>45</v>
      </c>
      <c r="C5" s="178" t="s">
        <v>46</v>
      </c>
      <c r="D5" s="178" t="s">
        <v>47</v>
      </c>
      <c r="E5" s="178" t="s">
        <v>48</v>
      </c>
      <c r="F5" s="178" t="s">
        <v>49</v>
      </c>
      <c r="G5" s="178" t="s">
        <v>50</v>
      </c>
      <c r="H5" s="179" t="s">
        <v>51</v>
      </c>
      <c r="I5" s="179" t="s">
        <v>52</v>
      </c>
      <c r="J5" s="101"/>
      <c r="K5" s="101"/>
      <c r="L5" s="101"/>
      <c r="M5" s="101"/>
      <c r="N5" s="101"/>
    </row>
    <row r="6" spans="1:14" x14ac:dyDescent="0.25">
      <c r="A6" s="180"/>
      <c r="B6" s="181"/>
      <c r="C6" s="182"/>
      <c r="D6" s="182"/>
      <c r="E6" s="182"/>
      <c r="F6" s="182"/>
      <c r="G6" s="182"/>
      <c r="H6" s="182"/>
      <c r="I6" s="183"/>
      <c r="J6" s="101"/>
      <c r="K6" s="101"/>
      <c r="L6" s="101"/>
      <c r="M6" s="101"/>
      <c r="N6" s="101"/>
    </row>
    <row r="7" spans="1:14" ht="15" customHeight="1" x14ac:dyDescent="0.25">
      <c r="A7" s="184" t="s">
        <v>53</v>
      </c>
      <c r="B7" s="181" t="s">
        <v>126</v>
      </c>
      <c r="C7" s="224">
        <v>57.4</v>
      </c>
      <c r="D7" s="181">
        <f>C7*1.6</f>
        <v>91.84</v>
      </c>
      <c r="E7" s="182">
        <v>1</v>
      </c>
      <c r="F7" s="182">
        <v>2080</v>
      </c>
      <c r="G7" s="200">
        <v>5.0000000000000001E-3</v>
      </c>
      <c r="H7" s="223">
        <v>10.4</v>
      </c>
      <c r="I7" s="183">
        <v>827.32</v>
      </c>
      <c r="J7" s="101"/>
      <c r="K7" s="101"/>
      <c r="L7" s="101"/>
      <c r="M7" s="101"/>
      <c r="N7" s="101"/>
    </row>
    <row r="8" spans="1:14" x14ac:dyDescent="0.25">
      <c r="A8" s="184" t="s">
        <v>87</v>
      </c>
      <c r="B8" s="181" t="s">
        <v>127</v>
      </c>
      <c r="C8" s="224">
        <v>55.93</v>
      </c>
      <c r="D8" s="181">
        <f t="shared" ref="D8:D12" si="0">C8*1.6</f>
        <v>89.488</v>
      </c>
      <c r="E8" s="182">
        <v>1</v>
      </c>
      <c r="F8" s="182">
        <v>2080</v>
      </c>
      <c r="G8" s="201">
        <v>1E-3</v>
      </c>
      <c r="H8" s="182">
        <v>2.08</v>
      </c>
      <c r="I8" s="183">
        <v>165.464</v>
      </c>
      <c r="J8" s="101"/>
      <c r="K8" s="101"/>
      <c r="L8" s="101"/>
      <c r="M8" s="101"/>
      <c r="N8" s="101"/>
    </row>
    <row r="9" spans="1:14" x14ac:dyDescent="0.25">
      <c r="A9" s="184" t="s">
        <v>54</v>
      </c>
      <c r="B9" s="181" t="s">
        <v>126</v>
      </c>
      <c r="C9" s="224">
        <v>57.4</v>
      </c>
      <c r="D9" s="181">
        <f t="shared" si="0"/>
        <v>91.84</v>
      </c>
      <c r="E9" s="182">
        <v>1</v>
      </c>
      <c r="F9" s="182">
        <v>2080</v>
      </c>
      <c r="G9" s="201">
        <v>1E-3</v>
      </c>
      <c r="H9" s="182">
        <v>2.08</v>
      </c>
      <c r="I9" s="183">
        <v>170.18559999999999</v>
      </c>
      <c r="J9" s="101"/>
      <c r="K9" s="101"/>
      <c r="L9" s="103"/>
      <c r="M9" s="101"/>
      <c r="N9" s="101"/>
    </row>
    <row r="10" spans="1:14" x14ac:dyDescent="0.25">
      <c r="A10" s="184" t="s">
        <v>55</v>
      </c>
      <c r="B10" s="181" t="s">
        <v>56</v>
      </c>
      <c r="C10" s="224">
        <v>61.37</v>
      </c>
      <c r="D10" s="181">
        <f t="shared" si="0"/>
        <v>98.192000000000007</v>
      </c>
      <c r="E10" s="182">
        <v>1</v>
      </c>
      <c r="F10" s="182">
        <v>2080</v>
      </c>
      <c r="G10" s="201">
        <v>1E-3</v>
      </c>
      <c r="H10" s="182">
        <v>4.16</v>
      </c>
      <c r="I10" s="183">
        <v>394.28480000000002</v>
      </c>
      <c r="J10" s="101"/>
      <c r="K10" s="101"/>
      <c r="L10" s="101"/>
      <c r="M10" s="101"/>
      <c r="N10" s="101"/>
    </row>
    <row r="11" spans="1:14" x14ac:dyDescent="0.25">
      <c r="A11" s="184" t="s">
        <v>129</v>
      </c>
      <c r="B11" s="181" t="s">
        <v>57</v>
      </c>
      <c r="C11" s="224">
        <v>96.01</v>
      </c>
      <c r="D11" s="181">
        <f t="shared" si="0"/>
        <v>153.61600000000001</v>
      </c>
      <c r="E11" s="182">
        <v>1</v>
      </c>
      <c r="F11" s="182">
        <v>2080</v>
      </c>
      <c r="G11" s="201">
        <v>1E-3</v>
      </c>
      <c r="H11" s="182">
        <v>2.08</v>
      </c>
      <c r="I11" s="183">
        <v>319.52960000000002</v>
      </c>
      <c r="J11" s="101"/>
      <c r="K11" s="101"/>
      <c r="L11" s="101"/>
      <c r="M11" s="101"/>
      <c r="N11" s="101"/>
    </row>
    <row r="12" spans="1:14" x14ac:dyDescent="0.25">
      <c r="A12" s="184" t="s">
        <v>58</v>
      </c>
      <c r="B12" s="181" t="s">
        <v>126</v>
      </c>
      <c r="C12" s="224">
        <v>57.4</v>
      </c>
      <c r="D12" s="181">
        <f t="shared" si="0"/>
        <v>91.84</v>
      </c>
      <c r="E12" s="182">
        <v>1</v>
      </c>
      <c r="F12" s="182">
        <v>2080</v>
      </c>
      <c r="G12" s="201">
        <v>3.0000000000000001E-3</v>
      </c>
      <c r="H12" s="182">
        <v>2.08</v>
      </c>
      <c r="I12" s="183">
        <v>165.464</v>
      </c>
      <c r="J12" s="101"/>
      <c r="K12" s="101"/>
      <c r="L12" s="102"/>
      <c r="M12" s="101"/>
      <c r="N12" s="101"/>
    </row>
    <row r="13" spans="1:14" x14ac:dyDescent="0.25">
      <c r="A13" s="192" t="s">
        <v>61</v>
      </c>
      <c r="B13" s="213"/>
      <c r="C13" s="214"/>
      <c r="D13" s="215"/>
      <c r="E13" s="192">
        <v>6</v>
      </c>
      <c r="F13" s="192" t="s">
        <v>21</v>
      </c>
      <c r="G13" s="192" t="s">
        <v>21</v>
      </c>
      <c r="H13" s="193">
        <v>22.879999999999995</v>
      </c>
      <c r="I13" s="194">
        <v>85042.248000000007</v>
      </c>
      <c r="J13" s="101"/>
      <c r="K13" s="101"/>
      <c r="L13" s="101"/>
      <c r="M13" s="101"/>
      <c r="N13" s="101"/>
    </row>
    <row r="14" spans="1:14" x14ac:dyDescent="0.25">
      <c r="A14" s="173"/>
      <c r="B14" s="173"/>
      <c r="C14" s="173"/>
      <c r="D14" s="173"/>
      <c r="E14" s="173"/>
      <c r="F14" s="173"/>
      <c r="G14" s="173"/>
      <c r="H14" s="173"/>
      <c r="I14" s="173"/>
      <c r="J14" s="101"/>
      <c r="K14" s="48"/>
      <c r="L14" s="48"/>
      <c r="M14" s="48"/>
      <c r="N14" s="101"/>
    </row>
    <row r="15" spans="1:14" x14ac:dyDescent="0.25">
      <c r="A15" s="216" t="s">
        <v>62</v>
      </c>
      <c r="B15" s="217"/>
      <c r="C15" s="217"/>
      <c r="D15" s="217"/>
      <c r="E15" s="217"/>
      <c r="F15" s="217"/>
      <c r="G15" s="217"/>
      <c r="H15" s="217"/>
      <c r="I15" s="218"/>
      <c r="J15" s="101"/>
      <c r="K15" s="48"/>
      <c r="L15" s="100"/>
      <c r="M15" s="104"/>
      <c r="N15" s="101"/>
    </row>
    <row r="16" spans="1:14" ht="15.75" customHeight="1" x14ac:dyDescent="0.25">
      <c r="A16" s="195" t="s">
        <v>63</v>
      </c>
      <c r="B16" s="204" t="s">
        <v>128</v>
      </c>
      <c r="C16" s="205"/>
      <c r="D16" s="205"/>
      <c r="E16" s="186"/>
      <c r="F16" s="186"/>
      <c r="G16" s="186"/>
      <c r="H16" s="187"/>
      <c r="I16" s="188">
        <v>3619.3333333333335</v>
      </c>
      <c r="J16" s="101"/>
      <c r="K16" s="48"/>
      <c r="L16" s="48"/>
      <c r="M16" s="48"/>
      <c r="N16" s="101"/>
    </row>
    <row r="17" spans="1:14" x14ac:dyDescent="0.25">
      <c r="A17" s="184" t="s">
        <v>64</v>
      </c>
      <c r="B17" s="185"/>
      <c r="C17" s="186"/>
      <c r="D17" s="186"/>
      <c r="E17" s="186"/>
      <c r="F17" s="186"/>
      <c r="G17" s="186"/>
      <c r="H17" s="187"/>
      <c r="I17" s="188">
        <v>6666.666666666667</v>
      </c>
      <c r="J17" s="101"/>
      <c r="K17" s="48"/>
      <c r="L17" s="100"/>
      <c r="M17" s="105"/>
      <c r="N17" s="101"/>
    </row>
    <row r="18" spans="1:14" x14ac:dyDescent="0.25">
      <c r="A18" s="184" t="s">
        <v>59</v>
      </c>
      <c r="B18" s="185"/>
      <c r="C18" s="186"/>
      <c r="D18" s="186"/>
      <c r="E18" s="186"/>
      <c r="F18" s="186"/>
      <c r="G18" s="186"/>
      <c r="H18" s="187"/>
      <c r="I18" s="203">
        <v>2000</v>
      </c>
      <c r="J18" s="101"/>
      <c r="K18" s="48"/>
      <c r="L18" s="48"/>
      <c r="M18" s="48"/>
      <c r="N18" s="101"/>
    </row>
    <row r="19" spans="1:14" x14ac:dyDescent="0.25">
      <c r="A19" s="184" t="s">
        <v>60</v>
      </c>
      <c r="B19" s="189"/>
      <c r="C19" s="190"/>
      <c r="D19" s="190"/>
      <c r="E19" s="190"/>
      <c r="F19" s="190"/>
      <c r="G19" s="190"/>
      <c r="H19" s="191"/>
      <c r="I19" s="203">
        <f>(1596471/4635)*7</f>
        <v>2411.067313915858</v>
      </c>
      <c r="J19" s="101"/>
      <c r="K19" s="101"/>
      <c r="L19" s="101"/>
      <c r="M19" s="101"/>
      <c r="N19" s="101"/>
    </row>
    <row r="20" spans="1:14" x14ac:dyDescent="0.25">
      <c r="A20" s="196"/>
      <c r="B20" s="196"/>
      <c r="C20" s="196"/>
      <c r="D20" s="173"/>
      <c r="E20" s="173"/>
      <c r="F20" s="173"/>
      <c r="G20" s="173"/>
      <c r="H20" s="179" t="s">
        <v>65</v>
      </c>
      <c r="I20" s="197">
        <v>16467</v>
      </c>
      <c r="J20" s="101"/>
      <c r="K20" s="101"/>
      <c r="L20" s="101"/>
      <c r="M20" s="101"/>
      <c r="N20" s="101"/>
    </row>
    <row r="21" spans="1:14" x14ac:dyDescent="0.25">
      <c r="A21" s="173"/>
      <c r="B21" s="173"/>
      <c r="C21" s="173"/>
      <c r="D21" s="177"/>
      <c r="E21" s="177"/>
      <c r="F21" s="177"/>
      <c r="G21" s="177"/>
      <c r="H21" s="173"/>
      <c r="I21" s="198"/>
      <c r="J21" s="101"/>
      <c r="K21" s="101"/>
      <c r="L21" s="101"/>
      <c r="M21" s="101"/>
      <c r="N21" s="101"/>
    </row>
    <row r="22" spans="1:14" x14ac:dyDescent="0.25">
      <c r="A22" s="173"/>
      <c r="B22" s="173"/>
      <c r="C22" s="173"/>
      <c r="D22" s="177"/>
      <c r="E22" s="177"/>
      <c r="F22" s="202"/>
      <c r="G22" s="177"/>
      <c r="H22" s="179" t="s">
        <v>66</v>
      </c>
      <c r="I22" s="199">
        <v>101509.24800000001</v>
      </c>
      <c r="J22" s="101"/>
      <c r="K22" s="101"/>
      <c r="L22" s="101"/>
      <c r="M22" s="101"/>
      <c r="N22" s="101"/>
    </row>
    <row r="23" spans="1:14" x14ac:dyDescent="0.25">
      <c r="A23" s="173"/>
      <c r="B23" s="173"/>
      <c r="C23" s="173"/>
      <c r="D23" s="177"/>
      <c r="E23" s="177"/>
      <c r="F23" s="177"/>
      <c r="G23" s="177"/>
      <c r="H23" s="173"/>
      <c r="I23" s="173"/>
      <c r="J23" s="101"/>
      <c r="K23" s="101"/>
      <c r="L23" s="101"/>
      <c r="M23" s="101"/>
      <c r="N23" s="101"/>
    </row>
    <row r="24" spans="1:14" x14ac:dyDescent="0.25">
      <c r="A24" s="173"/>
      <c r="B24" s="173"/>
      <c r="C24" s="173"/>
      <c r="D24" s="177"/>
      <c r="E24" s="177"/>
      <c r="F24" s="177"/>
      <c r="G24" s="177"/>
      <c r="H24" s="173"/>
      <c r="I24" s="173"/>
      <c r="J24" s="101"/>
      <c r="K24" s="101"/>
      <c r="L24" s="101"/>
      <c r="M24" s="101"/>
      <c r="N24" s="101"/>
    </row>
    <row r="25" spans="1:14" x14ac:dyDescent="0.25">
      <c r="D25" s="48"/>
      <c r="E25" s="48"/>
      <c r="F25" s="48"/>
      <c r="G25" s="48"/>
    </row>
    <row r="26" spans="1:14" x14ac:dyDescent="0.25">
      <c r="A26" s="48"/>
      <c r="B26" s="48"/>
      <c r="C26" s="48"/>
      <c r="D26" s="48"/>
      <c r="E26" s="48"/>
      <c r="F26" s="48"/>
      <c r="G26" s="48"/>
    </row>
    <row r="27" spans="1:14" x14ac:dyDescent="0.25">
      <c r="A27" s="48"/>
      <c r="B27" s="48"/>
      <c r="C27" s="48"/>
      <c r="D27" s="48"/>
      <c r="E27" s="48"/>
      <c r="F27" s="48"/>
      <c r="G27" s="48"/>
    </row>
    <row r="28" spans="1:14" x14ac:dyDescent="0.25">
      <c r="A28" s="48"/>
      <c r="B28" s="48"/>
      <c r="C28" s="48"/>
      <c r="D28" s="48"/>
      <c r="E28" s="48"/>
      <c r="F28" s="48"/>
      <c r="G28" s="48"/>
    </row>
    <row r="29" spans="1:14" x14ac:dyDescent="0.25">
      <c r="A29" s="48"/>
      <c r="B29" s="48"/>
      <c r="C29" s="48"/>
      <c r="D29" s="48"/>
      <c r="E29" s="48"/>
      <c r="F29" s="48"/>
      <c r="G29" s="48"/>
    </row>
    <row r="30" spans="1:14" x14ac:dyDescent="0.25">
      <c r="A30" s="48"/>
      <c r="B30" s="48"/>
      <c r="C30" s="48"/>
      <c r="D30" s="48"/>
      <c r="E30" s="48"/>
      <c r="F30" s="48"/>
      <c r="G30" s="48"/>
    </row>
    <row r="31" spans="1:14" x14ac:dyDescent="0.25">
      <c r="A31" s="48"/>
      <c r="B31" s="48"/>
      <c r="C31" s="48"/>
      <c r="D31" s="48"/>
      <c r="E31" s="48"/>
      <c r="F31" s="48"/>
      <c r="G31" s="48"/>
    </row>
    <row r="32" spans="1:14" x14ac:dyDescent="0.25">
      <c r="A32" s="48"/>
      <c r="B32" s="48"/>
      <c r="C32" s="48"/>
      <c r="D32" s="48"/>
      <c r="E32" s="48"/>
      <c r="F32" s="48"/>
      <c r="G32" s="48"/>
    </row>
    <row r="33" spans="1:7" x14ac:dyDescent="0.25">
      <c r="A33" s="48"/>
      <c r="B33" s="48"/>
      <c r="C33" s="48"/>
      <c r="D33" s="48"/>
      <c r="E33" s="48"/>
      <c r="F33" s="48"/>
      <c r="G33" s="48"/>
    </row>
  </sheetData>
  <mergeCells count="6">
    <mergeCell ref="A2:I2"/>
    <mergeCell ref="A4:A5"/>
    <mergeCell ref="B4:I4"/>
    <mergeCell ref="B13:D13"/>
    <mergeCell ref="A15:I15"/>
    <mergeCell ref="A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workbookViewId="0">
      <selection activeCell="B1" sqref="B1:I1"/>
    </sheetView>
  </sheetViews>
  <sheetFormatPr defaultColWidth="8.90625" defaultRowHeight="15" x14ac:dyDescent="0.25"/>
  <cols>
    <col min="1" max="1" width="8.90625" style="62"/>
    <col min="2" max="2" width="10.1796875" style="62" customWidth="1"/>
    <col min="3" max="3" width="7.90625" style="62" customWidth="1"/>
    <col min="4" max="5" width="8.90625" style="62"/>
    <col min="6" max="6" width="10.36328125" style="62" customWidth="1"/>
    <col min="7" max="7" width="9" style="62" bestFit="1" customWidth="1"/>
    <col min="8" max="8" width="8.08984375" style="62" customWidth="1"/>
    <col min="9" max="9" width="9.6328125" style="62" customWidth="1"/>
    <col min="10" max="16384" width="8.90625" style="62"/>
  </cols>
  <sheetData>
    <row r="1" spans="2:11" x14ac:dyDescent="0.25">
      <c r="B1" s="222" t="s">
        <v>67</v>
      </c>
      <c r="C1" s="222"/>
      <c r="D1" s="222"/>
      <c r="E1" s="222"/>
      <c r="F1" s="222"/>
      <c r="G1" s="222"/>
      <c r="H1" s="222"/>
      <c r="I1" s="222"/>
    </row>
    <row r="2" spans="2:11" x14ac:dyDescent="0.25">
      <c r="B2" s="222" t="s">
        <v>68</v>
      </c>
      <c r="C2" s="222"/>
      <c r="D2" s="222"/>
      <c r="E2" s="222"/>
      <c r="F2" s="222"/>
      <c r="G2" s="222"/>
      <c r="H2" s="222"/>
      <c r="I2" s="222"/>
    </row>
    <row r="3" spans="2:11" x14ac:dyDescent="0.25">
      <c r="B3" s="63"/>
      <c r="C3" s="63"/>
      <c r="D3" s="63"/>
      <c r="E3" s="63"/>
      <c r="F3" s="63"/>
      <c r="G3" s="63"/>
      <c r="H3" s="63"/>
      <c r="I3" s="63"/>
    </row>
    <row r="4" spans="2:11" ht="52.8" x14ac:dyDescent="0.25">
      <c r="B4" s="64" t="s">
        <v>69</v>
      </c>
      <c r="C4" s="64" t="s">
        <v>70</v>
      </c>
      <c r="D4" s="64" t="s">
        <v>71</v>
      </c>
      <c r="E4" s="64" t="s">
        <v>72</v>
      </c>
      <c r="F4" s="64" t="s">
        <v>73</v>
      </c>
      <c r="G4" s="64" t="s">
        <v>74</v>
      </c>
      <c r="H4" s="64" t="s">
        <v>75</v>
      </c>
      <c r="I4" s="64" t="s">
        <v>76</v>
      </c>
    </row>
    <row r="5" spans="2:11" x14ac:dyDescent="0.25">
      <c r="B5" s="65" t="s">
        <v>77</v>
      </c>
      <c r="C5" s="156">
        <v>4</v>
      </c>
      <c r="D5" s="156">
        <v>13</v>
      </c>
      <c r="E5" s="157">
        <f>'Tbl2-SI Cert'!L24</f>
        <v>673.3</v>
      </c>
      <c r="F5" s="157">
        <f>'Tbl2-SI Cert'!G24</f>
        <v>46694.816999999995</v>
      </c>
      <c r="G5" s="157">
        <v>0</v>
      </c>
      <c r="H5" s="157">
        <f>'Tbl2-SI Cert'!I24</f>
        <v>35003.058000000012</v>
      </c>
      <c r="I5" s="157">
        <f>'Tbl2-SI Cert'!M24</f>
        <v>81697.874999999985</v>
      </c>
      <c r="K5" s="157"/>
    </row>
    <row r="6" spans="2:11" x14ac:dyDescent="0.25">
      <c r="B6" s="65" t="s">
        <v>78</v>
      </c>
      <c r="C6" s="158">
        <v>4</v>
      </c>
      <c r="D6" s="156">
        <v>9</v>
      </c>
      <c r="E6" s="157">
        <f>'Tbl3-SI PLT'!L17</f>
        <v>5276</v>
      </c>
      <c r="F6" s="157">
        <f>'Tbl3-SI PLT'!G17</f>
        <v>82803.199999999997</v>
      </c>
      <c r="G6" s="157">
        <v>0</v>
      </c>
      <c r="H6" s="157">
        <f>'Tbl3-SI PLT'!I17</f>
        <v>684629.16000000015</v>
      </c>
      <c r="I6" s="157">
        <f>'Tbl3-SI PLT'!M17</f>
        <v>767432.3600000001</v>
      </c>
      <c r="K6" s="157"/>
    </row>
    <row r="7" spans="2:11" x14ac:dyDescent="0.25">
      <c r="B7" s="65" t="s">
        <v>120</v>
      </c>
      <c r="C7" s="158">
        <v>1</v>
      </c>
      <c r="D7" s="156">
        <v>8</v>
      </c>
      <c r="E7" s="157">
        <f>'Tbl4-SEA'!L14</f>
        <v>50.4</v>
      </c>
      <c r="F7" s="157">
        <f>'Tbl4-SEA'!G14</f>
        <v>3351.5339999999997</v>
      </c>
      <c r="G7" s="157">
        <v>0</v>
      </c>
      <c r="H7" s="157">
        <f>'Tbl4-SEA'!I14</f>
        <v>3401.4780000000005</v>
      </c>
      <c r="I7" s="157">
        <f>'Tbl4-SEA'!M14</f>
        <v>6753.0119999999997</v>
      </c>
      <c r="K7" s="157"/>
    </row>
    <row r="8" spans="2:11" ht="26.4" x14ac:dyDescent="0.25">
      <c r="B8" s="155" t="s">
        <v>121</v>
      </c>
      <c r="C8" s="158">
        <v>192</v>
      </c>
      <c r="D8" s="156">
        <v>5</v>
      </c>
      <c r="E8" s="157">
        <f>'Tbl5-Owners,etc'!L13</f>
        <v>18813</v>
      </c>
      <c r="F8" s="157">
        <f>'Tbl5-Owners,etc'!G13</f>
        <v>1118510.6000000001</v>
      </c>
      <c r="G8" s="157">
        <v>0</v>
      </c>
      <c r="H8" s="157">
        <f>'Tbl5-Owners,etc'!I13</f>
        <v>37700</v>
      </c>
      <c r="I8" s="157">
        <f>'Tbl5-Owners,etc'!M13</f>
        <v>1156210.6000000001</v>
      </c>
      <c r="K8" s="157"/>
    </row>
    <row r="9" spans="2:11" x14ac:dyDescent="0.25">
      <c r="B9" s="67" t="s">
        <v>79</v>
      </c>
      <c r="C9" s="68">
        <f t="shared" ref="C9:D9" si="0">SUM(C5:C8)</f>
        <v>201</v>
      </c>
      <c r="D9" s="68">
        <f t="shared" si="0"/>
        <v>35</v>
      </c>
      <c r="E9" s="68">
        <f>SUM(E5:E8)</f>
        <v>24812.7</v>
      </c>
      <c r="F9" s="68">
        <f t="shared" ref="F9:I9" si="1">SUM(F5:F8)</f>
        <v>1251360.1510000001</v>
      </c>
      <c r="G9" s="68">
        <f t="shared" si="1"/>
        <v>0</v>
      </c>
      <c r="H9" s="68">
        <f>SUM(H5:H8)</f>
        <v>760733.69600000011</v>
      </c>
      <c r="I9" s="68">
        <f t="shared" si="1"/>
        <v>2012093.8470000001</v>
      </c>
    </row>
    <row r="10" spans="2:11" x14ac:dyDescent="0.25">
      <c r="E10" s="66"/>
      <c r="F10" s="69"/>
      <c r="G10" s="69"/>
      <c r="H10" s="69"/>
      <c r="I10" s="69"/>
    </row>
    <row r="11" spans="2:11" x14ac:dyDescent="0.25">
      <c r="B11" s="65"/>
      <c r="C11" s="65" t="s">
        <v>80</v>
      </c>
      <c r="D11" s="65"/>
      <c r="E11" s="66">
        <f>E9/C9</f>
        <v>123.44626865671643</v>
      </c>
      <c r="F11" s="69"/>
      <c r="G11" s="69"/>
      <c r="H11" s="69"/>
      <c r="I11" s="69"/>
    </row>
    <row r="12" spans="2:11" x14ac:dyDescent="0.25">
      <c r="B12" s="65"/>
      <c r="C12" s="65"/>
      <c r="D12" s="65"/>
      <c r="E12" s="66"/>
      <c r="F12" s="69"/>
      <c r="G12" s="69"/>
      <c r="H12" s="69"/>
      <c r="I12" s="69"/>
    </row>
    <row r="13" spans="2:11" x14ac:dyDescent="0.25">
      <c r="B13" s="65"/>
      <c r="C13" s="65"/>
      <c r="D13" s="65"/>
      <c r="E13" s="66"/>
      <c r="F13" s="69"/>
      <c r="G13" s="69"/>
      <c r="H13" s="69"/>
      <c r="I13" s="69"/>
    </row>
    <row r="14" spans="2:11" x14ac:dyDescent="0.25">
      <c r="B14" s="65"/>
      <c r="C14" s="65"/>
      <c r="D14" s="65"/>
      <c r="E14" s="66"/>
      <c r="F14" s="69"/>
      <c r="G14" s="69"/>
      <c r="H14" s="69"/>
      <c r="I14" s="69"/>
    </row>
    <row r="15" spans="2:11" x14ac:dyDescent="0.25">
      <c r="B15" s="65"/>
      <c r="C15" s="65"/>
      <c r="D15" s="65"/>
      <c r="E15" s="66"/>
      <c r="F15" s="69"/>
      <c r="G15" s="69"/>
      <c r="H15" s="69"/>
      <c r="I15" s="69"/>
    </row>
    <row r="16" spans="2:11" x14ac:dyDescent="0.25">
      <c r="B16" s="65"/>
      <c r="C16" s="65"/>
      <c r="D16" s="65"/>
      <c r="E16" s="65"/>
      <c r="F16" s="65"/>
      <c r="G16" s="65"/>
      <c r="H16" s="65"/>
      <c r="I16" s="65"/>
    </row>
    <row r="17" spans="2:9" x14ac:dyDescent="0.25">
      <c r="B17" s="65"/>
      <c r="C17" s="65"/>
      <c r="D17" s="65"/>
      <c r="E17" s="65"/>
      <c r="F17" s="65"/>
      <c r="G17" s="65"/>
      <c r="H17" s="65"/>
      <c r="I17" s="65"/>
    </row>
    <row r="18" spans="2:9" x14ac:dyDescent="0.25">
      <c r="B18" s="65"/>
      <c r="C18" s="65"/>
      <c r="D18" s="65"/>
      <c r="E18" s="65"/>
      <c r="F18" s="65"/>
      <c r="G18" s="65"/>
      <c r="H18" s="65"/>
      <c r="I18" s="65"/>
    </row>
    <row r="19" spans="2:9" x14ac:dyDescent="0.25">
      <c r="B19" s="65"/>
      <c r="C19" s="65"/>
      <c r="D19" s="65"/>
      <c r="E19" s="65"/>
      <c r="F19" s="65"/>
      <c r="G19" s="65"/>
      <c r="H19" s="65"/>
      <c r="I19" s="65"/>
    </row>
    <row r="20" spans="2:9" x14ac:dyDescent="0.25">
      <c r="B20" s="65"/>
      <c r="C20" s="65"/>
      <c r="D20" s="65"/>
      <c r="E20" s="65"/>
      <c r="F20" s="65"/>
      <c r="G20" s="65"/>
      <c r="H20" s="65"/>
      <c r="I20" s="65"/>
    </row>
    <row r="21" spans="2:9" x14ac:dyDescent="0.25">
      <c r="B21" s="65"/>
      <c r="C21" s="65"/>
      <c r="D21" s="65"/>
      <c r="E21" s="65"/>
      <c r="F21" s="65"/>
      <c r="G21" s="65"/>
      <c r="H21" s="65"/>
      <c r="I21" s="65"/>
    </row>
    <row r="22" spans="2:9" x14ac:dyDescent="0.25">
      <c r="B22" s="65"/>
      <c r="C22" s="65"/>
      <c r="D22" s="65"/>
      <c r="E22" s="65"/>
      <c r="F22" s="65"/>
      <c r="G22" s="65"/>
      <c r="H22" s="65"/>
      <c r="I22" s="65"/>
    </row>
  </sheetData>
  <mergeCells count="2">
    <mergeCell ref="B1:I1"/>
    <mergeCell ref="B2:I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Tbl2-SI Cert</vt:lpstr>
      <vt:lpstr>Tbl3-SI PLT</vt:lpstr>
      <vt:lpstr>Tbl4-SEA</vt:lpstr>
      <vt:lpstr>Tbl5-Owners,etc</vt:lpstr>
      <vt:lpstr>Tbl6-Agency Burden</vt:lpstr>
      <vt:lpstr>Resp Tally</vt:lpstr>
      <vt:lpstr>'Tbl2-SI Cert'!Print_Area</vt:lpstr>
      <vt:lpstr>'Tbl3-SI PLT'!Print_Area</vt:lpstr>
    </vt:vector>
  </TitlesOfParts>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Nydia Yanira Reyes-Morales</dc:creator>
  <cp:lastModifiedBy>NREYES</cp:lastModifiedBy>
  <dcterms:created xsi:type="dcterms:W3CDTF">2013-06-26T23:55:54Z</dcterms:created>
  <dcterms:modified xsi:type="dcterms:W3CDTF">2016-11-29T22:18:44Z</dcterms:modified>
</cp:coreProperties>
</file>