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120" windowHeight="9855" firstSheet="1" activeTab="1"/>
  </bookViews>
  <sheets>
    <sheet name="Burden table for WIC Food Packa" sheetId="6" state="hidden" r:id="rId1"/>
    <sheet name="Revised Burden table_ 58_SAs" sheetId="7" r:id="rId2"/>
  </sheets>
  <definedNames>
    <definedName name="_xlnm.Print_Area" localSheetId="0">'Burden table for WIC Food Packa'!$A$1:$Z$67</definedName>
    <definedName name="_xlnm.Print_Area" localSheetId="1">'Revised Burden table_ 58_SAs'!$A$1:$Z$65</definedName>
  </definedNames>
  <calcPr calcId="145621"/>
</workbook>
</file>

<file path=xl/calcChain.xml><?xml version="1.0" encoding="utf-8"?>
<calcChain xmlns="http://schemas.openxmlformats.org/spreadsheetml/2006/main">
  <c r="G45" i="7" l="1"/>
  <c r="F45" i="7"/>
  <c r="P44" i="7"/>
  <c r="F44" i="7"/>
  <c r="G44" i="7" s="1"/>
  <c r="I44" i="7" s="1"/>
  <c r="K44" i="7" s="1"/>
  <c r="Q44" i="7" s="1"/>
  <c r="S44" i="7" s="1"/>
  <c r="P43" i="7"/>
  <c r="F43" i="7"/>
  <c r="G43" i="7" s="1"/>
  <c r="I43" i="7" s="1"/>
  <c r="K43" i="7" s="1"/>
  <c r="P42" i="7"/>
  <c r="F42" i="7"/>
  <c r="G42" i="7" s="1"/>
  <c r="I42" i="7" s="1"/>
  <c r="K42" i="7" s="1"/>
  <c r="L41" i="7"/>
  <c r="N41" i="7" s="1"/>
  <c r="P41" i="7" s="1"/>
  <c r="I41" i="7"/>
  <c r="K41" i="7" s="1"/>
  <c r="P40" i="7"/>
  <c r="I40" i="7"/>
  <c r="K40" i="7" s="1"/>
  <c r="Q40" i="7" s="1"/>
  <c r="S40" i="7" s="1"/>
  <c r="L39" i="7"/>
  <c r="N39" i="7" s="1"/>
  <c r="P39" i="7" s="1"/>
  <c r="I39" i="7"/>
  <c r="K39" i="7" s="1"/>
  <c r="P38" i="7"/>
  <c r="F38" i="7"/>
  <c r="G38" i="7" s="1"/>
  <c r="I38" i="7" s="1"/>
  <c r="K38" i="7" s="1"/>
  <c r="Q38" i="7" s="1"/>
  <c r="S38" i="7" s="1"/>
  <c r="P37" i="7"/>
  <c r="F37" i="7"/>
  <c r="G37" i="7" s="1"/>
  <c r="I37" i="7" s="1"/>
  <c r="K37" i="7" s="1"/>
  <c r="P36" i="7"/>
  <c r="G36" i="7"/>
  <c r="I36" i="7" s="1"/>
  <c r="K36" i="7" s="1"/>
  <c r="Q36" i="7" s="1"/>
  <c r="S36" i="7" s="1"/>
  <c r="F36" i="7"/>
  <c r="L35" i="7"/>
  <c r="N35" i="7" s="1"/>
  <c r="P35" i="7" s="1"/>
  <c r="I35" i="7"/>
  <c r="K35" i="7" s="1"/>
  <c r="Q35" i="7" s="1"/>
  <c r="S35" i="7" s="1"/>
  <c r="P34" i="7"/>
  <c r="I34" i="7"/>
  <c r="K34" i="7" s="1"/>
  <c r="L33" i="7"/>
  <c r="N33" i="7" s="1"/>
  <c r="I33" i="7"/>
  <c r="G31" i="7"/>
  <c r="F31" i="7"/>
  <c r="P30" i="7"/>
  <c r="I30" i="7"/>
  <c r="K30" i="7" s="1"/>
  <c r="P29" i="7"/>
  <c r="I29" i="7"/>
  <c r="K29" i="7" s="1"/>
  <c r="P28" i="7"/>
  <c r="I28" i="7"/>
  <c r="K28" i="7" s="1"/>
  <c r="I27" i="7"/>
  <c r="K27" i="7" s="1"/>
  <c r="Q27" i="7" s="1"/>
  <c r="S27" i="7" s="1"/>
  <c r="I26" i="7"/>
  <c r="K26" i="7" s="1"/>
  <c r="Q26" i="7" s="1"/>
  <c r="S26" i="7" s="1"/>
  <c r="P25" i="7"/>
  <c r="I25" i="7"/>
  <c r="K25" i="7" s="1"/>
  <c r="Q25" i="7" s="1"/>
  <c r="S25" i="7" s="1"/>
  <c r="P24" i="7"/>
  <c r="I24" i="7"/>
  <c r="K24" i="7" s="1"/>
  <c r="P23" i="7"/>
  <c r="I23" i="7"/>
  <c r="K23" i="7" s="1"/>
  <c r="Q23" i="7" s="1"/>
  <c r="S23" i="7" s="1"/>
  <c r="P22" i="7"/>
  <c r="I22" i="7"/>
  <c r="K22" i="7" s="1"/>
  <c r="P21" i="7"/>
  <c r="I21" i="7"/>
  <c r="K21" i="7" s="1"/>
  <c r="Q21" i="7" s="1"/>
  <c r="S21" i="7" s="1"/>
  <c r="P20" i="7"/>
  <c r="I20" i="7"/>
  <c r="K20" i="7" s="1"/>
  <c r="Q20" i="7" s="1"/>
  <c r="S20" i="7" s="1"/>
  <c r="P19" i="7"/>
  <c r="I19" i="7"/>
  <c r="K19" i="7" s="1"/>
  <c r="Q19" i="7" s="1"/>
  <c r="S19" i="7" s="1"/>
  <c r="P18" i="7"/>
  <c r="I18" i="7"/>
  <c r="K18" i="7" s="1"/>
  <c r="P17" i="7"/>
  <c r="I17" i="7"/>
  <c r="K17" i="7" s="1"/>
  <c r="Q17" i="7" s="1"/>
  <c r="S17" i="7" s="1"/>
  <c r="P16" i="7"/>
  <c r="I16" i="7"/>
  <c r="K16" i="7" s="1"/>
  <c r="P15" i="7"/>
  <c r="K15" i="7"/>
  <c r="I15" i="7"/>
  <c r="P14" i="7"/>
  <c r="I14" i="7"/>
  <c r="K14" i="7" s="1"/>
  <c r="Q14" i="7" s="1"/>
  <c r="S14" i="7" s="1"/>
  <c r="P13" i="7"/>
  <c r="I13" i="7"/>
  <c r="K13" i="7" s="1"/>
  <c r="P12" i="7"/>
  <c r="I12" i="7"/>
  <c r="K12" i="7" s="1"/>
  <c r="Q12" i="7" s="1"/>
  <c r="S12" i="7" s="1"/>
  <c r="P11" i="7"/>
  <c r="I11" i="7"/>
  <c r="P10" i="7"/>
  <c r="I10" i="7"/>
  <c r="Q15" i="7" l="1"/>
  <c r="S15" i="7" s="1"/>
  <c r="Q29" i="7"/>
  <c r="S29" i="7" s="1"/>
  <c r="F46" i="7"/>
  <c r="Q34" i="7"/>
  <c r="S34" i="7" s="1"/>
  <c r="Q43" i="7"/>
  <c r="S43" i="7" s="1"/>
  <c r="K11" i="7"/>
  <c r="Q11" i="7" s="1"/>
  <c r="S11" i="7" s="1"/>
  <c r="Q13" i="7"/>
  <c r="S13" i="7" s="1"/>
  <c r="Q16" i="7"/>
  <c r="S16" i="7" s="1"/>
  <c r="Q22" i="7"/>
  <c r="S22" i="7" s="1"/>
  <c r="Q28" i="7"/>
  <c r="S28" i="7" s="1"/>
  <c r="G46" i="7"/>
  <c r="Q37" i="7"/>
  <c r="S37" i="7" s="1"/>
  <c r="P31" i="7"/>
  <c r="Q18" i="7"/>
  <c r="S18" i="7" s="1"/>
  <c r="Q24" i="7"/>
  <c r="S24" i="7" s="1"/>
  <c r="Q30" i="7"/>
  <c r="S30" i="7" s="1"/>
  <c r="Q39" i="7"/>
  <c r="S39" i="7" s="1"/>
  <c r="Q42" i="7"/>
  <c r="S42" i="7" s="1"/>
  <c r="I31" i="7"/>
  <c r="H31" i="7" s="1"/>
  <c r="I45" i="7"/>
  <c r="H45" i="7" s="1"/>
  <c r="N45" i="7"/>
  <c r="P33" i="7"/>
  <c r="P45" i="7" s="1"/>
  <c r="O45" i="7" s="1"/>
  <c r="Q41" i="7"/>
  <c r="S41" i="7" s="1"/>
  <c r="K10" i="7"/>
  <c r="K33" i="7"/>
  <c r="L45" i="7"/>
  <c r="L46" i="7" s="1"/>
  <c r="M46" i="6"/>
  <c r="M45" i="6"/>
  <c r="H46" i="6"/>
  <c r="H45" i="6"/>
  <c r="I46" i="7" l="1"/>
  <c r="H46" i="7" s="1"/>
  <c r="P46" i="7"/>
  <c r="K45" i="7"/>
  <c r="J45" i="7" s="1"/>
  <c r="Q33" i="7"/>
  <c r="M45" i="7"/>
  <c r="N46" i="7"/>
  <c r="M46" i="7" s="1"/>
  <c r="Q10" i="7"/>
  <c r="K31" i="7"/>
  <c r="P16" i="6"/>
  <c r="Q16" i="6" s="1"/>
  <c r="S16" i="6" s="1"/>
  <c r="K16" i="6"/>
  <c r="I16" i="6"/>
  <c r="P12" i="6"/>
  <c r="K12" i="6"/>
  <c r="I12" i="6"/>
  <c r="Q45" i="7" l="1"/>
  <c r="S45" i="7" s="1"/>
  <c r="S33" i="7"/>
  <c r="J31" i="7"/>
  <c r="K46" i="7"/>
  <c r="J46" i="7" s="1"/>
  <c r="O46" i="7"/>
  <c r="Q31" i="7"/>
  <c r="S10" i="7"/>
  <c r="S31" i="7" s="1"/>
  <c r="Q12" i="6"/>
  <c r="S12" i="6" s="1"/>
  <c r="P24" i="6"/>
  <c r="I24" i="6"/>
  <c r="K24" i="6" s="1"/>
  <c r="S46" i="7" l="1"/>
  <c r="Q46" i="7"/>
  <c r="Q24" i="6"/>
  <c r="S24" i="6" s="1"/>
  <c r="G31" i="6"/>
  <c r="I10" i="6"/>
  <c r="F31" i="6" l="1"/>
  <c r="P10" i="6"/>
  <c r="K10" i="6"/>
  <c r="G45" i="6"/>
  <c r="G46" i="6" s="1"/>
  <c r="Q10" i="6" l="1"/>
  <c r="S10" i="6" s="1"/>
  <c r="F44" i="6"/>
  <c r="F43" i="6"/>
  <c r="F42" i="6"/>
  <c r="F38" i="6"/>
  <c r="F37" i="6"/>
  <c r="F36" i="6"/>
  <c r="G44" i="6" l="1"/>
  <c r="I44" i="6" s="1"/>
  <c r="K44" i="6" s="1"/>
  <c r="P44" i="6"/>
  <c r="G43" i="6"/>
  <c r="I43" i="6" s="1"/>
  <c r="K43" i="6" s="1"/>
  <c r="P43" i="6"/>
  <c r="G42" i="6"/>
  <c r="I42" i="6" s="1"/>
  <c r="K42" i="6" s="1"/>
  <c r="P42" i="6"/>
  <c r="G38" i="6"/>
  <c r="I38" i="6" s="1"/>
  <c r="K38" i="6" s="1"/>
  <c r="P38" i="6"/>
  <c r="G37" i="6"/>
  <c r="I37" i="6" s="1"/>
  <c r="K37" i="6" s="1"/>
  <c r="P37" i="6"/>
  <c r="G36" i="6"/>
  <c r="I36" i="6" s="1"/>
  <c r="K36" i="6" s="1"/>
  <c r="P36" i="6"/>
  <c r="L33" i="6"/>
  <c r="N33" i="6" s="1"/>
  <c r="P33" i="6" s="1"/>
  <c r="L35" i="6"/>
  <c r="N35" i="6" s="1"/>
  <c r="P35" i="6" s="1"/>
  <c r="L39" i="6"/>
  <c r="N39" i="6" s="1"/>
  <c r="P39" i="6" s="1"/>
  <c r="L41" i="6"/>
  <c r="N41" i="6" s="1"/>
  <c r="I11" i="6"/>
  <c r="K11" i="6" s="1"/>
  <c r="I13" i="6"/>
  <c r="K13" i="6" s="1"/>
  <c r="I15" i="6"/>
  <c r="K15" i="6" s="1"/>
  <c r="I17" i="6"/>
  <c r="K17" i="6" s="1"/>
  <c r="I18" i="6"/>
  <c r="K18" i="6" s="1"/>
  <c r="I19" i="6"/>
  <c r="K19" i="6" s="1"/>
  <c r="I20" i="6"/>
  <c r="K20" i="6" s="1"/>
  <c r="I21" i="6"/>
  <c r="K21" i="6" s="1"/>
  <c r="I22" i="6"/>
  <c r="K22" i="6" s="1"/>
  <c r="I23" i="6"/>
  <c r="K23" i="6" s="1"/>
  <c r="I25" i="6"/>
  <c r="K25" i="6" s="1"/>
  <c r="I26" i="6"/>
  <c r="K26" i="6" s="1"/>
  <c r="Q26" i="6" s="1"/>
  <c r="S26" i="6" s="1"/>
  <c r="I27" i="6"/>
  <c r="K27" i="6" s="1"/>
  <c r="Q27" i="6" s="1"/>
  <c r="S27" i="6" s="1"/>
  <c r="I28" i="6"/>
  <c r="K28" i="6" s="1"/>
  <c r="I29" i="6"/>
  <c r="K29" i="6" s="1"/>
  <c r="I30" i="6"/>
  <c r="K30" i="6" s="1"/>
  <c r="I33" i="6"/>
  <c r="K33" i="6" s="1"/>
  <c r="I34" i="6"/>
  <c r="K34" i="6" s="1"/>
  <c r="I35" i="6"/>
  <c r="K35" i="6" s="1"/>
  <c r="I39" i="6"/>
  <c r="K39" i="6" s="1"/>
  <c r="I40" i="6"/>
  <c r="K40" i="6" s="1"/>
  <c r="I41" i="6"/>
  <c r="K41" i="6" s="1"/>
  <c r="P11" i="6"/>
  <c r="P13" i="6"/>
  <c r="P14" i="6"/>
  <c r="P15" i="6"/>
  <c r="P17" i="6"/>
  <c r="P18" i="6"/>
  <c r="P19" i="6"/>
  <c r="P20" i="6"/>
  <c r="P21" i="6"/>
  <c r="P22" i="6"/>
  <c r="P23" i="6"/>
  <c r="P25" i="6"/>
  <c r="P28" i="6"/>
  <c r="P29" i="6"/>
  <c r="P30" i="6"/>
  <c r="P34" i="6"/>
  <c r="P40" i="6"/>
  <c r="I14" i="6"/>
  <c r="K14" i="6" s="1"/>
  <c r="F45" i="6"/>
  <c r="F46" i="6" s="1"/>
  <c r="P31" i="6" l="1"/>
  <c r="K31" i="6"/>
  <c r="I31" i="6"/>
  <c r="H31" i="6" s="1"/>
  <c r="Q20" i="6"/>
  <c r="S20" i="6" s="1"/>
  <c r="Q29" i="6"/>
  <c r="S29" i="6" s="1"/>
  <c r="Q18" i="6"/>
  <c r="S18" i="6" s="1"/>
  <c r="Q22" i="6"/>
  <c r="S22" i="6" s="1"/>
  <c r="Q21" i="6"/>
  <c r="S21" i="6" s="1"/>
  <c r="Q36" i="6"/>
  <c r="S36" i="6" s="1"/>
  <c r="Q37" i="6"/>
  <c r="S37" i="6" s="1"/>
  <c r="Q39" i="6"/>
  <c r="S39" i="6" s="1"/>
  <c r="Q25" i="6"/>
  <c r="S25" i="6" s="1"/>
  <c r="Q15" i="6"/>
  <c r="S15" i="6" s="1"/>
  <c r="Q40" i="6"/>
  <c r="S40" i="6" s="1"/>
  <c r="Q35" i="6"/>
  <c r="S35" i="6" s="1"/>
  <c r="Q43" i="6"/>
  <c r="S43" i="6" s="1"/>
  <c r="Q42" i="6"/>
  <c r="S42" i="6" s="1"/>
  <c r="P41" i="6"/>
  <c r="Q41" i="6" s="1"/>
  <c r="S41" i="6" s="1"/>
  <c r="N45" i="6"/>
  <c r="N46" i="6" s="1"/>
  <c r="Q30" i="6"/>
  <c r="S30" i="6" s="1"/>
  <c r="Q17" i="6"/>
  <c r="S17" i="6" s="1"/>
  <c r="Q38" i="6"/>
  <c r="S38" i="6" s="1"/>
  <c r="Q13" i="6"/>
  <c r="S13" i="6" s="1"/>
  <c r="Q28" i="6"/>
  <c r="S28" i="6" s="1"/>
  <c r="Q19" i="6"/>
  <c r="S19" i="6" s="1"/>
  <c r="L45" i="6"/>
  <c r="L46" i="6" s="1"/>
  <c r="L52" i="6" s="1"/>
  <c r="Q23" i="6"/>
  <c r="S23" i="6" s="1"/>
  <c r="Q44" i="6"/>
  <c r="S44" i="6" s="1"/>
  <c r="Q33" i="6"/>
  <c r="K45" i="6"/>
  <c r="Q34" i="6"/>
  <c r="S34" i="6" s="1"/>
  <c r="Q14" i="6"/>
  <c r="S14" i="6" s="1"/>
  <c r="I45" i="6"/>
  <c r="J31" i="6" l="1"/>
  <c r="Q11" i="6"/>
  <c r="Q31" i="6" s="1"/>
  <c r="Q46" i="6" s="1"/>
  <c r="P45" i="6"/>
  <c r="O45" i="6" s="1"/>
  <c r="I46" i="6"/>
  <c r="I52" i="6" s="1"/>
  <c r="J45" i="6"/>
  <c r="K46" i="6"/>
  <c r="Q45" i="6"/>
  <c r="S45" i="6" s="1"/>
  <c r="S33" i="6"/>
  <c r="S11" i="6" l="1"/>
  <c r="S31" i="6" s="1"/>
  <c r="S46" i="6" s="1"/>
  <c r="P46" i="6"/>
  <c r="O46" i="6" s="1"/>
  <c r="J46" i="6"/>
</calcChain>
</file>

<file path=xl/sharedStrings.xml><?xml version="1.0" encoding="utf-8"?>
<sst xmlns="http://schemas.openxmlformats.org/spreadsheetml/2006/main" count="268" uniqueCount="88">
  <si>
    <t>Instrument</t>
  </si>
  <si>
    <t>size</t>
  </si>
  <si>
    <t>Subtotal of unique individuals/households</t>
  </si>
  <si>
    <t>-</t>
  </si>
  <si>
    <t>State, local, and Tribal government</t>
  </si>
  <si>
    <t>Subtotal unique State, local, and Tribal government</t>
  </si>
  <si>
    <t>Grand total</t>
  </si>
  <si>
    <t>Affected  public</t>
  </si>
  <si>
    <t>Telephone survey</t>
  </si>
  <si>
    <t>Indiviuals</t>
  </si>
  <si>
    <t>WIC Participant</t>
  </si>
  <si>
    <t>WIC Director</t>
  </si>
  <si>
    <t xml:space="preserve">Telephone interview </t>
  </si>
  <si>
    <t>Database administrator</t>
  </si>
  <si>
    <t>Reminder email for EBT data</t>
  </si>
  <si>
    <t>Administrative cost estimates</t>
  </si>
  <si>
    <t>EBT data</t>
  </si>
  <si>
    <t>Follow-up email and phone call to discuss EBT data issues and answer questions</t>
  </si>
  <si>
    <t>Individuals/Households</t>
  </si>
  <si>
    <t>A.3</t>
  </si>
  <si>
    <t>B.2</t>
  </si>
  <si>
    <t>C.1</t>
  </si>
  <si>
    <t>D.1</t>
  </si>
  <si>
    <t>D.2</t>
  </si>
  <si>
    <t>D.3</t>
  </si>
  <si>
    <t>Reminder email for certification data on former participants</t>
  </si>
  <si>
    <t>E.1</t>
  </si>
  <si>
    <t>E.2</t>
  </si>
  <si>
    <t>E.3</t>
  </si>
  <si>
    <t>F.1</t>
  </si>
  <si>
    <t>F.2</t>
  </si>
  <si>
    <t>G.1</t>
  </si>
  <si>
    <t>G.2</t>
  </si>
  <si>
    <t xml:space="preserve">Pretest </t>
  </si>
  <si>
    <t>Reminder email for certification data-participants</t>
  </si>
  <si>
    <t>Certification data-WIC participants</t>
  </si>
  <si>
    <t>Follow-up email and phone call to discuss certification data issues and answer questions-participants</t>
  </si>
  <si>
    <t>Follow-up email and phone call to discuss certification data issues and answer questions-former participants</t>
  </si>
  <si>
    <t>A.4</t>
  </si>
  <si>
    <t>F.3</t>
  </si>
  <si>
    <t>H.1</t>
  </si>
  <si>
    <t>H.2</t>
  </si>
  <si>
    <t>Appendix ID</t>
  </si>
  <si>
    <t>NA</t>
  </si>
  <si>
    <t>Respondent Type</t>
  </si>
  <si>
    <t>Estimated Number of Respondents</t>
  </si>
  <si>
    <t>Frequency of Response</t>
  </si>
  <si>
    <t>Total Responses</t>
  </si>
  <si>
    <t>State, Local, and Tribal Government</t>
  </si>
  <si>
    <t>Estimated Number of Nonrespondents</t>
  </si>
  <si>
    <t>Total Estimated Annual Burden (Hours)</t>
  </si>
  <si>
    <t>Average Time per Response (Hours)</t>
  </si>
  <si>
    <t>Grand Total Estimated Annual Burden (Hours)</t>
  </si>
  <si>
    <t>Hourly Wage Rate**</t>
  </si>
  <si>
    <t>Estimated Total Annual Cost to Respondents</t>
  </si>
  <si>
    <t>Prepopulated summary of cost-containment practices</t>
  </si>
  <si>
    <t>Follow-up conference call to discuss study and requested data</t>
  </si>
  <si>
    <t>Certification data: former WIC participants</t>
  </si>
  <si>
    <t xml:space="preserve">Survey advance letter </t>
  </si>
  <si>
    <t>Individuals/Participant: Federal minimum wage rate. State, local, or tribal agency director/manager: average hourly earnings of workers in management occupations (11-0000); State, local, or tribal agency database administrators: Average hourly earnings of workers in database administration occupations (15-1141).</t>
  </si>
  <si>
    <t>Nonrespondents</t>
  </si>
  <si>
    <t>Respondents</t>
  </si>
  <si>
    <t>Sample 
Size</t>
  </si>
  <si>
    <t>Survey reminder postcard</t>
  </si>
  <si>
    <t>Survey reminder letter</t>
  </si>
  <si>
    <t>Survey refusal letter</t>
  </si>
  <si>
    <t>G.3</t>
  </si>
  <si>
    <t>G.4</t>
  </si>
  <si>
    <t>G.5</t>
  </si>
  <si>
    <t>Peer Advisory Panel</t>
  </si>
  <si>
    <t>**  Sources: U.S. Department of Labor Wage and Hour Division (http://www.dol.gov/whd/minimumwage.htm). Bureau of Labor Statistics, Occupational Employment Statistics Survey, May 2015 (http://www.bls.gov/oes/current/oes_nat.htm)</t>
  </si>
  <si>
    <t>Interview instrument review</t>
  </si>
  <si>
    <t>L.1</t>
  </si>
  <si>
    <t>Former WIC Participant</t>
  </si>
  <si>
    <t>Appendix M.1 OMB Burden Table-EXCEL</t>
  </si>
  <si>
    <t>FTP Site Instructions for State Agencies Submitting Data Files</t>
  </si>
  <si>
    <t>Frequency of Nonresponse</t>
  </si>
  <si>
    <t>Total Nonresponse</t>
  </si>
  <si>
    <t>Average Time per Nonresponse (Hours)</t>
  </si>
  <si>
    <t>Study information sheet</t>
  </si>
  <si>
    <t>A.2</t>
  </si>
  <si>
    <t>A.1</t>
  </si>
  <si>
    <t>Advance letter</t>
  </si>
  <si>
    <t>B.1</t>
  </si>
  <si>
    <t>D.4***</t>
  </si>
  <si>
    <t>the FTP password.</t>
  </si>
  <si>
    <t xml:space="preserve">*** The Average Time Per Response for Appendix D.4 (0.05 hours) reflects the total time necessary to read two corresponding emails.  It takes 2 minutes to read the e-mail containing the FTP site address and user name and 1 minute to read the e-mail containing </t>
  </si>
  <si>
    <t>EBT SA WIC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</si>
</sst>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#,##0.0"/>
    <numFmt numFmtId="166" formatCode="#,##0.00000"/>
    <numFmt numFmtId="167" formatCode="0.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color theme="1"/>
      <name val="Times New Roman"/>
      <family val="1"/>
    </font>
    <font>
      <sz val="8"/>
      <color rgb="FFFF0000"/>
      <name val="Times New Roman"/>
      <family val="1"/>
    </font>
    <font>
      <b/>
      <sz val="12"/>
      <color rgb="FF000000"/>
      <name val="Times New Roman"/>
      <family val="1"/>
    </font>
    <font>
      <sz val="8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3" fontId="7" fillId="0" borderId="6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2" fillId="5" borderId="6" xfId="0" applyFont="1" applyFill="1" applyBorder="1" applyAlignment="1">
      <alignment vertical="center" wrapText="1"/>
    </xf>
    <xf numFmtId="3" fontId="7" fillId="5" borderId="6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horizontal="right" vertical="center"/>
    </xf>
    <xf numFmtId="0" fontId="7" fillId="5" borderId="6" xfId="0" applyFont="1" applyFill="1" applyBorder="1" applyAlignment="1">
      <alignment horizontal="right" vertical="center"/>
    </xf>
    <xf numFmtId="8" fontId="2" fillId="5" borderId="9" xfId="0" applyNumberFormat="1" applyFont="1" applyFill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0" fontId="3" fillId="8" borderId="4" xfId="0" applyFont="1" applyFill="1" applyBorder="1" applyAlignment="1">
      <alignment vertical="center"/>
    </xf>
    <xf numFmtId="3" fontId="3" fillId="8" borderId="6" xfId="0" applyNumberFormat="1" applyFont="1" applyFill="1" applyBorder="1" applyAlignment="1">
      <alignment horizontal="right" vertical="center"/>
    </xf>
    <xf numFmtId="0" fontId="3" fillId="8" borderId="6" xfId="0" applyFont="1" applyFill="1" applyBorder="1" applyAlignment="1">
      <alignment horizontal="right" vertical="center"/>
    </xf>
    <xf numFmtId="0" fontId="2" fillId="8" borderId="9" xfId="0" applyFont="1" applyFill="1" applyBorder="1" applyAlignment="1">
      <alignment vertical="center"/>
    </xf>
    <xf numFmtId="0" fontId="1" fillId="0" borderId="0" xfId="0" applyFont="1" applyAlignment="1">
      <alignment vertical="top"/>
    </xf>
    <xf numFmtId="0" fontId="1" fillId="0" borderId="13" xfId="0" applyFont="1" applyBorder="1"/>
    <xf numFmtId="0" fontId="7" fillId="0" borderId="14" xfId="0" applyFont="1" applyBorder="1" applyAlignment="1">
      <alignment vertical="center"/>
    </xf>
    <xf numFmtId="0" fontId="7" fillId="5" borderId="14" xfId="0" applyFont="1" applyFill="1" applyBorder="1" applyAlignment="1">
      <alignment vertical="center"/>
    </xf>
    <xf numFmtId="8" fontId="2" fillId="0" borderId="14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164" fontId="7" fillId="5" borderId="8" xfId="0" applyNumberFormat="1" applyFont="1" applyFill="1" applyBorder="1" applyAlignment="1">
      <alignment horizontal="right" vertical="center"/>
    </xf>
    <xf numFmtId="3" fontId="8" fillId="0" borderId="0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9" fillId="0" borderId="0" xfId="0" applyNumberFormat="1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vertical="center"/>
    </xf>
    <xf numFmtId="0" fontId="7" fillId="0" borderId="14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horizontal="right" vertical="center"/>
    </xf>
    <xf numFmtId="2" fontId="7" fillId="0" borderId="14" xfId="0" applyNumberFormat="1" applyFont="1" applyFill="1" applyBorder="1" applyAlignment="1">
      <alignment vertical="center"/>
    </xf>
    <xf numFmtId="164" fontId="7" fillId="0" borderId="8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0" fillId="0" borderId="0" xfId="0" applyFill="1"/>
    <xf numFmtId="164" fontId="7" fillId="5" borderId="6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3" fontId="0" fillId="0" borderId="0" xfId="0" applyNumberFormat="1"/>
    <xf numFmtId="0" fontId="6" fillId="8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6" fontId="2" fillId="5" borderId="4" xfId="0" applyNumberFormat="1" applyFont="1" applyFill="1" applyBorder="1" applyAlignment="1">
      <alignment horizontal="right" vertical="center"/>
    </xf>
    <xf numFmtId="6" fontId="2" fillId="0" borderId="4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7" fillId="0" borderId="15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0" fillId="0" borderId="0" xfId="0"/>
    <xf numFmtId="3" fontId="0" fillId="0" borderId="0" xfId="0" applyNumberFormat="1"/>
    <xf numFmtId="0" fontId="0" fillId="0" borderId="0" xfId="0" applyFont="1" applyAlignment="1">
      <alignment vertical="center"/>
    </xf>
    <xf numFmtId="2" fontId="7" fillId="5" borderId="14" xfId="0" applyNumberFormat="1" applyFont="1" applyFill="1" applyBorder="1" applyAlignment="1">
      <alignment vertical="center"/>
    </xf>
    <xf numFmtId="0" fontId="7" fillId="0" borderId="14" xfId="0" applyFont="1" applyFill="1" applyBorder="1" applyAlignment="1">
      <alignment vertical="center" wrapText="1"/>
    </xf>
    <xf numFmtId="2" fontId="0" fillId="0" borderId="0" xfId="0" applyNumberFormat="1"/>
    <xf numFmtId="2" fontId="3" fillId="0" borderId="14" xfId="0" applyNumberFormat="1" applyFont="1" applyBorder="1" applyAlignment="1">
      <alignment vertical="center"/>
    </xf>
    <xf numFmtId="0" fontId="2" fillId="0" borderId="1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1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15" xfId="0" applyFont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  <xf numFmtId="166" fontId="3" fillId="0" borderId="6" xfId="0" applyNumberFormat="1" applyFont="1" applyBorder="1" applyAlignment="1">
      <alignment horizontal="right" vertical="center"/>
    </xf>
    <xf numFmtId="167" fontId="3" fillId="8" borderId="6" xfId="0" applyNumberFormat="1" applyFont="1" applyFill="1" applyBorder="1" applyAlignment="1">
      <alignment horizontal="right" vertical="center"/>
    </xf>
    <xf numFmtId="3" fontId="3" fillId="0" borderId="6" xfId="0" applyNumberFormat="1" applyFont="1" applyFill="1" applyBorder="1" applyAlignment="1">
      <alignment horizontal="right" vertical="center"/>
    </xf>
    <xf numFmtId="8" fontId="2" fillId="0" borderId="14" xfId="0" applyNumberFormat="1" applyFont="1" applyFill="1" applyBorder="1" applyAlignment="1">
      <alignment horizontal="right" vertical="center"/>
    </xf>
    <xf numFmtId="4" fontId="3" fillId="9" borderId="6" xfId="0" applyNumberFormat="1" applyFont="1" applyFill="1" applyBorder="1" applyAlignment="1">
      <alignment horizontal="right" vertical="center"/>
    </xf>
    <xf numFmtId="3" fontId="3" fillId="9" borderId="6" xfId="0" applyNumberFormat="1" applyFont="1" applyFill="1" applyBorder="1" applyAlignment="1">
      <alignment horizontal="right" vertical="center"/>
    </xf>
    <xf numFmtId="0" fontId="3" fillId="9" borderId="6" xfId="0" applyFont="1" applyFill="1" applyBorder="1" applyAlignment="1">
      <alignment horizontal="right" vertical="center"/>
    </xf>
    <xf numFmtId="0" fontId="2" fillId="9" borderId="9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right" vertical="center"/>
    </xf>
    <xf numFmtId="0" fontId="2" fillId="5" borderId="7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vertical="center"/>
    </xf>
    <xf numFmtId="2" fontId="3" fillId="0" borderId="14" xfId="0" applyNumberFormat="1" applyFont="1" applyFill="1" applyBorder="1" applyAlignment="1">
      <alignment vertical="center"/>
    </xf>
    <xf numFmtId="3" fontId="3" fillId="0" borderId="14" xfId="0" applyNumberFormat="1" applyFont="1" applyFill="1" applyBorder="1" applyAlignment="1">
      <alignment horizontal="right" vertical="center"/>
    </xf>
    <xf numFmtId="4" fontId="3" fillId="0" borderId="6" xfId="0" applyNumberFormat="1" applyFont="1" applyFill="1" applyBorder="1" applyAlignment="1">
      <alignment horizontal="right" vertical="center"/>
    </xf>
    <xf numFmtId="165" fontId="3" fillId="0" borderId="14" xfId="0" applyNumberFormat="1" applyFont="1" applyFill="1" applyBorder="1" applyAlignment="1">
      <alignment horizontal="right" vertical="center"/>
    </xf>
    <xf numFmtId="164" fontId="4" fillId="0" borderId="6" xfId="0" applyNumberFormat="1" applyFont="1" applyFill="1" applyBorder="1" applyAlignment="1">
      <alignment horizontal="right" vertical="center"/>
    </xf>
    <xf numFmtId="6" fontId="3" fillId="0" borderId="4" xfId="0" applyNumberFormat="1" applyFont="1" applyFill="1" applyBorder="1" applyAlignment="1">
      <alignment horizontal="right" vertical="center"/>
    </xf>
    <xf numFmtId="167" fontId="3" fillId="9" borderId="6" xfId="0" applyNumberFormat="1" applyFont="1" applyFill="1" applyBorder="1" applyAlignment="1">
      <alignment horizontal="right" vertical="center"/>
    </xf>
    <xf numFmtId="6" fontId="2" fillId="9" borderId="4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8" xfId="0" applyFont="1" applyBorder="1"/>
    <xf numFmtId="0" fontId="2" fillId="5" borderId="1" xfId="0" applyFont="1" applyFill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3" fillId="6" borderId="1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6" borderId="9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vertical="center"/>
    </xf>
    <xf numFmtId="0" fontId="2" fillId="5" borderId="18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zoomScaleNormal="100" workbookViewId="0">
      <pane xSplit="13" ySplit="11" topLeftCell="N12" activePane="bottomRight" state="frozen"/>
      <selection pane="topRight" activeCell="N1" sqref="N1"/>
      <selection pane="bottomLeft" activeCell="A12" sqref="A12"/>
      <selection pane="bottomRight" activeCell="J12" sqref="J12"/>
    </sheetView>
  </sheetViews>
  <sheetFormatPr defaultRowHeight="15" x14ac:dyDescent="0.25"/>
  <cols>
    <col min="2" max="2" width="10.42578125" customWidth="1"/>
    <col min="3" max="3" width="1" customWidth="1"/>
    <col min="4" max="4" width="9.42578125" customWidth="1"/>
    <col min="5" max="5" width="7.7109375" customWidth="1"/>
    <col min="7" max="7" width="11.140625" customWidth="1"/>
    <col min="12" max="12" width="12.85546875" customWidth="1"/>
    <col min="13" max="13" width="12.28515625" customWidth="1"/>
    <col min="14" max="14" width="10.7109375" customWidth="1"/>
    <col min="15" max="15" width="12" customWidth="1"/>
    <col min="19" max="19" width="11.140625" customWidth="1"/>
    <col min="21" max="21" width="10.85546875" bestFit="1" customWidth="1"/>
    <col min="24" max="24" width="6.140625" customWidth="1"/>
  </cols>
  <sheetData>
    <row r="1" spans="1:23" ht="24" customHeight="1" thickBot="1" x14ac:dyDescent="0.35">
      <c r="A1" s="122" t="s">
        <v>74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23" ht="15.75" thickBot="1" x14ac:dyDescent="0.3">
      <c r="A2" s="47"/>
      <c r="B2" s="127"/>
      <c r="C2" s="127"/>
      <c r="D2" s="2"/>
      <c r="E2" s="2"/>
      <c r="F2" s="98" t="s">
        <v>61</v>
      </c>
      <c r="G2" s="99"/>
      <c r="H2" s="99"/>
      <c r="I2" s="99"/>
      <c r="J2" s="99"/>
      <c r="K2" s="100"/>
      <c r="L2" s="110" t="s">
        <v>60</v>
      </c>
      <c r="M2" s="111"/>
      <c r="N2" s="111"/>
      <c r="O2" s="111"/>
      <c r="P2" s="112"/>
      <c r="Q2" s="113"/>
      <c r="R2" s="114"/>
      <c r="S2" s="115"/>
    </row>
    <row r="3" spans="1:23" ht="42" customHeight="1" x14ac:dyDescent="0.25">
      <c r="A3" s="137" t="s">
        <v>7</v>
      </c>
      <c r="B3" s="140" t="s">
        <v>44</v>
      </c>
      <c r="C3" s="119"/>
      <c r="D3" s="116" t="s">
        <v>0</v>
      </c>
      <c r="E3" s="116" t="s">
        <v>42</v>
      </c>
      <c r="F3" s="116" t="s">
        <v>62</v>
      </c>
      <c r="G3" s="116" t="s">
        <v>45</v>
      </c>
      <c r="H3" s="119" t="s">
        <v>46</v>
      </c>
      <c r="I3" s="116" t="s">
        <v>47</v>
      </c>
      <c r="J3" s="119" t="s">
        <v>51</v>
      </c>
      <c r="K3" s="116" t="s">
        <v>50</v>
      </c>
      <c r="L3" s="107" t="s">
        <v>49</v>
      </c>
      <c r="M3" s="107" t="s">
        <v>76</v>
      </c>
      <c r="N3" s="107" t="s">
        <v>77</v>
      </c>
      <c r="O3" s="107" t="s">
        <v>78</v>
      </c>
      <c r="P3" s="116" t="s">
        <v>50</v>
      </c>
      <c r="Q3" s="107" t="s">
        <v>52</v>
      </c>
      <c r="R3" s="104" t="s">
        <v>53</v>
      </c>
      <c r="S3" s="116" t="s">
        <v>54</v>
      </c>
    </row>
    <row r="4" spans="1:23" x14ac:dyDescent="0.25">
      <c r="A4" s="138"/>
      <c r="B4" s="141"/>
      <c r="C4" s="120"/>
      <c r="D4" s="117"/>
      <c r="E4" s="117"/>
      <c r="F4" s="117" t="s">
        <v>1</v>
      </c>
      <c r="G4" s="117"/>
      <c r="H4" s="120"/>
      <c r="I4" s="117"/>
      <c r="J4" s="120"/>
      <c r="K4" s="117"/>
      <c r="L4" s="108"/>
      <c r="M4" s="108"/>
      <c r="N4" s="108"/>
      <c r="O4" s="108"/>
      <c r="P4" s="117"/>
      <c r="Q4" s="108"/>
      <c r="R4" s="105"/>
      <c r="S4" s="117"/>
    </row>
    <row r="5" spans="1:23" x14ac:dyDescent="0.25">
      <c r="A5" s="138"/>
      <c r="B5" s="141"/>
      <c r="C5" s="120"/>
      <c r="D5" s="117"/>
      <c r="E5" s="117"/>
      <c r="F5" s="117"/>
      <c r="G5" s="117"/>
      <c r="H5" s="120"/>
      <c r="I5" s="117"/>
      <c r="J5" s="120"/>
      <c r="K5" s="117"/>
      <c r="L5" s="108"/>
      <c r="M5" s="108"/>
      <c r="N5" s="108"/>
      <c r="O5" s="108"/>
      <c r="P5" s="117"/>
      <c r="Q5" s="108"/>
      <c r="R5" s="105"/>
      <c r="S5" s="117"/>
    </row>
    <row r="6" spans="1:23" ht="15" customHeight="1" x14ac:dyDescent="0.25">
      <c r="A6" s="138"/>
      <c r="B6" s="141"/>
      <c r="C6" s="120"/>
      <c r="D6" s="117"/>
      <c r="E6" s="117"/>
      <c r="F6" s="117"/>
      <c r="G6" s="117"/>
      <c r="H6" s="120"/>
      <c r="I6" s="117"/>
      <c r="J6" s="120"/>
      <c r="K6" s="117"/>
      <c r="L6" s="108"/>
      <c r="M6" s="108"/>
      <c r="N6" s="108"/>
      <c r="O6" s="108"/>
      <c r="P6" s="117"/>
      <c r="Q6" s="108"/>
      <c r="R6" s="105"/>
      <c r="S6" s="117"/>
    </row>
    <row r="7" spans="1:23" ht="15" customHeight="1" x14ac:dyDescent="0.25">
      <c r="A7" s="138"/>
      <c r="B7" s="141"/>
      <c r="C7" s="120"/>
      <c r="D7" s="117"/>
      <c r="E7" s="117"/>
      <c r="F7" s="117"/>
      <c r="G7" s="117"/>
      <c r="H7" s="120"/>
      <c r="I7" s="117"/>
      <c r="J7" s="120"/>
      <c r="K7" s="117"/>
      <c r="L7" s="108"/>
      <c r="M7" s="108"/>
      <c r="N7" s="108"/>
      <c r="O7" s="108"/>
      <c r="P7" s="117"/>
      <c r="Q7" s="108"/>
      <c r="R7" s="105"/>
      <c r="S7" s="117"/>
      <c r="U7" s="29"/>
    </row>
    <row r="8" spans="1:23" ht="15.75" customHeight="1" thickBot="1" x14ac:dyDescent="0.3">
      <c r="A8" s="139"/>
      <c r="B8" s="142"/>
      <c r="C8" s="121"/>
      <c r="D8" s="118"/>
      <c r="E8" s="118"/>
      <c r="F8" s="118"/>
      <c r="G8" s="118"/>
      <c r="H8" s="121"/>
      <c r="I8" s="118"/>
      <c r="J8" s="121"/>
      <c r="K8" s="118"/>
      <c r="L8" s="109"/>
      <c r="M8" s="109"/>
      <c r="N8" s="109"/>
      <c r="O8" s="109"/>
      <c r="P8" s="118"/>
      <c r="Q8" s="109"/>
      <c r="R8" s="106"/>
      <c r="S8" s="118"/>
      <c r="U8" s="31"/>
    </row>
    <row r="9" spans="1:23" ht="16.5" thickBot="1" x14ac:dyDescent="0.3">
      <c r="A9" s="130" t="s">
        <v>48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2"/>
    </row>
    <row r="10" spans="1:23" ht="45" customHeight="1" thickBot="1" x14ac:dyDescent="0.3">
      <c r="A10" s="133" t="s">
        <v>4</v>
      </c>
      <c r="B10" s="60" t="s">
        <v>69</v>
      </c>
      <c r="C10" s="125" t="s">
        <v>71</v>
      </c>
      <c r="D10" s="126"/>
      <c r="E10" s="54" t="s">
        <v>43</v>
      </c>
      <c r="F10" s="12">
        <v>4</v>
      </c>
      <c r="G10" s="12">
        <v>4</v>
      </c>
      <c r="H10" s="20">
        <v>1</v>
      </c>
      <c r="I10" s="7">
        <f>G10*H10</f>
        <v>4</v>
      </c>
      <c r="J10" s="20">
        <v>2</v>
      </c>
      <c r="K10" s="28">
        <f t="shared" ref="K10:K19" si="0">I10*J10</f>
        <v>8</v>
      </c>
      <c r="L10" s="12">
        <v>0</v>
      </c>
      <c r="M10" s="12">
        <v>1</v>
      </c>
      <c r="N10" s="12">
        <v>0</v>
      </c>
      <c r="O10" s="20">
        <v>0</v>
      </c>
      <c r="P10" s="9">
        <f>N10*O10</f>
        <v>0</v>
      </c>
      <c r="Q10" s="28">
        <f>K10+P10</f>
        <v>8</v>
      </c>
      <c r="R10" s="22">
        <v>55.3</v>
      </c>
      <c r="S10" s="45">
        <f>Q10*R10</f>
        <v>442.4</v>
      </c>
      <c r="T10" s="101"/>
      <c r="U10" s="102"/>
      <c r="V10" s="102"/>
      <c r="W10" s="102"/>
    </row>
    <row r="11" spans="1:23" ht="56.25" customHeight="1" thickBot="1" x14ac:dyDescent="0.3">
      <c r="A11" s="133"/>
      <c r="B11" s="53" t="s">
        <v>11</v>
      </c>
      <c r="C11" s="125" t="s">
        <v>82</v>
      </c>
      <c r="D11" s="126"/>
      <c r="E11" s="70" t="s">
        <v>81</v>
      </c>
      <c r="F11" s="12">
        <v>78</v>
      </c>
      <c r="G11" s="12">
        <v>78</v>
      </c>
      <c r="H11" s="20">
        <v>1</v>
      </c>
      <c r="I11" s="7">
        <f>G11*H11</f>
        <v>78</v>
      </c>
      <c r="J11" s="36">
        <v>3.3399999999999999E-2</v>
      </c>
      <c r="K11" s="28">
        <f t="shared" si="0"/>
        <v>2.6052</v>
      </c>
      <c r="L11" s="12">
        <v>0</v>
      </c>
      <c r="M11" s="12">
        <v>1</v>
      </c>
      <c r="N11" s="12">
        <v>0</v>
      </c>
      <c r="O11" s="20">
        <v>0</v>
      </c>
      <c r="P11" s="9">
        <f>N11*O11</f>
        <v>0</v>
      </c>
      <c r="Q11" s="28">
        <f>K11+P11</f>
        <v>2.6052</v>
      </c>
      <c r="R11" s="22">
        <v>55.3</v>
      </c>
      <c r="S11" s="45">
        <f>Q11*R11</f>
        <v>144.06755999999999</v>
      </c>
    </row>
    <row r="12" spans="1:23" s="56" customFormat="1" ht="56.25" customHeight="1" thickBot="1" x14ac:dyDescent="0.3">
      <c r="A12" s="133"/>
      <c r="B12" s="65" t="s">
        <v>11</v>
      </c>
      <c r="C12" s="125" t="s">
        <v>79</v>
      </c>
      <c r="D12" s="126"/>
      <c r="E12" s="70" t="s">
        <v>80</v>
      </c>
      <c r="F12" s="12">
        <v>78</v>
      </c>
      <c r="G12" s="12">
        <v>78</v>
      </c>
      <c r="H12" s="20">
        <v>1</v>
      </c>
      <c r="I12" s="7">
        <f>G12*H12</f>
        <v>78</v>
      </c>
      <c r="J12" s="34">
        <v>0.05</v>
      </c>
      <c r="K12" s="28">
        <f t="shared" ref="K12" si="1">I12*J12</f>
        <v>3.9000000000000004</v>
      </c>
      <c r="L12" s="12">
        <v>0</v>
      </c>
      <c r="M12" s="12">
        <v>1</v>
      </c>
      <c r="N12" s="12">
        <v>0</v>
      </c>
      <c r="O12" s="20">
        <v>0</v>
      </c>
      <c r="P12" s="9">
        <f>N12*O12</f>
        <v>0</v>
      </c>
      <c r="Q12" s="28">
        <f>K12+P12</f>
        <v>3.9000000000000004</v>
      </c>
      <c r="R12" s="22">
        <v>55.3</v>
      </c>
      <c r="S12" s="45">
        <f>Q12*R12</f>
        <v>215.67000000000002</v>
      </c>
    </row>
    <row r="13" spans="1:23" ht="45.75" customHeight="1" thickBot="1" x14ac:dyDescent="0.3">
      <c r="A13" s="133"/>
      <c r="B13" s="50" t="s">
        <v>11</v>
      </c>
      <c r="C13" s="125" t="s">
        <v>55</v>
      </c>
      <c r="D13" s="126"/>
      <c r="E13" s="51" t="s">
        <v>19</v>
      </c>
      <c r="F13" s="12">
        <v>78</v>
      </c>
      <c r="G13" s="12">
        <v>78</v>
      </c>
      <c r="H13" s="20">
        <v>1</v>
      </c>
      <c r="I13" s="7">
        <f t="shared" ref="I13:I30" si="2">G13*H13</f>
        <v>78</v>
      </c>
      <c r="J13" s="20">
        <v>0.25</v>
      </c>
      <c r="K13" s="28">
        <f t="shared" si="0"/>
        <v>19.5</v>
      </c>
      <c r="L13" s="12">
        <v>0</v>
      </c>
      <c r="M13" s="12">
        <v>1</v>
      </c>
      <c r="N13" s="12">
        <v>0</v>
      </c>
      <c r="O13" s="20">
        <v>0</v>
      </c>
      <c r="P13" s="9">
        <f t="shared" ref="P13:P30" si="3">N13*O13</f>
        <v>0</v>
      </c>
      <c r="Q13" s="28">
        <f t="shared" ref="Q13:Q14" si="4">K13+P13</f>
        <v>19.5</v>
      </c>
      <c r="R13" s="22">
        <v>55.3</v>
      </c>
      <c r="S13" s="45">
        <f t="shared" ref="S13:S14" si="5">Q13*R13</f>
        <v>1078.3499999999999</v>
      </c>
    </row>
    <row r="14" spans="1:23" ht="30.75" customHeight="1" thickBot="1" x14ac:dyDescent="0.3">
      <c r="A14" s="133"/>
      <c r="B14" s="23" t="s">
        <v>11</v>
      </c>
      <c r="C14" s="134" t="s">
        <v>12</v>
      </c>
      <c r="D14" s="134"/>
      <c r="E14" s="50" t="s">
        <v>38</v>
      </c>
      <c r="F14" s="12">
        <v>78</v>
      </c>
      <c r="G14" s="12">
        <v>78</v>
      </c>
      <c r="H14" s="20">
        <v>1</v>
      </c>
      <c r="I14" s="7">
        <f t="shared" si="2"/>
        <v>78</v>
      </c>
      <c r="J14" s="20">
        <v>0.75</v>
      </c>
      <c r="K14" s="28">
        <f t="shared" si="0"/>
        <v>58.5</v>
      </c>
      <c r="L14" s="12">
        <v>0</v>
      </c>
      <c r="M14" s="12">
        <v>1</v>
      </c>
      <c r="N14" s="12">
        <v>0</v>
      </c>
      <c r="O14" s="20">
        <v>0</v>
      </c>
      <c r="P14" s="9">
        <f t="shared" si="3"/>
        <v>0</v>
      </c>
      <c r="Q14" s="28">
        <f t="shared" si="4"/>
        <v>58.5</v>
      </c>
      <c r="R14" s="22">
        <v>55.3</v>
      </c>
      <c r="S14" s="45">
        <f t="shared" si="5"/>
        <v>3235.0499999999997</v>
      </c>
    </row>
    <row r="15" spans="1:23" ht="49.5" customHeight="1" thickBot="1" x14ac:dyDescent="0.3">
      <c r="A15" s="133"/>
      <c r="B15" s="50" t="s">
        <v>11</v>
      </c>
      <c r="C15" s="134" t="s">
        <v>82</v>
      </c>
      <c r="D15" s="134"/>
      <c r="E15" s="69" t="s">
        <v>83</v>
      </c>
      <c r="F15" s="12">
        <v>12</v>
      </c>
      <c r="G15" s="12">
        <v>12</v>
      </c>
      <c r="H15" s="20">
        <v>1</v>
      </c>
      <c r="I15" s="7">
        <f t="shared" si="2"/>
        <v>12</v>
      </c>
      <c r="J15" s="36">
        <v>3.3399999999999999E-2</v>
      </c>
      <c r="K15" s="28">
        <f t="shared" si="0"/>
        <v>0.40079999999999999</v>
      </c>
      <c r="L15" s="12">
        <v>0</v>
      </c>
      <c r="M15" s="12">
        <v>1</v>
      </c>
      <c r="N15" s="12">
        <v>0</v>
      </c>
      <c r="O15" s="20">
        <v>0</v>
      </c>
      <c r="P15" s="9">
        <f t="shared" si="3"/>
        <v>0</v>
      </c>
      <c r="Q15" s="28">
        <f>K15+P15</f>
        <v>0.40079999999999999</v>
      </c>
      <c r="R15" s="22">
        <v>55.3</v>
      </c>
      <c r="S15" s="45">
        <f>Q15*R15</f>
        <v>22.164239999999999</v>
      </c>
    </row>
    <row r="16" spans="1:23" s="56" customFormat="1" ht="49.5" customHeight="1" thickBot="1" x14ac:dyDescent="0.3">
      <c r="A16" s="133"/>
      <c r="B16" s="65" t="s">
        <v>11</v>
      </c>
      <c r="C16" s="125" t="s">
        <v>79</v>
      </c>
      <c r="D16" s="126"/>
      <c r="E16" s="70" t="s">
        <v>80</v>
      </c>
      <c r="F16" s="12">
        <v>12</v>
      </c>
      <c r="G16" s="12">
        <v>12</v>
      </c>
      <c r="H16" s="20">
        <v>1</v>
      </c>
      <c r="I16" s="7">
        <f t="shared" ref="I16" si="6">G16*H16</f>
        <v>12</v>
      </c>
      <c r="J16" s="36">
        <v>0.05</v>
      </c>
      <c r="K16" s="28">
        <f t="shared" ref="K16" si="7">I16*J16</f>
        <v>0.60000000000000009</v>
      </c>
      <c r="L16" s="12">
        <v>0</v>
      </c>
      <c r="M16" s="12">
        <v>1</v>
      </c>
      <c r="N16" s="12">
        <v>0</v>
      </c>
      <c r="O16" s="20">
        <v>0</v>
      </c>
      <c r="P16" s="9">
        <f t="shared" ref="P16" si="8">N16*O16</f>
        <v>0</v>
      </c>
      <c r="Q16" s="28">
        <f>K16+P16</f>
        <v>0.60000000000000009</v>
      </c>
      <c r="R16" s="22">
        <v>55.3</v>
      </c>
      <c r="S16" s="45">
        <f>Q16*R16</f>
        <v>33.18</v>
      </c>
    </row>
    <row r="17" spans="1:23" s="39" customFormat="1" ht="69" customHeight="1" thickBot="1" x14ac:dyDescent="0.3">
      <c r="A17" s="133"/>
      <c r="B17" s="49" t="s">
        <v>11</v>
      </c>
      <c r="C17" s="128" t="s">
        <v>56</v>
      </c>
      <c r="D17" s="129"/>
      <c r="E17" s="48" t="s">
        <v>20</v>
      </c>
      <c r="F17" s="33">
        <v>12</v>
      </c>
      <c r="G17" s="33">
        <v>12</v>
      </c>
      <c r="H17" s="34">
        <v>1</v>
      </c>
      <c r="I17" s="35">
        <f t="shared" si="2"/>
        <v>12</v>
      </c>
      <c r="J17" s="36">
        <v>0.75</v>
      </c>
      <c r="K17" s="37">
        <f t="shared" si="0"/>
        <v>9</v>
      </c>
      <c r="L17" s="33">
        <v>0</v>
      </c>
      <c r="M17" s="33">
        <v>1</v>
      </c>
      <c r="N17" s="33">
        <v>0</v>
      </c>
      <c r="O17" s="20">
        <v>0</v>
      </c>
      <c r="P17" s="38">
        <f t="shared" si="3"/>
        <v>0</v>
      </c>
      <c r="Q17" s="37">
        <f>K17+P17</f>
        <v>9</v>
      </c>
      <c r="R17" s="22">
        <v>55.3</v>
      </c>
      <c r="S17" s="46">
        <f>Q17*R17</f>
        <v>497.7</v>
      </c>
    </row>
    <row r="18" spans="1:23" ht="69" customHeight="1" thickBot="1" x14ac:dyDescent="0.3">
      <c r="A18" s="133"/>
      <c r="B18" s="50" t="s">
        <v>11</v>
      </c>
      <c r="C18" s="125" t="s">
        <v>55</v>
      </c>
      <c r="D18" s="126"/>
      <c r="E18" s="51" t="s">
        <v>19</v>
      </c>
      <c r="F18" s="12">
        <v>12</v>
      </c>
      <c r="G18" s="12">
        <v>12</v>
      </c>
      <c r="H18" s="20">
        <v>1</v>
      </c>
      <c r="I18" s="7">
        <f t="shared" si="2"/>
        <v>12</v>
      </c>
      <c r="J18" s="20">
        <v>0.25</v>
      </c>
      <c r="K18" s="28">
        <f t="shared" si="0"/>
        <v>3</v>
      </c>
      <c r="L18" s="12">
        <v>0</v>
      </c>
      <c r="M18" s="12">
        <v>1</v>
      </c>
      <c r="N18" s="12">
        <v>0</v>
      </c>
      <c r="O18" s="20">
        <v>0</v>
      </c>
      <c r="P18" s="9">
        <f t="shared" si="3"/>
        <v>0</v>
      </c>
      <c r="Q18" s="28">
        <f t="shared" ref="Q18:Q30" si="9">K18+P18</f>
        <v>3</v>
      </c>
      <c r="R18" s="22">
        <v>55.3</v>
      </c>
      <c r="S18" s="45">
        <f t="shared" ref="S18:S30" si="10">Q18*R18</f>
        <v>165.89999999999998</v>
      </c>
    </row>
    <row r="19" spans="1:23" ht="24" customHeight="1" thickBot="1" x14ac:dyDescent="0.3">
      <c r="A19" s="133"/>
      <c r="B19" s="23" t="s">
        <v>11</v>
      </c>
      <c r="C19" s="134" t="s">
        <v>12</v>
      </c>
      <c r="D19" s="134"/>
      <c r="E19" s="50" t="s">
        <v>38</v>
      </c>
      <c r="F19" s="12">
        <v>12</v>
      </c>
      <c r="G19" s="12">
        <v>12</v>
      </c>
      <c r="H19" s="20">
        <v>1</v>
      </c>
      <c r="I19" s="7">
        <f t="shared" si="2"/>
        <v>12</v>
      </c>
      <c r="J19" s="32">
        <v>0.83299999999999996</v>
      </c>
      <c r="K19" s="28">
        <f t="shared" si="0"/>
        <v>9.9959999999999987</v>
      </c>
      <c r="L19" s="12">
        <v>0</v>
      </c>
      <c r="M19" s="12">
        <v>1</v>
      </c>
      <c r="N19" s="12">
        <v>0</v>
      </c>
      <c r="O19" s="20">
        <v>0</v>
      </c>
      <c r="P19" s="9">
        <f t="shared" si="3"/>
        <v>0</v>
      </c>
      <c r="Q19" s="28">
        <f t="shared" si="9"/>
        <v>9.9959999999999987</v>
      </c>
      <c r="R19" s="22">
        <v>55.3</v>
      </c>
      <c r="S19" s="45">
        <f t="shared" si="10"/>
        <v>552.77879999999993</v>
      </c>
    </row>
    <row r="20" spans="1:23" ht="39.75" customHeight="1" thickBot="1" x14ac:dyDescent="0.3">
      <c r="A20" s="133"/>
      <c r="B20" s="63" t="s">
        <v>13</v>
      </c>
      <c r="C20" s="125" t="s">
        <v>15</v>
      </c>
      <c r="D20" s="126"/>
      <c r="E20" s="51" t="s">
        <v>21</v>
      </c>
      <c r="F20" s="12">
        <v>12</v>
      </c>
      <c r="G20" s="12">
        <v>12</v>
      </c>
      <c r="H20" s="20">
        <v>1</v>
      </c>
      <c r="I20" s="7">
        <f t="shared" si="2"/>
        <v>12</v>
      </c>
      <c r="J20" s="20">
        <v>1</v>
      </c>
      <c r="K20" s="28">
        <f t="shared" ref="K20:K30" si="11">I20*J20</f>
        <v>12</v>
      </c>
      <c r="L20" s="12">
        <v>0</v>
      </c>
      <c r="M20" s="12">
        <v>1</v>
      </c>
      <c r="N20" s="12">
        <v>0</v>
      </c>
      <c r="O20" s="20">
        <v>0</v>
      </c>
      <c r="P20" s="9">
        <f t="shared" si="3"/>
        <v>0</v>
      </c>
      <c r="Q20" s="28">
        <f t="shared" si="9"/>
        <v>12</v>
      </c>
      <c r="R20" s="22">
        <v>40.51</v>
      </c>
      <c r="S20" s="45">
        <f t="shared" si="10"/>
        <v>486.12</v>
      </c>
      <c r="T20" s="101"/>
      <c r="U20" s="102"/>
      <c r="V20" s="102"/>
      <c r="W20" s="102"/>
    </row>
    <row r="21" spans="1:23" ht="54" customHeight="1" thickBot="1" x14ac:dyDescent="0.3">
      <c r="A21" s="133"/>
      <c r="B21" s="23" t="s">
        <v>13</v>
      </c>
      <c r="C21" s="125" t="s">
        <v>35</v>
      </c>
      <c r="D21" s="126"/>
      <c r="E21" s="51" t="s">
        <v>22</v>
      </c>
      <c r="F21" s="12">
        <v>12</v>
      </c>
      <c r="G21" s="12">
        <v>12</v>
      </c>
      <c r="H21" s="20">
        <v>2</v>
      </c>
      <c r="I21" s="7">
        <f t="shared" si="2"/>
        <v>24</v>
      </c>
      <c r="J21" s="20">
        <v>1</v>
      </c>
      <c r="K21" s="28">
        <f t="shared" si="11"/>
        <v>24</v>
      </c>
      <c r="L21" s="12">
        <v>0</v>
      </c>
      <c r="M21" s="12">
        <v>1</v>
      </c>
      <c r="N21" s="12">
        <v>0</v>
      </c>
      <c r="O21" s="20">
        <v>0</v>
      </c>
      <c r="P21" s="9">
        <f t="shared" si="3"/>
        <v>0</v>
      </c>
      <c r="Q21" s="28">
        <f t="shared" si="9"/>
        <v>24</v>
      </c>
      <c r="R21" s="22">
        <v>40.51</v>
      </c>
      <c r="S21" s="45">
        <f t="shared" si="10"/>
        <v>972.24</v>
      </c>
    </row>
    <row r="22" spans="1:23" ht="58.5" customHeight="1" thickBot="1" x14ac:dyDescent="0.3">
      <c r="A22" s="133"/>
      <c r="B22" s="23" t="s">
        <v>13</v>
      </c>
      <c r="C22" s="145" t="s">
        <v>34</v>
      </c>
      <c r="D22" s="145"/>
      <c r="E22" s="50" t="s">
        <v>23</v>
      </c>
      <c r="F22" s="12">
        <v>4</v>
      </c>
      <c r="G22" s="12">
        <v>4</v>
      </c>
      <c r="H22" s="20">
        <v>2</v>
      </c>
      <c r="I22" s="7">
        <f t="shared" si="2"/>
        <v>8</v>
      </c>
      <c r="J22" s="20">
        <v>0.05</v>
      </c>
      <c r="K22" s="28">
        <f t="shared" si="11"/>
        <v>0.4</v>
      </c>
      <c r="L22" s="12">
        <v>0</v>
      </c>
      <c r="M22" s="12">
        <v>0</v>
      </c>
      <c r="N22" s="12">
        <v>0</v>
      </c>
      <c r="O22" s="12">
        <v>0</v>
      </c>
      <c r="P22" s="9">
        <f t="shared" si="3"/>
        <v>0</v>
      </c>
      <c r="Q22" s="28">
        <f t="shared" si="9"/>
        <v>0.4</v>
      </c>
      <c r="R22" s="22">
        <v>40.51</v>
      </c>
      <c r="S22" s="45">
        <f t="shared" si="10"/>
        <v>16.204000000000001</v>
      </c>
    </row>
    <row r="23" spans="1:23" ht="78.75" customHeight="1" thickBot="1" x14ac:dyDescent="0.3">
      <c r="A23" s="133"/>
      <c r="B23" s="23" t="s">
        <v>13</v>
      </c>
      <c r="C23" s="146" t="s">
        <v>36</v>
      </c>
      <c r="D23" s="147"/>
      <c r="E23" s="51" t="s">
        <v>24</v>
      </c>
      <c r="F23" s="12">
        <v>12</v>
      </c>
      <c r="G23" s="12">
        <v>12</v>
      </c>
      <c r="H23" s="20">
        <v>2</v>
      </c>
      <c r="I23" s="7">
        <f t="shared" si="2"/>
        <v>24</v>
      </c>
      <c r="J23" s="20">
        <v>0.5</v>
      </c>
      <c r="K23" s="28">
        <f t="shared" si="11"/>
        <v>12</v>
      </c>
      <c r="L23" s="12">
        <v>0</v>
      </c>
      <c r="M23" s="12">
        <v>0</v>
      </c>
      <c r="N23" s="12">
        <v>0</v>
      </c>
      <c r="O23" s="12">
        <v>0</v>
      </c>
      <c r="P23" s="9">
        <f t="shared" si="3"/>
        <v>0</v>
      </c>
      <c r="Q23" s="28">
        <f t="shared" si="9"/>
        <v>12</v>
      </c>
      <c r="R23" s="22">
        <v>40.51</v>
      </c>
      <c r="S23" s="45">
        <f t="shared" si="10"/>
        <v>486.12</v>
      </c>
    </row>
    <row r="24" spans="1:23" s="56" customFormat="1" ht="70.5" customHeight="1" thickBot="1" x14ac:dyDescent="0.3">
      <c r="A24" s="133"/>
      <c r="B24" s="64" t="s">
        <v>13</v>
      </c>
      <c r="C24" s="143" t="s">
        <v>75</v>
      </c>
      <c r="D24" s="144"/>
      <c r="E24" s="55" t="s">
        <v>84</v>
      </c>
      <c r="F24" s="12">
        <v>12</v>
      </c>
      <c r="G24" s="12">
        <v>12</v>
      </c>
      <c r="H24" s="20">
        <v>1</v>
      </c>
      <c r="I24" s="7">
        <f t="shared" si="2"/>
        <v>12</v>
      </c>
      <c r="J24" s="20">
        <v>0.05</v>
      </c>
      <c r="K24" s="28">
        <f t="shared" si="11"/>
        <v>0.60000000000000009</v>
      </c>
      <c r="L24" s="12">
        <v>0</v>
      </c>
      <c r="M24" s="12">
        <v>0</v>
      </c>
      <c r="N24" s="12"/>
      <c r="O24" s="12">
        <v>0</v>
      </c>
      <c r="P24" s="9">
        <f t="shared" si="3"/>
        <v>0</v>
      </c>
      <c r="Q24" s="28">
        <f t="shared" si="9"/>
        <v>0.60000000000000009</v>
      </c>
      <c r="R24" s="22">
        <v>40.51</v>
      </c>
      <c r="S24" s="45">
        <f t="shared" si="10"/>
        <v>24.306000000000001</v>
      </c>
      <c r="T24" s="101"/>
      <c r="U24" s="102"/>
      <c r="V24" s="102"/>
      <c r="W24" s="102"/>
    </row>
    <row r="25" spans="1:23" ht="57" customHeight="1" thickBot="1" x14ac:dyDescent="0.3">
      <c r="A25" s="133"/>
      <c r="B25" s="23" t="s">
        <v>13</v>
      </c>
      <c r="C25" s="135" t="s">
        <v>57</v>
      </c>
      <c r="D25" s="136"/>
      <c r="E25" s="51" t="s">
        <v>26</v>
      </c>
      <c r="F25" s="12">
        <v>3</v>
      </c>
      <c r="G25" s="12">
        <v>3</v>
      </c>
      <c r="H25" s="20">
        <v>2</v>
      </c>
      <c r="I25" s="7">
        <f t="shared" si="2"/>
        <v>6</v>
      </c>
      <c r="J25" s="20">
        <v>1</v>
      </c>
      <c r="K25" s="28">
        <f t="shared" si="11"/>
        <v>6</v>
      </c>
      <c r="L25" s="12">
        <v>0</v>
      </c>
      <c r="M25" s="12">
        <v>0</v>
      </c>
      <c r="N25" s="12">
        <v>0</v>
      </c>
      <c r="O25" s="12">
        <v>0</v>
      </c>
      <c r="P25" s="9">
        <f t="shared" si="3"/>
        <v>0</v>
      </c>
      <c r="Q25" s="28">
        <f t="shared" si="9"/>
        <v>6</v>
      </c>
      <c r="R25" s="22">
        <v>40.51</v>
      </c>
      <c r="S25" s="45">
        <f t="shared" si="10"/>
        <v>243.06</v>
      </c>
    </row>
    <row r="26" spans="1:23" ht="61.5" customHeight="1" thickBot="1" x14ac:dyDescent="0.3">
      <c r="A26" s="133"/>
      <c r="B26" s="23" t="s">
        <v>13</v>
      </c>
      <c r="C26" s="145" t="s">
        <v>25</v>
      </c>
      <c r="D26" s="145"/>
      <c r="E26" s="51" t="s">
        <v>27</v>
      </c>
      <c r="F26" s="12">
        <v>1</v>
      </c>
      <c r="G26" s="12">
        <v>1</v>
      </c>
      <c r="H26" s="20">
        <v>2</v>
      </c>
      <c r="I26" s="7">
        <f t="shared" si="2"/>
        <v>2</v>
      </c>
      <c r="J26" s="20">
        <v>0.05</v>
      </c>
      <c r="K26" s="28">
        <f t="shared" si="11"/>
        <v>0.1</v>
      </c>
      <c r="L26" s="12">
        <v>0</v>
      </c>
      <c r="M26" s="12">
        <v>0</v>
      </c>
      <c r="N26" s="12">
        <v>0</v>
      </c>
      <c r="O26" s="12">
        <v>0</v>
      </c>
      <c r="P26" s="9">
        <v>0</v>
      </c>
      <c r="Q26" s="28">
        <f t="shared" si="9"/>
        <v>0.1</v>
      </c>
      <c r="R26" s="22">
        <v>40.51</v>
      </c>
      <c r="S26" s="45">
        <f t="shared" si="10"/>
        <v>4.0510000000000002</v>
      </c>
    </row>
    <row r="27" spans="1:23" ht="129.75" customHeight="1" thickBot="1" x14ac:dyDescent="0.3">
      <c r="A27" s="133"/>
      <c r="B27" s="23" t="s">
        <v>13</v>
      </c>
      <c r="C27" s="128" t="s">
        <v>37</v>
      </c>
      <c r="D27" s="129"/>
      <c r="E27" s="51" t="s">
        <v>28</v>
      </c>
      <c r="F27" s="12">
        <v>3</v>
      </c>
      <c r="G27" s="12">
        <v>3</v>
      </c>
      <c r="H27" s="20">
        <v>2</v>
      </c>
      <c r="I27" s="7">
        <f t="shared" si="2"/>
        <v>6</v>
      </c>
      <c r="J27" s="20">
        <v>0.5</v>
      </c>
      <c r="K27" s="28">
        <f t="shared" si="11"/>
        <v>3</v>
      </c>
      <c r="L27" s="12">
        <v>0</v>
      </c>
      <c r="M27" s="12">
        <v>0</v>
      </c>
      <c r="N27" s="12">
        <v>0</v>
      </c>
      <c r="O27" s="12">
        <v>0</v>
      </c>
      <c r="P27" s="9">
        <v>0</v>
      </c>
      <c r="Q27" s="28">
        <f t="shared" si="9"/>
        <v>3</v>
      </c>
      <c r="R27" s="22">
        <v>40.51</v>
      </c>
      <c r="S27" s="45">
        <f t="shared" si="10"/>
        <v>121.53</v>
      </c>
    </row>
    <row r="28" spans="1:23" ht="34.5" customHeight="1" thickBot="1" x14ac:dyDescent="0.3">
      <c r="A28" s="133"/>
      <c r="B28" s="23" t="s">
        <v>13</v>
      </c>
      <c r="C28" s="145" t="s">
        <v>16</v>
      </c>
      <c r="D28" s="145"/>
      <c r="E28" s="50" t="s">
        <v>29</v>
      </c>
      <c r="F28" s="12">
        <v>12</v>
      </c>
      <c r="G28" s="12">
        <v>12</v>
      </c>
      <c r="H28" s="20">
        <v>2</v>
      </c>
      <c r="I28" s="7">
        <f t="shared" si="2"/>
        <v>24</v>
      </c>
      <c r="J28" s="20">
        <v>2</v>
      </c>
      <c r="K28" s="28">
        <f t="shared" si="11"/>
        <v>48</v>
      </c>
      <c r="L28" s="12">
        <v>0</v>
      </c>
      <c r="M28" s="12">
        <v>0</v>
      </c>
      <c r="N28" s="12">
        <v>0</v>
      </c>
      <c r="O28" s="12">
        <v>0</v>
      </c>
      <c r="P28" s="9">
        <f t="shared" si="3"/>
        <v>0</v>
      </c>
      <c r="Q28" s="28">
        <f t="shared" si="9"/>
        <v>48</v>
      </c>
      <c r="R28" s="22">
        <v>40.51</v>
      </c>
      <c r="S28" s="45">
        <f t="shared" si="10"/>
        <v>1944.48</v>
      </c>
    </row>
    <row r="29" spans="1:23" ht="36" customHeight="1" thickBot="1" x14ac:dyDescent="0.3">
      <c r="A29" s="133"/>
      <c r="B29" s="23" t="s">
        <v>13</v>
      </c>
      <c r="C29" s="145" t="s">
        <v>14</v>
      </c>
      <c r="D29" s="145"/>
      <c r="E29" s="50" t="s">
        <v>30</v>
      </c>
      <c r="F29" s="12">
        <v>4</v>
      </c>
      <c r="G29" s="12">
        <v>4</v>
      </c>
      <c r="H29" s="20">
        <v>2</v>
      </c>
      <c r="I29" s="7">
        <f t="shared" si="2"/>
        <v>8</v>
      </c>
      <c r="J29" s="20">
        <v>0.05</v>
      </c>
      <c r="K29" s="28">
        <f t="shared" si="11"/>
        <v>0.4</v>
      </c>
      <c r="L29" s="12">
        <v>0</v>
      </c>
      <c r="M29" s="12">
        <v>0</v>
      </c>
      <c r="N29" s="12">
        <v>0</v>
      </c>
      <c r="O29" s="12">
        <v>0</v>
      </c>
      <c r="P29" s="9">
        <f t="shared" si="3"/>
        <v>0</v>
      </c>
      <c r="Q29" s="28">
        <f t="shared" si="9"/>
        <v>0.4</v>
      </c>
      <c r="R29" s="22">
        <v>40.51</v>
      </c>
      <c r="S29" s="45">
        <f t="shared" si="10"/>
        <v>16.204000000000001</v>
      </c>
    </row>
    <row r="30" spans="1:23" ht="89.25" customHeight="1" thickBot="1" x14ac:dyDescent="0.3">
      <c r="A30" s="133"/>
      <c r="B30" s="23" t="s">
        <v>13</v>
      </c>
      <c r="C30" s="128" t="s">
        <v>17</v>
      </c>
      <c r="D30" s="129"/>
      <c r="E30" s="51" t="s">
        <v>39</v>
      </c>
      <c r="F30" s="12">
        <v>12</v>
      </c>
      <c r="G30" s="12">
        <v>12</v>
      </c>
      <c r="H30" s="20">
        <v>2</v>
      </c>
      <c r="I30" s="7">
        <f t="shared" si="2"/>
        <v>24</v>
      </c>
      <c r="J30" s="20">
        <v>0.5</v>
      </c>
      <c r="K30" s="28">
        <f t="shared" si="11"/>
        <v>12</v>
      </c>
      <c r="L30" s="12">
        <v>0</v>
      </c>
      <c r="M30" s="12">
        <v>0</v>
      </c>
      <c r="N30" s="12">
        <v>0</v>
      </c>
      <c r="O30" s="12">
        <v>0</v>
      </c>
      <c r="P30" s="9">
        <f t="shared" si="3"/>
        <v>0</v>
      </c>
      <c r="Q30" s="28">
        <f t="shared" si="9"/>
        <v>12</v>
      </c>
      <c r="R30" s="22">
        <v>40.51</v>
      </c>
      <c r="S30" s="45">
        <f t="shared" si="10"/>
        <v>486.12</v>
      </c>
    </row>
    <row r="31" spans="1:23" ht="24.75" customHeight="1" thickBot="1" x14ac:dyDescent="0.3">
      <c r="A31" s="148" t="s">
        <v>5</v>
      </c>
      <c r="B31" s="148"/>
      <c r="C31" s="148"/>
      <c r="D31" s="148"/>
      <c r="E31" s="44"/>
      <c r="F31" s="25">
        <f>F10+F11+F15+F21</f>
        <v>106</v>
      </c>
      <c r="G31" s="25">
        <f>G10+G11+G15+G21</f>
        <v>106</v>
      </c>
      <c r="H31" s="62">
        <f>I31/G31</f>
        <v>4.9622641509433958</v>
      </c>
      <c r="I31" s="26">
        <f>SUM(I10:I30)</f>
        <v>526</v>
      </c>
      <c r="J31" s="30">
        <f>K31/I31</f>
        <v>0.4448707224334601</v>
      </c>
      <c r="K31" s="41">
        <f>SUM(K10:K30)</f>
        <v>234.00200000000001</v>
      </c>
      <c r="L31" s="25">
        <v>0</v>
      </c>
      <c r="M31" s="27" t="s">
        <v>3</v>
      </c>
      <c r="N31" s="25">
        <v>0</v>
      </c>
      <c r="O31" s="27" t="s">
        <v>3</v>
      </c>
      <c r="P31" s="9">
        <f>SUM(P10:P30)</f>
        <v>0</v>
      </c>
      <c r="Q31" s="40">
        <f>SUM(Q10:Q30)</f>
        <v>234.00200000000001</v>
      </c>
      <c r="R31" s="24"/>
      <c r="S31" s="45">
        <f>SUM(S10:S30)</f>
        <v>11187.695599999999</v>
      </c>
      <c r="U31" s="42"/>
    </row>
    <row r="32" spans="1:23" ht="24.75" customHeight="1" thickBot="1" x14ac:dyDescent="0.3">
      <c r="A32" s="149" t="s">
        <v>18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1"/>
    </row>
    <row r="33" spans="1:24" ht="35.25" customHeight="1" thickBot="1" x14ac:dyDescent="0.3">
      <c r="A33" s="160" t="s">
        <v>9</v>
      </c>
      <c r="B33" s="123" t="s">
        <v>10</v>
      </c>
      <c r="C33" s="124"/>
      <c r="D33" s="6" t="s">
        <v>33</v>
      </c>
      <c r="E33" s="3" t="s">
        <v>72</v>
      </c>
      <c r="F33" s="7">
        <v>10</v>
      </c>
      <c r="G33" s="7">
        <v>5</v>
      </c>
      <c r="H33" s="4">
        <v>1</v>
      </c>
      <c r="I33" s="7">
        <f t="shared" ref="I33:I44" si="12">G33*H33</f>
        <v>5</v>
      </c>
      <c r="J33" s="59">
        <v>0.75800000000000001</v>
      </c>
      <c r="K33" s="28">
        <f t="shared" ref="K33:K44" si="13">I33*J33</f>
        <v>3.79</v>
      </c>
      <c r="L33" s="11">
        <f>F33-G33</f>
        <v>5</v>
      </c>
      <c r="M33" s="9">
        <v>1</v>
      </c>
      <c r="N33" s="7">
        <f>L33*M33</f>
        <v>5</v>
      </c>
      <c r="O33" s="9">
        <v>0.05</v>
      </c>
      <c r="P33" s="9">
        <f t="shared" ref="P33:P44" si="14">N33*O33</f>
        <v>0.25</v>
      </c>
      <c r="Q33" s="28">
        <f t="shared" ref="Q33:Q44" si="15">K33+P33</f>
        <v>4.04</v>
      </c>
      <c r="R33" s="10">
        <v>7.25</v>
      </c>
      <c r="S33" s="45">
        <f t="shared" ref="S33:S45" si="16">Q33*R33</f>
        <v>29.29</v>
      </c>
      <c r="T33" s="101"/>
      <c r="U33" s="103"/>
      <c r="V33" s="103"/>
      <c r="W33" s="103"/>
      <c r="X33" s="103"/>
    </row>
    <row r="34" spans="1:24" ht="43.5" customHeight="1" thickBot="1" x14ac:dyDescent="0.3">
      <c r="A34" s="161"/>
      <c r="B34" s="123" t="s">
        <v>10</v>
      </c>
      <c r="C34" s="124"/>
      <c r="D34" s="6" t="s">
        <v>58</v>
      </c>
      <c r="E34" s="6" t="s">
        <v>31</v>
      </c>
      <c r="F34" s="7">
        <v>4284</v>
      </c>
      <c r="G34" s="7">
        <v>4284</v>
      </c>
      <c r="H34" s="4">
        <v>1</v>
      </c>
      <c r="I34" s="7">
        <f t="shared" si="12"/>
        <v>4284</v>
      </c>
      <c r="J34" s="21">
        <v>0.05</v>
      </c>
      <c r="K34" s="28">
        <f t="shared" si="13"/>
        <v>214.20000000000002</v>
      </c>
      <c r="L34" s="8">
        <v>0</v>
      </c>
      <c r="M34" s="9">
        <v>1</v>
      </c>
      <c r="N34" s="9">
        <v>0</v>
      </c>
      <c r="O34" s="9">
        <v>0</v>
      </c>
      <c r="P34" s="9">
        <f t="shared" si="14"/>
        <v>0</v>
      </c>
      <c r="Q34" s="28">
        <f t="shared" si="15"/>
        <v>214.20000000000002</v>
      </c>
      <c r="R34" s="10">
        <v>7.25</v>
      </c>
      <c r="S34" s="45">
        <f t="shared" si="16"/>
        <v>1552.95</v>
      </c>
      <c r="U34" s="42"/>
    </row>
    <row r="35" spans="1:24" ht="31.9" customHeight="1" thickBot="1" x14ac:dyDescent="0.3">
      <c r="A35" s="161"/>
      <c r="B35" s="162" t="s">
        <v>10</v>
      </c>
      <c r="C35" s="163"/>
      <c r="D35" s="3" t="s">
        <v>8</v>
      </c>
      <c r="E35" s="3" t="s">
        <v>32</v>
      </c>
      <c r="F35" s="7">
        <v>4284</v>
      </c>
      <c r="G35" s="4">
        <v>3000</v>
      </c>
      <c r="H35" s="4">
        <v>1</v>
      </c>
      <c r="I35" s="7">
        <f>G35*H35</f>
        <v>3000</v>
      </c>
      <c r="J35" s="21">
        <v>0.5</v>
      </c>
      <c r="K35" s="28">
        <f>I35*J35</f>
        <v>1500</v>
      </c>
      <c r="L35" s="11">
        <f>F35-G35</f>
        <v>1284</v>
      </c>
      <c r="M35" s="5">
        <v>1</v>
      </c>
      <c r="N35" s="7">
        <f>L35*M35</f>
        <v>1284</v>
      </c>
      <c r="O35" s="21">
        <v>0.05</v>
      </c>
      <c r="P35" s="9">
        <f>N35*O35</f>
        <v>64.2</v>
      </c>
      <c r="Q35" s="28">
        <f>K35+P35</f>
        <v>1564.2</v>
      </c>
      <c r="R35" s="10">
        <v>7.25</v>
      </c>
      <c r="S35" s="45">
        <f>Q35*R35</f>
        <v>11340.45</v>
      </c>
      <c r="U35" s="42"/>
    </row>
    <row r="36" spans="1:24" ht="37.5" customHeight="1" thickBot="1" x14ac:dyDescent="0.3">
      <c r="A36" s="161"/>
      <c r="B36" s="123" t="s">
        <v>10</v>
      </c>
      <c r="C36" s="124"/>
      <c r="D36" s="6" t="s">
        <v>63</v>
      </c>
      <c r="E36" s="52" t="s">
        <v>66</v>
      </c>
      <c r="F36" s="7">
        <f>$F$34*0.6</f>
        <v>2570.4</v>
      </c>
      <c r="G36" s="7">
        <f>F36</f>
        <v>2570.4</v>
      </c>
      <c r="H36" s="4">
        <v>1</v>
      </c>
      <c r="I36" s="7">
        <f t="shared" si="12"/>
        <v>2570.4</v>
      </c>
      <c r="J36" s="36">
        <v>1.67E-2</v>
      </c>
      <c r="K36" s="37">
        <f t="shared" si="13"/>
        <v>42.92568</v>
      </c>
      <c r="L36" s="8">
        <v>0</v>
      </c>
      <c r="M36" s="9">
        <v>1</v>
      </c>
      <c r="N36" s="9">
        <v>0</v>
      </c>
      <c r="O36" s="9">
        <v>0</v>
      </c>
      <c r="P36" s="9">
        <f t="shared" ref="P36:P38" si="17">N36*O36</f>
        <v>0</v>
      </c>
      <c r="Q36" s="37">
        <f t="shared" si="15"/>
        <v>42.92568</v>
      </c>
      <c r="R36" s="10">
        <v>7.25</v>
      </c>
      <c r="S36" s="46">
        <f t="shared" si="16"/>
        <v>311.21118000000001</v>
      </c>
      <c r="U36" s="42"/>
    </row>
    <row r="37" spans="1:24" ht="41.25" customHeight="1" thickBot="1" x14ac:dyDescent="0.3">
      <c r="A37" s="161"/>
      <c r="B37" s="123" t="s">
        <v>10</v>
      </c>
      <c r="C37" s="124"/>
      <c r="D37" s="6" t="s">
        <v>64</v>
      </c>
      <c r="E37" s="52" t="s">
        <v>67</v>
      </c>
      <c r="F37" s="7">
        <f>$F$34*0.5</f>
        <v>2142</v>
      </c>
      <c r="G37" s="7">
        <f t="shared" ref="G37:G38" si="18">F37</f>
        <v>2142</v>
      </c>
      <c r="H37" s="4">
        <v>1</v>
      </c>
      <c r="I37" s="7">
        <f t="shared" si="12"/>
        <v>2142</v>
      </c>
      <c r="J37" s="36">
        <v>3.3399999999999999E-2</v>
      </c>
      <c r="K37" s="37">
        <f t="shared" si="13"/>
        <v>71.5428</v>
      </c>
      <c r="L37" s="8">
        <v>0</v>
      </c>
      <c r="M37" s="9">
        <v>1</v>
      </c>
      <c r="N37" s="9">
        <v>0</v>
      </c>
      <c r="O37" s="9">
        <v>0</v>
      </c>
      <c r="P37" s="9">
        <f t="shared" si="17"/>
        <v>0</v>
      </c>
      <c r="Q37" s="37">
        <f t="shared" si="15"/>
        <v>71.5428</v>
      </c>
      <c r="R37" s="10">
        <v>7.25</v>
      </c>
      <c r="S37" s="46">
        <f t="shared" si="16"/>
        <v>518.68529999999998</v>
      </c>
      <c r="U37" s="42"/>
    </row>
    <row r="38" spans="1:24" ht="34.5" customHeight="1" thickBot="1" x14ac:dyDescent="0.3">
      <c r="A38" s="161"/>
      <c r="B38" s="123" t="s">
        <v>10</v>
      </c>
      <c r="C38" s="124"/>
      <c r="D38" s="6" t="s">
        <v>65</v>
      </c>
      <c r="E38" s="52" t="s">
        <v>68</v>
      </c>
      <c r="F38" s="7">
        <f>$F$34*0.25</f>
        <v>1071</v>
      </c>
      <c r="G38" s="7">
        <f t="shared" si="18"/>
        <v>1071</v>
      </c>
      <c r="H38" s="4">
        <v>1</v>
      </c>
      <c r="I38" s="7">
        <f t="shared" si="12"/>
        <v>1071</v>
      </c>
      <c r="J38" s="36">
        <v>3.3399999999999999E-2</v>
      </c>
      <c r="K38" s="37">
        <f t="shared" si="13"/>
        <v>35.7714</v>
      </c>
      <c r="L38" s="8">
        <v>0</v>
      </c>
      <c r="M38" s="9">
        <v>1</v>
      </c>
      <c r="N38" s="9">
        <v>0</v>
      </c>
      <c r="O38" s="9">
        <v>0</v>
      </c>
      <c r="P38" s="9">
        <f t="shared" si="17"/>
        <v>0</v>
      </c>
      <c r="Q38" s="37">
        <f t="shared" si="15"/>
        <v>35.7714</v>
      </c>
      <c r="R38" s="10">
        <v>7.25</v>
      </c>
      <c r="S38" s="46">
        <f t="shared" si="16"/>
        <v>259.34264999999999</v>
      </c>
      <c r="U38" s="42"/>
    </row>
    <row r="39" spans="1:24" ht="40.5" customHeight="1" thickBot="1" x14ac:dyDescent="0.3">
      <c r="A39" s="161"/>
      <c r="B39" s="123" t="s">
        <v>73</v>
      </c>
      <c r="C39" s="124"/>
      <c r="D39" s="6" t="s">
        <v>33</v>
      </c>
      <c r="E39" s="3" t="s">
        <v>72</v>
      </c>
      <c r="F39" s="7">
        <v>6</v>
      </c>
      <c r="G39" s="35">
        <v>4</v>
      </c>
      <c r="H39" s="4">
        <v>1</v>
      </c>
      <c r="I39" s="7">
        <f t="shared" si="12"/>
        <v>4</v>
      </c>
      <c r="J39" s="34">
        <v>0.67</v>
      </c>
      <c r="K39" s="28">
        <f t="shared" si="13"/>
        <v>2.68</v>
      </c>
      <c r="L39" s="11">
        <f>F39-G39</f>
        <v>2</v>
      </c>
      <c r="M39" s="9">
        <v>1</v>
      </c>
      <c r="N39" s="7">
        <f>L39*M39</f>
        <v>2</v>
      </c>
      <c r="O39" s="9">
        <v>0.05</v>
      </c>
      <c r="P39" s="9">
        <f t="shared" si="14"/>
        <v>0.1</v>
      </c>
      <c r="Q39" s="28">
        <f t="shared" si="15"/>
        <v>2.7800000000000002</v>
      </c>
      <c r="R39" s="10">
        <v>7.25</v>
      </c>
      <c r="S39" s="45">
        <f t="shared" si="16"/>
        <v>20.155000000000001</v>
      </c>
      <c r="T39" s="101"/>
      <c r="U39" s="103"/>
      <c r="V39" s="103"/>
      <c r="W39" s="103"/>
      <c r="X39" s="103"/>
    </row>
    <row r="40" spans="1:24" ht="38.25" customHeight="1" thickBot="1" x14ac:dyDescent="0.3">
      <c r="A40" s="161"/>
      <c r="B40" s="123" t="s">
        <v>73</v>
      </c>
      <c r="C40" s="124"/>
      <c r="D40" s="6" t="s">
        <v>58</v>
      </c>
      <c r="E40" s="6" t="s">
        <v>40</v>
      </c>
      <c r="F40" s="7">
        <v>625</v>
      </c>
      <c r="G40" s="7">
        <v>625</v>
      </c>
      <c r="H40" s="4">
        <v>1</v>
      </c>
      <c r="I40" s="7">
        <f t="shared" si="12"/>
        <v>625</v>
      </c>
      <c r="J40" s="21">
        <v>0.05</v>
      </c>
      <c r="K40" s="28">
        <f t="shared" si="13"/>
        <v>31.25</v>
      </c>
      <c r="L40" s="8">
        <v>0</v>
      </c>
      <c r="M40" s="9">
        <v>1</v>
      </c>
      <c r="N40" s="9">
        <v>0</v>
      </c>
      <c r="O40" s="9">
        <v>0</v>
      </c>
      <c r="P40" s="9">
        <f t="shared" si="14"/>
        <v>0</v>
      </c>
      <c r="Q40" s="28">
        <f t="shared" si="15"/>
        <v>31.25</v>
      </c>
      <c r="R40" s="10">
        <v>7.25</v>
      </c>
      <c r="S40" s="45">
        <f t="shared" si="16"/>
        <v>226.5625</v>
      </c>
      <c r="U40" s="42"/>
    </row>
    <row r="41" spans="1:24" ht="37.5" customHeight="1" thickBot="1" x14ac:dyDescent="0.3">
      <c r="A41" s="161"/>
      <c r="B41" s="123" t="s">
        <v>73</v>
      </c>
      <c r="C41" s="124"/>
      <c r="D41" s="3" t="s">
        <v>8</v>
      </c>
      <c r="E41" s="3" t="s">
        <v>41</v>
      </c>
      <c r="F41" s="7">
        <v>625</v>
      </c>
      <c r="G41" s="4">
        <v>375</v>
      </c>
      <c r="H41" s="4">
        <v>1</v>
      </c>
      <c r="I41" s="7">
        <f>G41*H41</f>
        <v>375</v>
      </c>
      <c r="J41" s="21">
        <v>0.33</v>
      </c>
      <c r="K41" s="28">
        <f>I41*J41</f>
        <v>123.75</v>
      </c>
      <c r="L41" s="11">
        <f>F41-G41</f>
        <v>250</v>
      </c>
      <c r="M41" s="5">
        <v>1</v>
      </c>
      <c r="N41" s="7">
        <f>L41*M41</f>
        <v>250</v>
      </c>
      <c r="O41" s="21">
        <v>0.05</v>
      </c>
      <c r="P41" s="9">
        <f>N41*O41</f>
        <v>12.5</v>
      </c>
      <c r="Q41" s="28">
        <f>K41+P41</f>
        <v>136.25</v>
      </c>
      <c r="R41" s="10">
        <v>7.25</v>
      </c>
      <c r="S41" s="45">
        <f>Q41*R41</f>
        <v>987.8125</v>
      </c>
      <c r="U41" s="42"/>
    </row>
    <row r="42" spans="1:24" ht="39.75" customHeight="1" thickBot="1" x14ac:dyDescent="0.3">
      <c r="A42" s="161"/>
      <c r="B42" s="123" t="s">
        <v>73</v>
      </c>
      <c r="C42" s="124"/>
      <c r="D42" s="6" t="s">
        <v>63</v>
      </c>
      <c r="E42" s="52" t="s">
        <v>66</v>
      </c>
      <c r="F42" s="7">
        <f>$F$40*0.6</f>
        <v>375</v>
      </c>
      <c r="G42" s="7">
        <f>F42</f>
        <v>375</v>
      </c>
      <c r="H42" s="4">
        <v>1</v>
      </c>
      <c r="I42" s="7">
        <f t="shared" si="12"/>
        <v>375</v>
      </c>
      <c r="J42" s="36">
        <v>1.67E-2</v>
      </c>
      <c r="K42" s="37">
        <f t="shared" si="13"/>
        <v>6.2625000000000002</v>
      </c>
      <c r="L42" s="8">
        <v>0</v>
      </c>
      <c r="M42" s="9">
        <v>1</v>
      </c>
      <c r="N42" s="9">
        <v>0</v>
      </c>
      <c r="O42" s="9">
        <v>0</v>
      </c>
      <c r="P42" s="9">
        <f t="shared" si="14"/>
        <v>0</v>
      </c>
      <c r="Q42" s="28">
        <f t="shared" si="15"/>
        <v>6.2625000000000002</v>
      </c>
      <c r="R42" s="10">
        <v>7.25</v>
      </c>
      <c r="S42" s="45">
        <f t="shared" si="16"/>
        <v>45.403125000000003</v>
      </c>
      <c r="U42" s="42"/>
    </row>
    <row r="43" spans="1:24" ht="42.75" customHeight="1" thickBot="1" x14ac:dyDescent="0.3">
      <c r="A43" s="161"/>
      <c r="B43" s="123" t="s">
        <v>73</v>
      </c>
      <c r="C43" s="124"/>
      <c r="D43" s="6" t="s">
        <v>64</v>
      </c>
      <c r="E43" s="52" t="s">
        <v>67</v>
      </c>
      <c r="F43" s="7">
        <f>$F$40*0.5</f>
        <v>312.5</v>
      </c>
      <c r="G43" s="7">
        <f t="shared" ref="G43:G44" si="19">F43</f>
        <v>312.5</v>
      </c>
      <c r="H43" s="4">
        <v>1</v>
      </c>
      <c r="I43" s="7">
        <f t="shared" si="12"/>
        <v>312.5</v>
      </c>
      <c r="J43" s="36">
        <v>3.3399999999999999E-2</v>
      </c>
      <c r="K43" s="37">
        <f t="shared" si="13"/>
        <v>10.4375</v>
      </c>
      <c r="L43" s="8">
        <v>0</v>
      </c>
      <c r="M43" s="9">
        <v>1</v>
      </c>
      <c r="N43" s="9">
        <v>0</v>
      </c>
      <c r="O43" s="9">
        <v>0</v>
      </c>
      <c r="P43" s="9">
        <f t="shared" si="14"/>
        <v>0</v>
      </c>
      <c r="Q43" s="37">
        <f t="shared" si="15"/>
        <v>10.4375</v>
      </c>
      <c r="R43" s="10">
        <v>7.25</v>
      </c>
      <c r="S43" s="46">
        <f t="shared" si="16"/>
        <v>75.671875</v>
      </c>
      <c r="U43" s="42"/>
      <c r="X43" s="61"/>
    </row>
    <row r="44" spans="1:24" ht="33.75" customHeight="1" thickBot="1" x14ac:dyDescent="0.3">
      <c r="A44" s="161"/>
      <c r="B44" s="123" t="s">
        <v>73</v>
      </c>
      <c r="C44" s="124"/>
      <c r="D44" s="6" t="s">
        <v>65</v>
      </c>
      <c r="E44" s="52" t="s">
        <v>68</v>
      </c>
      <c r="F44" s="7">
        <f>$F$40*0.25</f>
        <v>156.25</v>
      </c>
      <c r="G44" s="7">
        <f t="shared" si="19"/>
        <v>156.25</v>
      </c>
      <c r="H44" s="4">
        <v>1</v>
      </c>
      <c r="I44" s="7">
        <f t="shared" si="12"/>
        <v>156.25</v>
      </c>
      <c r="J44" s="36">
        <v>3.3399999999999999E-2</v>
      </c>
      <c r="K44" s="37">
        <f t="shared" si="13"/>
        <v>5.21875</v>
      </c>
      <c r="L44" s="8">
        <v>0</v>
      </c>
      <c r="M44" s="9">
        <v>1</v>
      </c>
      <c r="N44" s="9">
        <v>0</v>
      </c>
      <c r="O44" s="9">
        <v>0</v>
      </c>
      <c r="P44" s="9">
        <f t="shared" si="14"/>
        <v>0</v>
      </c>
      <c r="Q44" s="37">
        <f t="shared" si="15"/>
        <v>5.21875</v>
      </c>
      <c r="R44" s="10">
        <v>7.25</v>
      </c>
      <c r="S44" s="46">
        <f t="shared" si="16"/>
        <v>37.8359375</v>
      </c>
      <c r="U44" s="42"/>
    </row>
    <row r="45" spans="1:24" ht="24.75" customHeight="1" thickBot="1" x14ac:dyDescent="0.3">
      <c r="A45" s="153" t="s">
        <v>2</v>
      </c>
      <c r="B45" s="154"/>
      <c r="C45" s="154"/>
      <c r="D45" s="155"/>
      <c r="E45" s="3"/>
      <c r="F45" s="13">
        <f>F33+F34+F39+F40</f>
        <v>4925</v>
      </c>
      <c r="G45" s="13">
        <f>G33+G34+G39+G40</f>
        <v>4918</v>
      </c>
      <c r="H45" s="78">
        <f>I45/G45</f>
        <v>3.0337840585603901</v>
      </c>
      <c r="I45" s="13">
        <f>SUM(I33:I44)</f>
        <v>14920.15</v>
      </c>
      <c r="J45" s="30">
        <f>K45/I45</f>
        <v>0.13725254973978146</v>
      </c>
      <c r="K45" s="13">
        <f>SUM(K33:K44)</f>
        <v>2047.8286300000002</v>
      </c>
      <c r="L45" s="13">
        <f>L33+L35+L39+L41</f>
        <v>1541</v>
      </c>
      <c r="M45" s="13">
        <f>N45/L45</f>
        <v>1</v>
      </c>
      <c r="N45" s="13">
        <f>SUM(N33:N44)</f>
        <v>1541</v>
      </c>
      <c r="O45" s="30">
        <f>P45/N45</f>
        <v>4.9999999999999996E-2</v>
      </c>
      <c r="P45" s="13">
        <f>SUM(P33:P44)</f>
        <v>77.05</v>
      </c>
      <c r="Q45" s="13">
        <f>SUM(Q33:Q44)</f>
        <v>2124.8786300000002</v>
      </c>
      <c r="R45" s="10">
        <v>7.25</v>
      </c>
      <c r="S45" s="45">
        <f t="shared" si="16"/>
        <v>15405.370067500002</v>
      </c>
      <c r="T45" s="42"/>
      <c r="U45" s="42"/>
    </row>
    <row r="46" spans="1:24" ht="16.5" thickBot="1" x14ac:dyDescent="0.3">
      <c r="A46" s="14"/>
      <c r="B46" s="156" t="s">
        <v>6</v>
      </c>
      <c r="C46" s="157"/>
      <c r="D46" s="158"/>
      <c r="E46" s="43"/>
      <c r="F46" s="15">
        <f>F31+F45</f>
        <v>5031</v>
      </c>
      <c r="G46" s="15">
        <f>G31+G45</f>
        <v>5024</v>
      </c>
      <c r="H46" s="79">
        <f>I46/G46</f>
        <v>3.0744725318471335</v>
      </c>
      <c r="I46" s="15">
        <f>I31+I45</f>
        <v>15446.15</v>
      </c>
      <c r="J46" s="30">
        <f>K46/I46</f>
        <v>0.1477281154203475</v>
      </c>
      <c r="K46" s="80">
        <f>K31+K45</f>
        <v>2281.8306300000004</v>
      </c>
      <c r="L46" s="15">
        <f>L31+L45</f>
        <v>1541</v>
      </c>
      <c r="M46" s="16">
        <f>N46/L46</f>
        <v>1</v>
      </c>
      <c r="N46" s="15">
        <f>N31+N45</f>
        <v>1541</v>
      </c>
      <c r="O46" s="30">
        <f>P46/N46</f>
        <v>4.9999999999999996E-2</v>
      </c>
      <c r="P46" s="15">
        <f>P31+P45</f>
        <v>77.05</v>
      </c>
      <c r="Q46" s="80">
        <f>Q31+Q45</f>
        <v>2358.8806300000001</v>
      </c>
      <c r="R46" s="17"/>
      <c r="S46" s="46">
        <f>S31+S45</f>
        <v>26593.065667499999</v>
      </c>
      <c r="T46" s="42"/>
      <c r="U46" s="42"/>
    </row>
    <row r="47" spans="1:24" ht="16.5" customHeight="1" x14ac:dyDescent="0.25">
      <c r="A47" s="159"/>
      <c r="B47" s="159"/>
      <c r="C47" s="159"/>
      <c r="D47" s="159"/>
      <c r="E47" s="159"/>
      <c r="F47" s="159"/>
      <c r="G47" s="159"/>
      <c r="H47" s="159"/>
      <c r="I47" s="159"/>
      <c r="J47" s="19"/>
      <c r="K47" s="1"/>
      <c r="L47" s="18"/>
      <c r="M47" s="18"/>
      <c r="N47" s="18"/>
      <c r="O47" s="18"/>
      <c r="P47" s="18"/>
      <c r="Q47" s="18"/>
      <c r="R47" s="1"/>
      <c r="S47" s="1"/>
      <c r="T47" s="42"/>
    </row>
    <row r="48" spans="1:24" x14ac:dyDescent="0.25">
      <c r="A48" s="152" t="s">
        <v>70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</row>
    <row r="49" spans="1:24" s="56" customFormat="1" x14ac:dyDescent="0.25">
      <c r="A49" s="71" t="s">
        <v>86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</row>
    <row r="50" spans="1:24" s="56" customFormat="1" x14ac:dyDescent="0.25">
      <c r="A50" s="71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24" ht="30.75" customHeight="1" x14ac:dyDescent="0.25">
      <c r="A51" s="152" t="s">
        <v>59</v>
      </c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</row>
    <row r="52" spans="1:24" x14ac:dyDescent="0.25">
      <c r="I52" s="57">
        <f>I46+N46</f>
        <v>16987.150000000001</v>
      </c>
      <c r="L52" s="57">
        <f>SUM(G46+L46)</f>
        <v>6565</v>
      </c>
      <c r="P52" s="42"/>
    </row>
    <row r="53" spans="1:24" x14ac:dyDescent="0.25">
      <c r="B53" s="56"/>
    </row>
    <row r="54" spans="1:24" x14ac:dyDescent="0.25">
      <c r="J54" s="42"/>
    </row>
    <row r="56" spans="1:24" x14ac:dyDescent="0.25">
      <c r="B56" s="58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</row>
    <row r="57" spans="1:24" x14ac:dyDescent="0.25"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</row>
    <row r="59" spans="1:24" x14ac:dyDescent="0.25"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</row>
    <row r="63" spans="1:24" x14ac:dyDescent="0.25">
      <c r="B63" s="66"/>
    </row>
    <row r="66" spans="2:2" x14ac:dyDescent="0.25">
      <c r="B66" s="66"/>
    </row>
  </sheetData>
  <mergeCells count="71">
    <mergeCell ref="B42:C42"/>
    <mergeCell ref="A32:S32"/>
    <mergeCell ref="A51:S51"/>
    <mergeCell ref="B40:C40"/>
    <mergeCell ref="B41:C41"/>
    <mergeCell ref="A45:D45"/>
    <mergeCell ref="B46:D46"/>
    <mergeCell ref="A47:I47"/>
    <mergeCell ref="A48:S48"/>
    <mergeCell ref="A33:A44"/>
    <mergeCell ref="B33:C33"/>
    <mergeCell ref="B34:C34"/>
    <mergeCell ref="B35:C35"/>
    <mergeCell ref="B39:C39"/>
    <mergeCell ref="B36:C36"/>
    <mergeCell ref="B37:C37"/>
    <mergeCell ref="B38:C38"/>
    <mergeCell ref="C26:D26"/>
    <mergeCell ref="C28:D28"/>
    <mergeCell ref="C29:D29"/>
    <mergeCell ref="C30:D30"/>
    <mergeCell ref="A31:D31"/>
    <mergeCell ref="C24:D24"/>
    <mergeCell ref="C21:D21"/>
    <mergeCell ref="C22:D22"/>
    <mergeCell ref="C23:D23"/>
    <mergeCell ref="C19:D19"/>
    <mergeCell ref="L3:L8"/>
    <mergeCell ref="O3:O8"/>
    <mergeCell ref="P3:P8"/>
    <mergeCell ref="Q3:Q8"/>
    <mergeCell ref="C20:D20"/>
    <mergeCell ref="C12:D12"/>
    <mergeCell ref="C16:D16"/>
    <mergeCell ref="A3:A8"/>
    <mergeCell ref="B3:C8"/>
    <mergeCell ref="D3:D8"/>
    <mergeCell ref="E3:E8"/>
    <mergeCell ref="F3:F8"/>
    <mergeCell ref="A1:S1"/>
    <mergeCell ref="B43:C43"/>
    <mergeCell ref="B44:C44"/>
    <mergeCell ref="C10:D10"/>
    <mergeCell ref="B2:C2"/>
    <mergeCell ref="C27:D27"/>
    <mergeCell ref="A9:S9"/>
    <mergeCell ref="A10:A30"/>
    <mergeCell ref="C11:D11"/>
    <mergeCell ref="C13:D13"/>
    <mergeCell ref="C14:D14"/>
    <mergeCell ref="C15:D15"/>
    <mergeCell ref="C17:D17"/>
    <mergeCell ref="C18:D18"/>
    <mergeCell ref="C25:D25"/>
    <mergeCell ref="M3:M8"/>
    <mergeCell ref="F2:K2"/>
    <mergeCell ref="T10:W10"/>
    <mergeCell ref="T33:X33"/>
    <mergeCell ref="T39:X39"/>
    <mergeCell ref="T24:W24"/>
    <mergeCell ref="T20:W20"/>
    <mergeCell ref="R3:R8"/>
    <mergeCell ref="N3:N8"/>
    <mergeCell ref="L2:P2"/>
    <mergeCell ref="Q2:S2"/>
    <mergeCell ref="G3:G8"/>
    <mergeCell ref="S3:S8"/>
    <mergeCell ref="H3:H8"/>
    <mergeCell ref="I3:I8"/>
    <mergeCell ref="J3:J8"/>
    <mergeCell ref="K3:K8"/>
  </mergeCells>
  <pageMargins left="0.7" right="0.7" top="0.75" bottom="0.75" header="0.3" footer="0.3"/>
  <pageSetup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4"/>
  <sheetViews>
    <sheetView tabSelected="1" zoomScaleNormal="100" workbookViewId="0">
      <pane xSplit="13" ySplit="11" topLeftCell="N12" activePane="bottomRight" state="frozen"/>
      <selection pane="topRight" activeCell="N1" sqref="N1"/>
      <selection pane="bottomLeft" activeCell="A12" sqref="A12"/>
      <selection pane="bottomRight" activeCell="A52" sqref="A52:XFD52"/>
    </sheetView>
  </sheetViews>
  <sheetFormatPr defaultRowHeight="15" x14ac:dyDescent="0.25"/>
  <cols>
    <col min="1" max="1" width="9.140625" style="56"/>
    <col min="2" max="2" width="10.42578125" style="56" customWidth="1"/>
    <col min="3" max="3" width="1" style="56" customWidth="1"/>
    <col min="4" max="4" width="9.42578125" style="56" customWidth="1"/>
    <col min="5" max="5" width="7.7109375" style="56" customWidth="1"/>
    <col min="6" max="6" width="9.140625" style="56"/>
    <col min="7" max="7" width="11.140625" style="56" customWidth="1"/>
    <col min="8" max="11" width="9.140625" style="56"/>
    <col min="12" max="12" width="12.85546875" style="56" customWidth="1"/>
    <col min="13" max="13" width="12.28515625" style="56" customWidth="1"/>
    <col min="14" max="14" width="10.7109375" style="56" customWidth="1"/>
    <col min="15" max="15" width="12" style="56" customWidth="1"/>
    <col min="16" max="18" width="9.140625" style="56"/>
    <col min="19" max="19" width="11.140625" style="56" customWidth="1"/>
    <col min="20" max="20" width="9.140625" style="56"/>
    <col min="21" max="21" width="10.85546875" style="56" bestFit="1" customWidth="1"/>
    <col min="22" max="23" width="9.140625" style="56"/>
    <col min="24" max="24" width="6.140625" style="56" customWidth="1"/>
    <col min="25" max="16384" width="9.140625" style="56"/>
  </cols>
  <sheetData>
    <row r="1" spans="1:23" ht="24" customHeight="1" thickBot="1" x14ac:dyDescent="0.35">
      <c r="A1" s="122" t="s">
        <v>74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23" ht="15.75" thickBot="1" x14ac:dyDescent="0.3">
      <c r="A2" s="77"/>
      <c r="B2" s="127"/>
      <c r="C2" s="127"/>
      <c r="D2" s="2"/>
      <c r="E2" s="2"/>
      <c r="F2" s="98" t="s">
        <v>61</v>
      </c>
      <c r="G2" s="99"/>
      <c r="H2" s="99"/>
      <c r="I2" s="99"/>
      <c r="J2" s="99"/>
      <c r="K2" s="100"/>
      <c r="L2" s="110" t="s">
        <v>60</v>
      </c>
      <c r="M2" s="111"/>
      <c r="N2" s="111"/>
      <c r="O2" s="111"/>
      <c r="P2" s="112"/>
      <c r="Q2" s="113"/>
      <c r="R2" s="114"/>
      <c r="S2" s="115"/>
    </row>
    <row r="3" spans="1:23" ht="42" customHeight="1" x14ac:dyDescent="0.25">
      <c r="A3" s="137" t="s">
        <v>7</v>
      </c>
      <c r="B3" s="140" t="s">
        <v>44</v>
      </c>
      <c r="C3" s="119"/>
      <c r="D3" s="116" t="s">
        <v>0</v>
      </c>
      <c r="E3" s="116" t="s">
        <v>42</v>
      </c>
      <c r="F3" s="116" t="s">
        <v>62</v>
      </c>
      <c r="G3" s="116" t="s">
        <v>45</v>
      </c>
      <c r="H3" s="119" t="s">
        <v>46</v>
      </c>
      <c r="I3" s="116" t="s">
        <v>47</v>
      </c>
      <c r="J3" s="119" t="s">
        <v>51</v>
      </c>
      <c r="K3" s="116" t="s">
        <v>50</v>
      </c>
      <c r="L3" s="107" t="s">
        <v>49</v>
      </c>
      <c r="M3" s="107" t="s">
        <v>76</v>
      </c>
      <c r="N3" s="107" t="s">
        <v>77</v>
      </c>
      <c r="O3" s="107" t="s">
        <v>78</v>
      </c>
      <c r="P3" s="116" t="s">
        <v>50</v>
      </c>
      <c r="Q3" s="107" t="s">
        <v>52</v>
      </c>
      <c r="R3" s="104" t="s">
        <v>53</v>
      </c>
      <c r="S3" s="116" t="s">
        <v>54</v>
      </c>
    </row>
    <row r="4" spans="1:23" x14ac:dyDescent="0.25">
      <c r="A4" s="138"/>
      <c r="B4" s="141"/>
      <c r="C4" s="120"/>
      <c r="D4" s="117"/>
      <c r="E4" s="117"/>
      <c r="F4" s="117" t="s">
        <v>1</v>
      </c>
      <c r="G4" s="117"/>
      <c r="H4" s="120"/>
      <c r="I4" s="117"/>
      <c r="J4" s="120"/>
      <c r="K4" s="117"/>
      <c r="L4" s="108"/>
      <c r="M4" s="108"/>
      <c r="N4" s="108"/>
      <c r="O4" s="108"/>
      <c r="P4" s="117"/>
      <c r="Q4" s="108"/>
      <c r="R4" s="105"/>
      <c r="S4" s="117"/>
    </row>
    <row r="5" spans="1:23" x14ac:dyDescent="0.25">
      <c r="A5" s="138"/>
      <c r="B5" s="141"/>
      <c r="C5" s="120"/>
      <c r="D5" s="117"/>
      <c r="E5" s="117"/>
      <c r="F5" s="117"/>
      <c r="G5" s="117"/>
      <c r="H5" s="120"/>
      <c r="I5" s="117"/>
      <c r="J5" s="120"/>
      <c r="K5" s="117"/>
      <c r="L5" s="108"/>
      <c r="M5" s="108"/>
      <c r="N5" s="108"/>
      <c r="O5" s="108"/>
      <c r="P5" s="117"/>
      <c r="Q5" s="108"/>
      <c r="R5" s="105"/>
      <c r="S5" s="117"/>
    </row>
    <row r="6" spans="1:23" ht="15" customHeight="1" x14ac:dyDescent="0.25">
      <c r="A6" s="138"/>
      <c r="B6" s="141"/>
      <c r="C6" s="120"/>
      <c r="D6" s="117"/>
      <c r="E6" s="117"/>
      <c r="F6" s="117"/>
      <c r="G6" s="117"/>
      <c r="H6" s="120"/>
      <c r="I6" s="117"/>
      <c r="J6" s="120"/>
      <c r="K6" s="117"/>
      <c r="L6" s="108"/>
      <c r="M6" s="108"/>
      <c r="N6" s="108"/>
      <c r="O6" s="108"/>
      <c r="P6" s="117"/>
      <c r="Q6" s="108"/>
      <c r="R6" s="105"/>
      <c r="S6" s="117"/>
    </row>
    <row r="7" spans="1:23" ht="15" customHeight="1" x14ac:dyDescent="0.25">
      <c r="A7" s="138"/>
      <c r="B7" s="141"/>
      <c r="C7" s="120"/>
      <c r="D7" s="117"/>
      <c r="E7" s="117"/>
      <c r="F7" s="117"/>
      <c r="G7" s="117"/>
      <c r="H7" s="120"/>
      <c r="I7" s="117"/>
      <c r="J7" s="120"/>
      <c r="K7" s="117"/>
      <c r="L7" s="108"/>
      <c r="M7" s="108"/>
      <c r="N7" s="108"/>
      <c r="O7" s="108"/>
      <c r="P7" s="117"/>
      <c r="Q7" s="108"/>
      <c r="R7" s="105"/>
      <c r="S7" s="117"/>
      <c r="U7" s="29"/>
    </row>
    <row r="8" spans="1:23" ht="15.75" customHeight="1" thickBot="1" x14ac:dyDescent="0.3">
      <c r="A8" s="139"/>
      <c r="B8" s="142"/>
      <c r="C8" s="121"/>
      <c r="D8" s="118"/>
      <c r="E8" s="118"/>
      <c r="F8" s="118"/>
      <c r="G8" s="118"/>
      <c r="H8" s="121"/>
      <c r="I8" s="118"/>
      <c r="J8" s="121"/>
      <c r="K8" s="118"/>
      <c r="L8" s="109"/>
      <c r="M8" s="109"/>
      <c r="N8" s="109"/>
      <c r="O8" s="109"/>
      <c r="P8" s="118"/>
      <c r="Q8" s="109"/>
      <c r="R8" s="106"/>
      <c r="S8" s="118"/>
      <c r="U8" s="31"/>
    </row>
    <row r="9" spans="1:23" ht="16.5" thickBot="1" x14ac:dyDescent="0.3">
      <c r="A9" s="130" t="s">
        <v>48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2"/>
    </row>
    <row r="10" spans="1:23" ht="45" customHeight="1" thickBot="1" x14ac:dyDescent="0.3">
      <c r="A10" s="133" t="s">
        <v>4</v>
      </c>
      <c r="B10" s="75" t="s">
        <v>69</v>
      </c>
      <c r="C10" s="125" t="s">
        <v>71</v>
      </c>
      <c r="D10" s="126"/>
      <c r="E10" s="72" t="s">
        <v>43</v>
      </c>
      <c r="F10" s="12">
        <v>4</v>
      </c>
      <c r="G10" s="12">
        <v>4</v>
      </c>
      <c r="H10" s="20">
        <v>1</v>
      </c>
      <c r="I10" s="7">
        <f>G10*H10</f>
        <v>4</v>
      </c>
      <c r="J10" s="20">
        <v>2</v>
      </c>
      <c r="K10" s="28">
        <f t="shared" ref="K10:K30" si="0">I10*J10</f>
        <v>8</v>
      </c>
      <c r="L10" s="12">
        <v>0</v>
      </c>
      <c r="M10" s="12">
        <v>1</v>
      </c>
      <c r="N10" s="12">
        <v>0</v>
      </c>
      <c r="O10" s="20">
        <v>0</v>
      </c>
      <c r="P10" s="9">
        <f>N10*O10</f>
        <v>0</v>
      </c>
      <c r="Q10" s="28">
        <f>K10+P10</f>
        <v>8</v>
      </c>
      <c r="R10" s="22">
        <v>55.3</v>
      </c>
      <c r="S10" s="45">
        <f>Q10*R10</f>
        <v>442.4</v>
      </c>
      <c r="T10" s="101"/>
      <c r="U10" s="102"/>
      <c r="V10" s="102"/>
      <c r="W10" s="102"/>
    </row>
    <row r="11" spans="1:23" ht="56.25" customHeight="1" thickBot="1" x14ac:dyDescent="0.3">
      <c r="A11" s="133"/>
      <c r="B11" s="74" t="s">
        <v>11</v>
      </c>
      <c r="C11" s="125" t="s">
        <v>82</v>
      </c>
      <c r="D11" s="126"/>
      <c r="E11" s="73" t="s">
        <v>81</v>
      </c>
      <c r="F11" s="33">
        <v>58</v>
      </c>
      <c r="G11" s="33">
        <v>58</v>
      </c>
      <c r="H11" s="34">
        <v>1</v>
      </c>
      <c r="I11" s="35">
        <f>G11*H11</f>
        <v>58</v>
      </c>
      <c r="J11" s="36">
        <v>3.3399999999999999E-2</v>
      </c>
      <c r="K11" s="37">
        <f>I11*J11</f>
        <v>1.9372</v>
      </c>
      <c r="L11" s="33">
        <v>0</v>
      </c>
      <c r="M11" s="33">
        <v>1</v>
      </c>
      <c r="N11" s="33">
        <v>0</v>
      </c>
      <c r="O11" s="34">
        <v>0</v>
      </c>
      <c r="P11" s="38">
        <f>N11*O11</f>
        <v>0</v>
      </c>
      <c r="Q11" s="37">
        <f>K11+P11</f>
        <v>1.9372</v>
      </c>
      <c r="R11" s="81">
        <v>55.3</v>
      </c>
      <c r="S11" s="46">
        <f>Q11*R11</f>
        <v>107.12715999999999</v>
      </c>
    </row>
    <row r="12" spans="1:23" ht="56.25" customHeight="1" thickBot="1" x14ac:dyDescent="0.3">
      <c r="A12" s="133"/>
      <c r="B12" s="74" t="s">
        <v>11</v>
      </c>
      <c r="C12" s="125" t="s">
        <v>79</v>
      </c>
      <c r="D12" s="126"/>
      <c r="E12" s="73" t="s">
        <v>80</v>
      </c>
      <c r="F12" s="33">
        <v>58</v>
      </c>
      <c r="G12" s="33">
        <v>58</v>
      </c>
      <c r="H12" s="34">
        <v>1</v>
      </c>
      <c r="I12" s="35">
        <f>G12*H12</f>
        <v>58</v>
      </c>
      <c r="J12" s="36">
        <v>8.3299999999999999E-2</v>
      </c>
      <c r="K12" s="37">
        <f t="shared" si="0"/>
        <v>4.8314000000000004</v>
      </c>
      <c r="L12" s="33">
        <v>0</v>
      </c>
      <c r="M12" s="33">
        <v>1</v>
      </c>
      <c r="N12" s="33">
        <v>0</v>
      </c>
      <c r="O12" s="34">
        <v>0</v>
      </c>
      <c r="P12" s="38">
        <f>N12*O12</f>
        <v>0</v>
      </c>
      <c r="Q12" s="37">
        <f>K12+P12</f>
        <v>4.8314000000000004</v>
      </c>
      <c r="R12" s="81">
        <v>55.3</v>
      </c>
      <c r="S12" s="46">
        <f>Q12*R12</f>
        <v>267.17642000000001</v>
      </c>
    </row>
    <row r="13" spans="1:23" ht="45.75" customHeight="1" thickBot="1" x14ac:dyDescent="0.3">
      <c r="A13" s="133"/>
      <c r="B13" s="74" t="s">
        <v>11</v>
      </c>
      <c r="C13" s="125" t="s">
        <v>55</v>
      </c>
      <c r="D13" s="126"/>
      <c r="E13" s="72" t="s">
        <v>19</v>
      </c>
      <c r="F13" s="33">
        <v>58</v>
      </c>
      <c r="G13" s="33">
        <v>58</v>
      </c>
      <c r="H13" s="34">
        <v>1</v>
      </c>
      <c r="I13" s="35">
        <f t="shared" ref="I13:I30" si="1">G13*H13</f>
        <v>58</v>
      </c>
      <c r="J13" s="34">
        <v>0.25</v>
      </c>
      <c r="K13" s="37">
        <f t="shared" si="0"/>
        <v>14.5</v>
      </c>
      <c r="L13" s="33">
        <v>0</v>
      </c>
      <c r="M13" s="33">
        <v>1</v>
      </c>
      <c r="N13" s="33">
        <v>0</v>
      </c>
      <c r="O13" s="34">
        <v>0</v>
      </c>
      <c r="P13" s="38">
        <f t="shared" ref="P13:P30" si="2">N13*O13</f>
        <v>0</v>
      </c>
      <c r="Q13" s="37">
        <f t="shared" ref="Q13:Q14" si="3">K13+P13</f>
        <v>14.5</v>
      </c>
      <c r="R13" s="81">
        <v>55.3</v>
      </c>
      <c r="S13" s="46">
        <f t="shared" ref="S13:S14" si="4">Q13*R13</f>
        <v>801.84999999999991</v>
      </c>
    </row>
    <row r="14" spans="1:23" ht="30.75" customHeight="1" thickBot="1" x14ac:dyDescent="0.3">
      <c r="A14" s="133"/>
      <c r="B14" s="23" t="s">
        <v>11</v>
      </c>
      <c r="C14" s="134" t="s">
        <v>12</v>
      </c>
      <c r="D14" s="134"/>
      <c r="E14" s="74" t="s">
        <v>38</v>
      </c>
      <c r="F14" s="33">
        <v>58</v>
      </c>
      <c r="G14" s="33">
        <v>58</v>
      </c>
      <c r="H14" s="34">
        <v>1</v>
      </c>
      <c r="I14" s="35">
        <f t="shared" si="1"/>
        <v>58</v>
      </c>
      <c r="J14" s="34">
        <v>0.75</v>
      </c>
      <c r="K14" s="37">
        <f t="shared" si="0"/>
        <v>43.5</v>
      </c>
      <c r="L14" s="33">
        <v>0</v>
      </c>
      <c r="M14" s="33">
        <v>1</v>
      </c>
      <c r="N14" s="33">
        <v>0</v>
      </c>
      <c r="O14" s="34">
        <v>0</v>
      </c>
      <c r="P14" s="38">
        <f t="shared" si="2"/>
        <v>0</v>
      </c>
      <c r="Q14" s="37">
        <f t="shared" si="3"/>
        <v>43.5</v>
      </c>
      <c r="R14" s="81">
        <v>55.3</v>
      </c>
      <c r="S14" s="46">
        <f t="shared" si="4"/>
        <v>2405.5499999999997</v>
      </c>
    </row>
    <row r="15" spans="1:23" ht="49.5" customHeight="1" thickBot="1" x14ac:dyDescent="0.3">
      <c r="A15" s="133"/>
      <c r="B15" s="74" t="s">
        <v>87</v>
      </c>
      <c r="C15" s="134" t="s">
        <v>82</v>
      </c>
      <c r="D15" s="134"/>
      <c r="E15" s="75" t="s">
        <v>83</v>
      </c>
      <c r="F15" s="12">
        <v>12</v>
      </c>
      <c r="G15" s="12">
        <v>12</v>
      </c>
      <c r="H15" s="20">
        <v>1</v>
      </c>
      <c r="I15" s="7">
        <f t="shared" si="1"/>
        <v>12</v>
      </c>
      <c r="J15" s="36">
        <v>3.3399999999999999E-2</v>
      </c>
      <c r="K15" s="28">
        <f t="shared" si="0"/>
        <v>0.40079999999999999</v>
      </c>
      <c r="L15" s="12">
        <v>0</v>
      </c>
      <c r="M15" s="12">
        <v>1</v>
      </c>
      <c r="N15" s="12">
        <v>0</v>
      </c>
      <c r="O15" s="20">
        <v>0</v>
      </c>
      <c r="P15" s="9">
        <f t="shared" si="2"/>
        <v>0</v>
      </c>
      <c r="Q15" s="28">
        <f>K15+P15</f>
        <v>0.40079999999999999</v>
      </c>
      <c r="R15" s="22">
        <v>55.3</v>
      </c>
      <c r="S15" s="45">
        <f>Q15*R15</f>
        <v>22.164239999999999</v>
      </c>
    </row>
    <row r="16" spans="1:23" ht="49.5" customHeight="1" thickBot="1" x14ac:dyDescent="0.3">
      <c r="A16" s="133"/>
      <c r="B16" s="74" t="s">
        <v>87</v>
      </c>
      <c r="C16" s="125" t="s">
        <v>79</v>
      </c>
      <c r="D16" s="126"/>
      <c r="E16" s="73" t="s">
        <v>80</v>
      </c>
      <c r="F16" s="12">
        <v>12</v>
      </c>
      <c r="G16" s="12">
        <v>12</v>
      </c>
      <c r="H16" s="20">
        <v>1</v>
      </c>
      <c r="I16" s="7">
        <f t="shared" si="1"/>
        <v>12</v>
      </c>
      <c r="J16" s="36">
        <v>8.3299999999999999E-2</v>
      </c>
      <c r="K16" s="37">
        <f t="shared" si="0"/>
        <v>0.99960000000000004</v>
      </c>
      <c r="L16" s="33">
        <v>0</v>
      </c>
      <c r="M16" s="33">
        <v>1</v>
      </c>
      <c r="N16" s="33">
        <v>0</v>
      </c>
      <c r="O16" s="34">
        <v>0</v>
      </c>
      <c r="P16" s="38">
        <f t="shared" si="2"/>
        <v>0</v>
      </c>
      <c r="Q16" s="37">
        <f>K16+P16</f>
        <v>0.99960000000000004</v>
      </c>
      <c r="R16" s="81">
        <v>55.3</v>
      </c>
      <c r="S16" s="46">
        <f>Q16*R16</f>
        <v>55.277879999999996</v>
      </c>
    </row>
    <row r="17" spans="1:23" s="39" customFormat="1" ht="69" customHeight="1" thickBot="1" x14ac:dyDescent="0.3">
      <c r="A17" s="133"/>
      <c r="B17" s="75" t="s">
        <v>87</v>
      </c>
      <c r="C17" s="128" t="s">
        <v>56</v>
      </c>
      <c r="D17" s="129"/>
      <c r="E17" s="73" t="s">
        <v>20</v>
      </c>
      <c r="F17" s="33">
        <v>12</v>
      </c>
      <c r="G17" s="33">
        <v>12</v>
      </c>
      <c r="H17" s="34">
        <v>1</v>
      </c>
      <c r="I17" s="35">
        <f t="shared" si="1"/>
        <v>12</v>
      </c>
      <c r="J17" s="36">
        <v>0.75</v>
      </c>
      <c r="K17" s="37">
        <f t="shared" si="0"/>
        <v>9</v>
      </c>
      <c r="L17" s="33">
        <v>0</v>
      </c>
      <c r="M17" s="33">
        <v>1</v>
      </c>
      <c r="N17" s="33">
        <v>0</v>
      </c>
      <c r="O17" s="20">
        <v>0</v>
      </c>
      <c r="P17" s="38">
        <f t="shared" si="2"/>
        <v>0</v>
      </c>
      <c r="Q17" s="37">
        <f>K17+P17</f>
        <v>9</v>
      </c>
      <c r="R17" s="22">
        <v>55.3</v>
      </c>
      <c r="S17" s="46">
        <f>Q17*R17</f>
        <v>497.7</v>
      </c>
    </row>
    <row r="18" spans="1:23" ht="69" customHeight="1" thickBot="1" x14ac:dyDescent="0.3">
      <c r="A18" s="133"/>
      <c r="B18" s="74" t="s">
        <v>87</v>
      </c>
      <c r="C18" s="125" t="s">
        <v>55</v>
      </c>
      <c r="D18" s="126"/>
      <c r="E18" s="72" t="s">
        <v>19</v>
      </c>
      <c r="F18" s="12">
        <v>12</v>
      </c>
      <c r="G18" s="12">
        <v>12</v>
      </c>
      <c r="H18" s="20">
        <v>1</v>
      </c>
      <c r="I18" s="7">
        <f t="shared" si="1"/>
        <v>12</v>
      </c>
      <c r="J18" s="20">
        <v>0.25</v>
      </c>
      <c r="K18" s="28">
        <f t="shared" si="0"/>
        <v>3</v>
      </c>
      <c r="L18" s="12">
        <v>0</v>
      </c>
      <c r="M18" s="12">
        <v>1</v>
      </c>
      <c r="N18" s="12">
        <v>0</v>
      </c>
      <c r="O18" s="20">
        <v>0</v>
      </c>
      <c r="P18" s="9">
        <f t="shared" si="2"/>
        <v>0</v>
      </c>
      <c r="Q18" s="28">
        <f t="shared" ref="Q18:Q30" si="5">K18+P18</f>
        <v>3</v>
      </c>
      <c r="R18" s="22">
        <v>55.3</v>
      </c>
      <c r="S18" s="45">
        <f t="shared" ref="S18:S30" si="6">Q18*R18</f>
        <v>165.89999999999998</v>
      </c>
    </row>
    <row r="19" spans="1:23" ht="24" customHeight="1" thickBot="1" x14ac:dyDescent="0.3">
      <c r="A19" s="133"/>
      <c r="B19" s="23" t="s">
        <v>87</v>
      </c>
      <c r="C19" s="134" t="s">
        <v>12</v>
      </c>
      <c r="D19" s="134"/>
      <c r="E19" s="74" t="s">
        <v>38</v>
      </c>
      <c r="F19" s="12">
        <v>12</v>
      </c>
      <c r="G19" s="12">
        <v>12</v>
      </c>
      <c r="H19" s="20">
        <v>1</v>
      </c>
      <c r="I19" s="7">
        <f t="shared" si="1"/>
        <v>12</v>
      </c>
      <c r="J19" s="32">
        <v>0.83299999999999996</v>
      </c>
      <c r="K19" s="28">
        <f t="shared" si="0"/>
        <v>9.9959999999999987</v>
      </c>
      <c r="L19" s="12">
        <v>0</v>
      </c>
      <c r="M19" s="12">
        <v>1</v>
      </c>
      <c r="N19" s="12">
        <v>0</v>
      </c>
      <c r="O19" s="20">
        <v>0</v>
      </c>
      <c r="P19" s="9">
        <f t="shared" si="2"/>
        <v>0</v>
      </c>
      <c r="Q19" s="28">
        <f t="shared" si="5"/>
        <v>9.9959999999999987</v>
      </c>
      <c r="R19" s="22">
        <v>55.3</v>
      </c>
      <c r="S19" s="45">
        <f t="shared" si="6"/>
        <v>552.77879999999993</v>
      </c>
    </row>
    <row r="20" spans="1:23" ht="39.75" customHeight="1" thickBot="1" x14ac:dyDescent="0.3">
      <c r="A20" s="133"/>
      <c r="B20" s="63" t="s">
        <v>13</v>
      </c>
      <c r="C20" s="125" t="s">
        <v>15</v>
      </c>
      <c r="D20" s="126"/>
      <c r="E20" s="72" t="s">
        <v>21</v>
      </c>
      <c r="F20" s="12">
        <v>12</v>
      </c>
      <c r="G20" s="12">
        <v>12</v>
      </c>
      <c r="H20" s="20">
        <v>1</v>
      </c>
      <c r="I20" s="7">
        <f t="shared" si="1"/>
        <v>12</v>
      </c>
      <c r="J20" s="20">
        <v>1</v>
      </c>
      <c r="K20" s="28">
        <f t="shared" si="0"/>
        <v>12</v>
      </c>
      <c r="L20" s="12">
        <v>0</v>
      </c>
      <c r="M20" s="12">
        <v>1</v>
      </c>
      <c r="N20" s="12">
        <v>0</v>
      </c>
      <c r="O20" s="20">
        <v>0</v>
      </c>
      <c r="P20" s="9">
        <f t="shared" si="2"/>
        <v>0</v>
      </c>
      <c r="Q20" s="28">
        <f t="shared" si="5"/>
        <v>12</v>
      </c>
      <c r="R20" s="22">
        <v>40.51</v>
      </c>
      <c r="S20" s="45">
        <f t="shared" si="6"/>
        <v>486.12</v>
      </c>
      <c r="T20" s="101"/>
      <c r="U20" s="102"/>
      <c r="V20" s="102"/>
      <c r="W20" s="102"/>
    </row>
    <row r="21" spans="1:23" ht="54" customHeight="1" thickBot="1" x14ac:dyDescent="0.3">
      <c r="A21" s="133"/>
      <c r="B21" s="23" t="s">
        <v>13</v>
      </c>
      <c r="C21" s="125" t="s">
        <v>35</v>
      </c>
      <c r="D21" s="126"/>
      <c r="E21" s="72" t="s">
        <v>22</v>
      </c>
      <c r="F21" s="12">
        <v>12</v>
      </c>
      <c r="G21" s="12">
        <v>12</v>
      </c>
      <c r="H21" s="20">
        <v>2</v>
      </c>
      <c r="I21" s="7">
        <f t="shared" si="1"/>
        <v>24</v>
      </c>
      <c r="J21" s="20">
        <v>1</v>
      </c>
      <c r="K21" s="28">
        <f t="shared" si="0"/>
        <v>24</v>
      </c>
      <c r="L21" s="12">
        <v>0</v>
      </c>
      <c r="M21" s="12">
        <v>1</v>
      </c>
      <c r="N21" s="12">
        <v>0</v>
      </c>
      <c r="O21" s="20">
        <v>0</v>
      </c>
      <c r="P21" s="9">
        <f t="shared" si="2"/>
        <v>0</v>
      </c>
      <c r="Q21" s="28">
        <f t="shared" si="5"/>
        <v>24</v>
      </c>
      <c r="R21" s="22">
        <v>40.51</v>
      </c>
      <c r="S21" s="45">
        <f t="shared" si="6"/>
        <v>972.24</v>
      </c>
    </row>
    <row r="22" spans="1:23" ht="58.5" customHeight="1" thickBot="1" x14ac:dyDescent="0.3">
      <c r="A22" s="133"/>
      <c r="B22" s="23" t="s">
        <v>13</v>
      </c>
      <c r="C22" s="145" t="s">
        <v>34</v>
      </c>
      <c r="D22" s="145"/>
      <c r="E22" s="74" t="s">
        <v>23</v>
      </c>
      <c r="F22" s="12">
        <v>4</v>
      </c>
      <c r="G22" s="12">
        <v>4</v>
      </c>
      <c r="H22" s="20">
        <v>2</v>
      </c>
      <c r="I22" s="7">
        <f t="shared" si="1"/>
        <v>8</v>
      </c>
      <c r="J22" s="20">
        <v>0.05</v>
      </c>
      <c r="K22" s="28">
        <f t="shared" si="0"/>
        <v>0.4</v>
      </c>
      <c r="L22" s="12">
        <v>0</v>
      </c>
      <c r="M22" s="12">
        <v>0</v>
      </c>
      <c r="N22" s="12">
        <v>0</v>
      </c>
      <c r="O22" s="12">
        <v>0</v>
      </c>
      <c r="P22" s="9">
        <f t="shared" si="2"/>
        <v>0</v>
      </c>
      <c r="Q22" s="28">
        <f t="shared" si="5"/>
        <v>0.4</v>
      </c>
      <c r="R22" s="22">
        <v>40.51</v>
      </c>
      <c r="S22" s="45">
        <f t="shared" si="6"/>
        <v>16.204000000000001</v>
      </c>
    </row>
    <row r="23" spans="1:23" ht="78.75" customHeight="1" thickBot="1" x14ac:dyDescent="0.3">
      <c r="A23" s="133"/>
      <c r="B23" s="23" t="s">
        <v>13</v>
      </c>
      <c r="C23" s="146" t="s">
        <v>36</v>
      </c>
      <c r="D23" s="147"/>
      <c r="E23" s="72" t="s">
        <v>24</v>
      </c>
      <c r="F23" s="12">
        <v>12</v>
      </c>
      <c r="G23" s="12">
        <v>12</v>
      </c>
      <c r="H23" s="20">
        <v>2</v>
      </c>
      <c r="I23" s="7">
        <f t="shared" si="1"/>
        <v>24</v>
      </c>
      <c r="J23" s="20">
        <v>0.5</v>
      </c>
      <c r="K23" s="28">
        <f t="shared" si="0"/>
        <v>12</v>
      </c>
      <c r="L23" s="12">
        <v>0</v>
      </c>
      <c r="M23" s="12">
        <v>0</v>
      </c>
      <c r="N23" s="12">
        <v>0</v>
      </c>
      <c r="O23" s="12">
        <v>0</v>
      </c>
      <c r="P23" s="9">
        <f t="shared" si="2"/>
        <v>0</v>
      </c>
      <c r="Q23" s="28">
        <f t="shared" si="5"/>
        <v>12</v>
      </c>
      <c r="R23" s="22">
        <v>40.51</v>
      </c>
      <c r="S23" s="45">
        <f t="shared" si="6"/>
        <v>486.12</v>
      </c>
    </row>
    <row r="24" spans="1:23" ht="70.5" customHeight="1" thickBot="1" x14ac:dyDescent="0.3">
      <c r="A24" s="133"/>
      <c r="B24" s="64" t="s">
        <v>13</v>
      </c>
      <c r="C24" s="128" t="s">
        <v>75</v>
      </c>
      <c r="D24" s="129"/>
      <c r="E24" s="72" t="s">
        <v>84</v>
      </c>
      <c r="F24" s="12">
        <v>12</v>
      </c>
      <c r="G24" s="12">
        <v>12</v>
      </c>
      <c r="H24" s="20">
        <v>1</v>
      </c>
      <c r="I24" s="7">
        <f t="shared" si="1"/>
        <v>12</v>
      </c>
      <c r="J24" s="20">
        <v>0.05</v>
      </c>
      <c r="K24" s="28">
        <f t="shared" si="0"/>
        <v>0.60000000000000009</v>
      </c>
      <c r="L24" s="12">
        <v>0</v>
      </c>
      <c r="M24" s="12">
        <v>0</v>
      </c>
      <c r="N24" s="12"/>
      <c r="O24" s="12">
        <v>0</v>
      </c>
      <c r="P24" s="9">
        <f t="shared" si="2"/>
        <v>0</v>
      </c>
      <c r="Q24" s="28">
        <f t="shared" si="5"/>
        <v>0.60000000000000009</v>
      </c>
      <c r="R24" s="22">
        <v>40.51</v>
      </c>
      <c r="S24" s="45">
        <f t="shared" si="6"/>
        <v>24.306000000000001</v>
      </c>
      <c r="T24" s="101"/>
      <c r="U24" s="102"/>
      <c r="V24" s="102"/>
      <c r="W24" s="102"/>
    </row>
    <row r="25" spans="1:23" ht="57" customHeight="1" thickBot="1" x14ac:dyDescent="0.3">
      <c r="A25" s="133"/>
      <c r="B25" s="23" t="s">
        <v>13</v>
      </c>
      <c r="C25" s="135" t="s">
        <v>57</v>
      </c>
      <c r="D25" s="136"/>
      <c r="E25" s="72" t="s">
        <v>26</v>
      </c>
      <c r="F25" s="12">
        <v>3</v>
      </c>
      <c r="G25" s="12">
        <v>3</v>
      </c>
      <c r="H25" s="20">
        <v>2</v>
      </c>
      <c r="I25" s="7">
        <f t="shared" si="1"/>
        <v>6</v>
      </c>
      <c r="J25" s="20">
        <v>1</v>
      </c>
      <c r="K25" s="28">
        <f t="shared" si="0"/>
        <v>6</v>
      </c>
      <c r="L25" s="12">
        <v>0</v>
      </c>
      <c r="M25" s="12">
        <v>0</v>
      </c>
      <c r="N25" s="12">
        <v>0</v>
      </c>
      <c r="O25" s="12">
        <v>0</v>
      </c>
      <c r="P25" s="9">
        <f t="shared" si="2"/>
        <v>0</v>
      </c>
      <c r="Q25" s="28">
        <f t="shared" si="5"/>
        <v>6</v>
      </c>
      <c r="R25" s="22">
        <v>40.51</v>
      </c>
      <c r="S25" s="45">
        <f t="shared" si="6"/>
        <v>243.06</v>
      </c>
    </row>
    <row r="26" spans="1:23" ht="61.5" customHeight="1" thickBot="1" x14ac:dyDescent="0.3">
      <c r="A26" s="133"/>
      <c r="B26" s="23" t="s">
        <v>13</v>
      </c>
      <c r="C26" s="145" t="s">
        <v>25</v>
      </c>
      <c r="D26" s="145"/>
      <c r="E26" s="72" t="s">
        <v>27</v>
      </c>
      <c r="F26" s="12">
        <v>1</v>
      </c>
      <c r="G26" s="12">
        <v>1</v>
      </c>
      <c r="H26" s="20">
        <v>2</v>
      </c>
      <c r="I26" s="7">
        <f t="shared" si="1"/>
        <v>2</v>
      </c>
      <c r="J26" s="20">
        <v>0.05</v>
      </c>
      <c r="K26" s="28">
        <f t="shared" si="0"/>
        <v>0.1</v>
      </c>
      <c r="L26" s="12">
        <v>0</v>
      </c>
      <c r="M26" s="12">
        <v>0</v>
      </c>
      <c r="N26" s="12">
        <v>0</v>
      </c>
      <c r="O26" s="12">
        <v>0</v>
      </c>
      <c r="P26" s="9">
        <v>0</v>
      </c>
      <c r="Q26" s="28">
        <f t="shared" si="5"/>
        <v>0.1</v>
      </c>
      <c r="R26" s="22">
        <v>40.51</v>
      </c>
      <c r="S26" s="45">
        <f t="shared" si="6"/>
        <v>4.0510000000000002</v>
      </c>
    </row>
    <row r="27" spans="1:23" ht="129.75" customHeight="1" thickBot="1" x14ac:dyDescent="0.3">
      <c r="A27" s="133"/>
      <c r="B27" s="23" t="s">
        <v>13</v>
      </c>
      <c r="C27" s="128" t="s">
        <v>37</v>
      </c>
      <c r="D27" s="129"/>
      <c r="E27" s="72" t="s">
        <v>28</v>
      </c>
      <c r="F27" s="12">
        <v>3</v>
      </c>
      <c r="G27" s="12">
        <v>3</v>
      </c>
      <c r="H27" s="20">
        <v>2</v>
      </c>
      <c r="I27" s="7">
        <f t="shared" si="1"/>
        <v>6</v>
      </c>
      <c r="J27" s="20">
        <v>0.5</v>
      </c>
      <c r="K27" s="28">
        <f t="shared" si="0"/>
        <v>3</v>
      </c>
      <c r="L27" s="12">
        <v>0</v>
      </c>
      <c r="M27" s="12">
        <v>0</v>
      </c>
      <c r="N27" s="12">
        <v>0</v>
      </c>
      <c r="O27" s="12">
        <v>0</v>
      </c>
      <c r="P27" s="9">
        <v>0</v>
      </c>
      <c r="Q27" s="28">
        <f t="shared" si="5"/>
        <v>3</v>
      </c>
      <c r="R27" s="22">
        <v>40.51</v>
      </c>
      <c r="S27" s="45">
        <f t="shared" si="6"/>
        <v>121.53</v>
      </c>
    </row>
    <row r="28" spans="1:23" ht="34.5" customHeight="1" thickBot="1" x14ac:dyDescent="0.3">
      <c r="A28" s="133"/>
      <c r="B28" s="23" t="s">
        <v>13</v>
      </c>
      <c r="C28" s="145" t="s">
        <v>16</v>
      </c>
      <c r="D28" s="145"/>
      <c r="E28" s="74" t="s">
        <v>29</v>
      </c>
      <c r="F28" s="12">
        <v>12</v>
      </c>
      <c r="G28" s="12">
        <v>12</v>
      </c>
      <c r="H28" s="20">
        <v>2</v>
      </c>
      <c r="I28" s="7">
        <f t="shared" si="1"/>
        <v>24</v>
      </c>
      <c r="J28" s="20">
        <v>2</v>
      </c>
      <c r="K28" s="28">
        <f t="shared" si="0"/>
        <v>48</v>
      </c>
      <c r="L28" s="12">
        <v>0</v>
      </c>
      <c r="M28" s="12">
        <v>0</v>
      </c>
      <c r="N28" s="12">
        <v>0</v>
      </c>
      <c r="O28" s="12">
        <v>0</v>
      </c>
      <c r="P28" s="9">
        <f t="shared" si="2"/>
        <v>0</v>
      </c>
      <c r="Q28" s="28">
        <f t="shared" si="5"/>
        <v>48</v>
      </c>
      <c r="R28" s="22">
        <v>40.51</v>
      </c>
      <c r="S28" s="45">
        <f t="shared" si="6"/>
        <v>1944.48</v>
      </c>
    </row>
    <row r="29" spans="1:23" ht="36" customHeight="1" thickBot="1" x14ac:dyDescent="0.3">
      <c r="A29" s="133"/>
      <c r="B29" s="23" t="s">
        <v>13</v>
      </c>
      <c r="C29" s="145" t="s">
        <v>14</v>
      </c>
      <c r="D29" s="145"/>
      <c r="E29" s="74" t="s">
        <v>30</v>
      </c>
      <c r="F29" s="12">
        <v>4</v>
      </c>
      <c r="G29" s="12">
        <v>4</v>
      </c>
      <c r="H29" s="20">
        <v>2</v>
      </c>
      <c r="I29" s="7">
        <f t="shared" si="1"/>
        <v>8</v>
      </c>
      <c r="J29" s="20">
        <v>0.05</v>
      </c>
      <c r="K29" s="28">
        <f t="shared" si="0"/>
        <v>0.4</v>
      </c>
      <c r="L29" s="12">
        <v>0</v>
      </c>
      <c r="M29" s="12">
        <v>0</v>
      </c>
      <c r="N29" s="12">
        <v>0</v>
      </c>
      <c r="O29" s="12">
        <v>0</v>
      </c>
      <c r="P29" s="9">
        <f t="shared" si="2"/>
        <v>0</v>
      </c>
      <c r="Q29" s="28">
        <f t="shared" si="5"/>
        <v>0.4</v>
      </c>
      <c r="R29" s="22">
        <v>40.51</v>
      </c>
      <c r="S29" s="45">
        <f t="shared" si="6"/>
        <v>16.204000000000001</v>
      </c>
    </row>
    <row r="30" spans="1:23" ht="89.25" customHeight="1" thickBot="1" x14ac:dyDescent="0.3">
      <c r="A30" s="133"/>
      <c r="B30" s="23" t="s">
        <v>13</v>
      </c>
      <c r="C30" s="128" t="s">
        <v>17</v>
      </c>
      <c r="D30" s="129"/>
      <c r="E30" s="72" t="s">
        <v>39</v>
      </c>
      <c r="F30" s="12">
        <v>12</v>
      </c>
      <c r="G30" s="12">
        <v>12</v>
      </c>
      <c r="H30" s="20">
        <v>2</v>
      </c>
      <c r="I30" s="7">
        <f t="shared" si="1"/>
        <v>24</v>
      </c>
      <c r="J30" s="20">
        <v>0.5</v>
      </c>
      <c r="K30" s="28">
        <f t="shared" si="0"/>
        <v>12</v>
      </c>
      <c r="L30" s="12">
        <v>0</v>
      </c>
      <c r="M30" s="12">
        <v>0</v>
      </c>
      <c r="N30" s="12">
        <v>0</v>
      </c>
      <c r="O30" s="12">
        <v>0</v>
      </c>
      <c r="P30" s="9">
        <f t="shared" si="2"/>
        <v>0</v>
      </c>
      <c r="Q30" s="28">
        <f t="shared" si="5"/>
        <v>12</v>
      </c>
      <c r="R30" s="22">
        <v>40.51</v>
      </c>
      <c r="S30" s="45">
        <f t="shared" si="6"/>
        <v>486.12</v>
      </c>
    </row>
    <row r="31" spans="1:23" ht="24.75" customHeight="1" thickBot="1" x14ac:dyDescent="0.3">
      <c r="A31" s="148" t="s">
        <v>5</v>
      </c>
      <c r="B31" s="148"/>
      <c r="C31" s="148"/>
      <c r="D31" s="148"/>
      <c r="E31" s="44"/>
      <c r="F31" s="86">
        <f>F10+F11+F15+F21</f>
        <v>86</v>
      </c>
      <c r="G31" s="86">
        <f>G10+G11+G15+G21</f>
        <v>86</v>
      </c>
      <c r="H31" s="90">
        <f>I31/G31</f>
        <v>5.1860465116279073</v>
      </c>
      <c r="I31" s="91">
        <f>SUM(I10:I30)</f>
        <v>446</v>
      </c>
      <c r="J31" s="92">
        <f>K31/I31</f>
        <v>0.48131165919282509</v>
      </c>
      <c r="K31" s="93">
        <f>SUM(K10:K30)</f>
        <v>214.66499999999999</v>
      </c>
      <c r="L31" s="86">
        <v>0</v>
      </c>
      <c r="M31" s="44" t="s">
        <v>3</v>
      </c>
      <c r="N31" s="86">
        <v>0</v>
      </c>
      <c r="O31" s="44" t="s">
        <v>3</v>
      </c>
      <c r="P31" s="88">
        <f>SUM(P10:P30)</f>
        <v>0</v>
      </c>
      <c r="Q31" s="94">
        <f>SUM(Q10:Q30)</f>
        <v>214.66499999999999</v>
      </c>
      <c r="R31" s="89"/>
      <c r="S31" s="95">
        <f>SUM(S10:S30)</f>
        <v>10118.359499999999</v>
      </c>
      <c r="U31" s="57"/>
    </row>
    <row r="32" spans="1:23" ht="24.75" customHeight="1" thickBot="1" x14ac:dyDescent="0.3">
      <c r="A32" s="149" t="s">
        <v>18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1"/>
    </row>
    <row r="33" spans="1:24" ht="35.25" customHeight="1" thickBot="1" x14ac:dyDescent="0.3">
      <c r="A33" s="160" t="s">
        <v>9</v>
      </c>
      <c r="B33" s="123" t="s">
        <v>10</v>
      </c>
      <c r="C33" s="124"/>
      <c r="D33" s="6" t="s">
        <v>33</v>
      </c>
      <c r="E33" s="3" t="s">
        <v>72</v>
      </c>
      <c r="F33" s="7">
        <v>10</v>
      </c>
      <c r="G33" s="7">
        <v>5</v>
      </c>
      <c r="H33" s="4">
        <v>1</v>
      </c>
      <c r="I33" s="7">
        <f t="shared" ref="I33:I44" si="7">G33*H33</f>
        <v>5</v>
      </c>
      <c r="J33" s="59">
        <v>0.75800000000000001</v>
      </c>
      <c r="K33" s="28">
        <f t="shared" ref="K33:K44" si="8">I33*J33</f>
        <v>3.79</v>
      </c>
      <c r="L33" s="11">
        <f>F33-G33</f>
        <v>5</v>
      </c>
      <c r="M33" s="9">
        <v>1</v>
      </c>
      <c r="N33" s="7">
        <f>L33*M33</f>
        <v>5</v>
      </c>
      <c r="O33" s="9">
        <v>0.05</v>
      </c>
      <c r="P33" s="9">
        <f t="shared" ref="P33:P44" si="9">N33*O33</f>
        <v>0.25</v>
      </c>
      <c r="Q33" s="28">
        <f t="shared" ref="Q33:Q44" si="10">K33+P33</f>
        <v>4.04</v>
      </c>
      <c r="R33" s="10">
        <v>7.25</v>
      </c>
      <c r="S33" s="45">
        <f t="shared" ref="S33:S45" si="11">Q33*R33</f>
        <v>29.29</v>
      </c>
      <c r="T33" s="101"/>
      <c r="U33" s="103"/>
      <c r="V33" s="103"/>
      <c r="W33" s="103"/>
      <c r="X33" s="103"/>
    </row>
    <row r="34" spans="1:24" ht="43.5" customHeight="1" thickBot="1" x14ac:dyDescent="0.3">
      <c r="A34" s="161"/>
      <c r="B34" s="123" t="s">
        <v>10</v>
      </c>
      <c r="C34" s="124"/>
      <c r="D34" s="6" t="s">
        <v>58</v>
      </c>
      <c r="E34" s="6" t="s">
        <v>31</v>
      </c>
      <c r="F34" s="7">
        <v>4284</v>
      </c>
      <c r="G34" s="7">
        <v>4284</v>
      </c>
      <c r="H34" s="4">
        <v>1</v>
      </c>
      <c r="I34" s="7">
        <f t="shared" si="7"/>
        <v>4284</v>
      </c>
      <c r="J34" s="21">
        <v>0.05</v>
      </c>
      <c r="K34" s="28">
        <f t="shared" si="8"/>
        <v>214.20000000000002</v>
      </c>
      <c r="L34" s="8">
        <v>0</v>
      </c>
      <c r="M34" s="9">
        <v>1</v>
      </c>
      <c r="N34" s="9">
        <v>0</v>
      </c>
      <c r="O34" s="9">
        <v>0</v>
      </c>
      <c r="P34" s="9">
        <f t="shared" si="9"/>
        <v>0</v>
      </c>
      <c r="Q34" s="28">
        <f t="shared" si="10"/>
        <v>214.20000000000002</v>
      </c>
      <c r="R34" s="10">
        <v>7.25</v>
      </c>
      <c r="S34" s="45">
        <f t="shared" si="11"/>
        <v>1552.95</v>
      </c>
      <c r="U34" s="57"/>
    </row>
    <row r="35" spans="1:24" ht="31.9" customHeight="1" thickBot="1" x14ac:dyDescent="0.3">
      <c r="A35" s="161"/>
      <c r="B35" s="162" t="s">
        <v>10</v>
      </c>
      <c r="C35" s="163"/>
      <c r="D35" s="3" t="s">
        <v>8</v>
      </c>
      <c r="E35" s="3" t="s">
        <v>32</v>
      </c>
      <c r="F35" s="7">
        <v>4284</v>
      </c>
      <c r="G35" s="4">
        <v>3000</v>
      </c>
      <c r="H35" s="4">
        <v>1</v>
      </c>
      <c r="I35" s="7">
        <f>G35*H35</f>
        <v>3000</v>
      </c>
      <c r="J35" s="21">
        <v>0.5</v>
      </c>
      <c r="K35" s="28">
        <f>I35*J35</f>
        <v>1500</v>
      </c>
      <c r="L35" s="11">
        <f>F35-G35</f>
        <v>1284</v>
      </c>
      <c r="M35" s="5">
        <v>1</v>
      </c>
      <c r="N35" s="7">
        <f>L35*M35</f>
        <v>1284</v>
      </c>
      <c r="O35" s="21">
        <v>0.05</v>
      </c>
      <c r="P35" s="9">
        <f>N35*O35</f>
        <v>64.2</v>
      </c>
      <c r="Q35" s="28">
        <f>K35+P35</f>
        <v>1564.2</v>
      </c>
      <c r="R35" s="10">
        <v>7.25</v>
      </c>
      <c r="S35" s="45">
        <f>Q35*R35</f>
        <v>11340.45</v>
      </c>
      <c r="U35" s="57"/>
    </row>
    <row r="36" spans="1:24" ht="37.5" customHeight="1" thickBot="1" x14ac:dyDescent="0.3">
      <c r="A36" s="161"/>
      <c r="B36" s="123" t="s">
        <v>10</v>
      </c>
      <c r="C36" s="124"/>
      <c r="D36" s="6" t="s">
        <v>63</v>
      </c>
      <c r="E36" s="52" t="s">
        <v>66</v>
      </c>
      <c r="F36" s="7">
        <f>$F$34*0.6</f>
        <v>2570.4</v>
      </c>
      <c r="G36" s="7">
        <f>F36</f>
        <v>2570.4</v>
      </c>
      <c r="H36" s="4">
        <v>1</v>
      </c>
      <c r="I36" s="7">
        <f t="shared" si="7"/>
        <v>2570.4</v>
      </c>
      <c r="J36" s="36">
        <v>1.67E-2</v>
      </c>
      <c r="K36" s="37">
        <f t="shared" si="8"/>
        <v>42.92568</v>
      </c>
      <c r="L36" s="8">
        <v>0</v>
      </c>
      <c r="M36" s="9">
        <v>1</v>
      </c>
      <c r="N36" s="9">
        <v>0</v>
      </c>
      <c r="O36" s="9">
        <v>0</v>
      </c>
      <c r="P36" s="9">
        <f t="shared" ref="P36:P38" si="12">N36*O36</f>
        <v>0</v>
      </c>
      <c r="Q36" s="37">
        <f t="shared" si="10"/>
        <v>42.92568</v>
      </c>
      <c r="R36" s="10">
        <v>7.25</v>
      </c>
      <c r="S36" s="46">
        <f t="shared" si="11"/>
        <v>311.21118000000001</v>
      </c>
      <c r="U36" s="57"/>
    </row>
    <row r="37" spans="1:24" ht="41.25" customHeight="1" thickBot="1" x14ac:dyDescent="0.3">
      <c r="A37" s="161"/>
      <c r="B37" s="123" t="s">
        <v>10</v>
      </c>
      <c r="C37" s="124"/>
      <c r="D37" s="6" t="s">
        <v>64</v>
      </c>
      <c r="E37" s="52" t="s">
        <v>67</v>
      </c>
      <c r="F37" s="7">
        <f>$F$34*0.5</f>
        <v>2142</v>
      </c>
      <c r="G37" s="7">
        <f t="shared" ref="G37:G38" si="13">F37</f>
        <v>2142</v>
      </c>
      <c r="H37" s="4">
        <v>1</v>
      </c>
      <c r="I37" s="7">
        <f t="shared" si="7"/>
        <v>2142</v>
      </c>
      <c r="J37" s="36">
        <v>3.3399999999999999E-2</v>
      </c>
      <c r="K37" s="37">
        <f t="shared" si="8"/>
        <v>71.5428</v>
      </c>
      <c r="L37" s="8">
        <v>0</v>
      </c>
      <c r="M37" s="9">
        <v>1</v>
      </c>
      <c r="N37" s="9">
        <v>0</v>
      </c>
      <c r="O37" s="9">
        <v>0</v>
      </c>
      <c r="P37" s="9">
        <f t="shared" si="12"/>
        <v>0</v>
      </c>
      <c r="Q37" s="37">
        <f t="shared" si="10"/>
        <v>71.5428</v>
      </c>
      <c r="R37" s="10">
        <v>7.25</v>
      </c>
      <c r="S37" s="46">
        <f t="shared" si="11"/>
        <v>518.68529999999998</v>
      </c>
      <c r="U37" s="57"/>
    </row>
    <row r="38" spans="1:24" ht="34.5" customHeight="1" thickBot="1" x14ac:dyDescent="0.3">
      <c r="A38" s="161"/>
      <c r="B38" s="123" t="s">
        <v>10</v>
      </c>
      <c r="C38" s="124"/>
      <c r="D38" s="6" t="s">
        <v>65</v>
      </c>
      <c r="E38" s="52" t="s">
        <v>68</v>
      </c>
      <c r="F38" s="7">
        <f>$F$34*0.25</f>
        <v>1071</v>
      </c>
      <c r="G38" s="7">
        <f t="shared" si="13"/>
        <v>1071</v>
      </c>
      <c r="H38" s="4">
        <v>1</v>
      </c>
      <c r="I38" s="7">
        <f t="shared" si="7"/>
        <v>1071</v>
      </c>
      <c r="J38" s="36">
        <v>3.3399999999999999E-2</v>
      </c>
      <c r="K38" s="37">
        <f t="shared" si="8"/>
        <v>35.7714</v>
      </c>
      <c r="L38" s="8">
        <v>0</v>
      </c>
      <c r="M38" s="9">
        <v>1</v>
      </c>
      <c r="N38" s="9">
        <v>0</v>
      </c>
      <c r="O38" s="9">
        <v>0</v>
      </c>
      <c r="P38" s="9">
        <f t="shared" si="12"/>
        <v>0</v>
      </c>
      <c r="Q38" s="37">
        <f t="shared" si="10"/>
        <v>35.7714</v>
      </c>
      <c r="R38" s="10">
        <v>7.25</v>
      </c>
      <c r="S38" s="46">
        <f t="shared" si="11"/>
        <v>259.34264999999999</v>
      </c>
      <c r="U38" s="57"/>
    </row>
    <row r="39" spans="1:24" ht="40.5" customHeight="1" thickBot="1" x14ac:dyDescent="0.3">
      <c r="A39" s="161"/>
      <c r="B39" s="123" t="s">
        <v>73</v>
      </c>
      <c r="C39" s="124"/>
      <c r="D39" s="6" t="s">
        <v>33</v>
      </c>
      <c r="E39" s="3" t="s">
        <v>72</v>
      </c>
      <c r="F39" s="7">
        <v>6</v>
      </c>
      <c r="G39" s="35">
        <v>4</v>
      </c>
      <c r="H39" s="4">
        <v>1</v>
      </c>
      <c r="I39" s="7">
        <f t="shared" si="7"/>
        <v>4</v>
      </c>
      <c r="J39" s="34">
        <v>0.67</v>
      </c>
      <c r="K39" s="28">
        <f t="shared" si="8"/>
        <v>2.68</v>
      </c>
      <c r="L39" s="11">
        <f>F39-G39</f>
        <v>2</v>
      </c>
      <c r="M39" s="9">
        <v>1</v>
      </c>
      <c r="N39" s="7">
        <f>L39*M39</f>
        <v>2</v>
      </c>
      <c r="O39" s="9">
        <v>0.05</v>
      </c>
      <c r="P39" s="9">
        <f t="shared" si="9"/>
        <v>0.1</v>
      </c>
      <c r="Q39" s="28">
        <f t="shared" si="10"/>
        <v>2.7800000000000002</v>
      </c>
      <c r="R39" s="10">
        <v>7.25</v>
      </c>
      <c r="S39" s="45">
        <f t="shared" si="11"/>
        <v>20.155000000000001</v>
      </c>
      <c r="T39" s="101"/>
      <c r="U39" s="103"/>
      <c r="V39" s="103"/>
      <c r="W39" s="103"/>
      <c r="X39" s="103"/>
    </row>
    <row r="40" spans="1:24" ht="38.25" customHeight="1" thickBot="1" x14ac:dyDescent="0.3">
      <c r="A40" s="161"/>
      <c r="B40" s="123" t="s">
        <v>73</v>
      </c>
      <c r="C40" s="124"/>
      <c r="D40" s="6" t="s">
        <v>58</v>
      </c>
      <c r="E40" s="6" t="s">
        <v>40</v>
      </c>
      <c r="F40" s="7">
        <v>625</v>
      </c>
      <c r="G40" s="7">
        <v>625</v>
      </c>
      <c r="H40" s="4">
        <v>1</v>
      </c>
      <c r="I40" s="7">
        <f t="shared" si="7"/>
        <v>625</v>
      </c>
      <c r="J40" s="21">
        <v>0.05</v>
      </c>
      <c r="K40" s="28">
        <f t="shared" si="8"/>
        <v>31.25</v>
      </c>
      <c r="L40" s="8">
        <v>0</v>
      </c>
      <c r="M40" s="9">
        <v>1</v>
      </c>
      <c r="N40" s="9">
        <v>0</v>
      </c>
      <c r="O40" s="9">
        <v>0</v>
      </c>
      <c r="P40" s="9">
        <f t="shared" si="9"/>
        <v>0</v>
      </c>
      <c r="Q40" s="28">
        <f t="shared" si="10"/>
        <v>31.25</v>
      </c>
      <c r="R40" s="10">
        <v>7.25</v>
      </c>
      <c r="S40" s="45">
        <f t="shared" si="11"/>
        <v>226.5625</v>
      </c>
      <c r="U40" s="57"/>
    </row>
    <row r="41" spans="1:24" ht="37.5" customHeight="1" thickBot="1" x14ac:dyDescent="0.3">
      <c r="A41" s="161"/>
      <c r="B41" s="123" t="s">
        <v>73</v>
      </c>
      <c r="C41" s="124"/>
      <c r="D41" s="3" t="s">
        <v>8</v>
      </c>
      <c r="E41" s="3" t="s">
        <v>41</v>
      </c>
      <c r="F41" s="7">
        <v>625</v>
      </c>
      <c r="G41" s="4">
        <v>375</v>
      </c>
      <c r="H41" s="4">
        <v>1</v>
      </c>
      <c r="I41" s="7">
        <f>G41*H41</f>
        <v>375</v>
      </c>
      <c r="J41" s="21">
        <v>0.33</v>
      </c>
      <c r="K41" s="28">
        <f>I41*J41</f>
        <v>123.75</v>
      </c>
      <c r="L41" s="11">
        <f>F41-G41</f>
        <v>250</v>
      </c>
      <c r="M41" s="5">
        <v>1</v>
      </c>
      <c r="N41" s="7">
        <f>L41*M41</f>
        <v>250</v>
      </c>
      <c r="O41" s="21">
        <v>0.05</v>
      </c>
      <c r="P41" s="9">
        <f>N41*O41</f>
        <v>12.5</v>
      </c>
      <c r="Q41" s="28">
        <f>K41+P41</f>
        <v>136.25</v>
      </c>
      <c r="R41" s="10">
        <v>7.25</v>
      </c>
      <c r="S41" s="45">
        <f>Q41*R41</f>
        <v>987.8125</v>
      </c>
      <c r="U41" s="57"/>
    </row>
    <row r="42" spans="1:24" ht="39.75" customHeight="1" thickBot="1" x14ac:dyDescent="0.3">
      <c r="A42" s="161"/>
      <c r="B42" s="123" t="s">
        <v>73</v>
      </c>
      <c r="C42" s="124"/>
      <c r="D42" s="6" t="s">
        <v>63</v>
      </c>
      <c r="E42" s="52" t="s">
        <v>66</v>
      </c>
      <c r="F42" s="7">
        <f>$F$40*0.6</f>
        <v>375</v>
      </c>
      <c r="G42" s="7">
        <f>F42</f>
        <v>375</v>
      </c>
      <c r="H42" s="4">
        <v>1</v>
      </c>
      <c r="I42" s="7">
        <f t="shared" si="7"/>
        <v>375</v>
      </c>
      <c r="J42" s="36">
        <v>1.67E-2</v>
      </c>
      <c r="K42" s="37">
        <f t="shared" si="8"/>
        <v>6.2625000000000002</v>
      </c>
      <c r="L42" s="8">
        <v>0</v>
      </c>
      <c r="M42" s="9">
        <v>1</v>
      </c>
      <c r="N42" s="9">
        <v>0</v>
      </c>
      <c r="O42" s="9">
        <v>0</v>
      </c>
      <c r="P42" s="9">
        <f t="shared" si="9"/>
        <v>0</v>
      </c>
      <c r="Q42" s="28">
        <f t="shared" si="10"/>
        <v>6.2625000000000002</v>
      </c>
      <c r="R42" s="10">
        <v>7.25</v>
      </c>
      <c r="S42" s="45">
        <f t="shared" si="11"/>
        <v>45.403125000000003</v>
      </c>
      <c r="U42" s="57"/>
    </row>
    <row r="43" spans="1:24" ht="42.75" customHeight="1" thickBot="1" x14ac:dyDescent="0.3">
      <c r="A43" s="161"/>
      <c r="B43" s="123" t="s">
        <v>73</v>
      </c>
      <c r="C43" s="124"/>
      <c r="D43" s="6" t="s">
        <v>64</v>
      </c>
      <c r="E43" s="52" t="s">
        <v>67</v>
      </c>
      <c r="F43" s="7">
        <f>$F$40*0.5</f>
        <v>312.5</v>
      </c>
      <c r="G43" s="7">
        <f t="shared" ref="G43:G44" si="14">F43</f>
        <v>312.5</v>
      </c>
      <c r="H43" s="4">
        <v>1</v>
      </c>
      <c r="I43" s="7">
        <f t="shared" si="7"/>
        <v>312.5</v>
      </c>
      <c r="J43" s="36">
        <v>3.3399999999999999E-2</v>
      </c>
      <c r="K43" s="37">
        <f t="shared" si="8"/>
        <v>10.4375</v>
      </c>
      <c r="L43" s="8">
        <v>0</v>
      </c>
      <c r="M43" s="9">
        <v>1</v>
      </c>
      <c r="N43" s="9">
        <v>0</v>
      </c>
      <c r="O43" s="9">
        <v>0</v>
      </c>
      <c r="P43" s="9">
        <f t="shared" si="9"/>
        <v>0</v>
      </c>
      <c r="Q43" s="37">
        <f t="shared" si="10"/>
        <v>10.4375</v>
      </c>
      <c r="R43" s="10">
        <v>7.25</v>
      </c>
      <c r="S43" s="46">
        <f t="shared" si="11"/>
        <v>75.671875</v>
      </c>
      <c r="U43" s="57"/>
      <c r="X43" s="61"/>
    </row>
    <row r="44" spans="1:24" ht="33.75" customHeight="1" thickBot="1" x14ac:dyDescent="0.3">
      <c r="A44" s="161"/>
      <c r="B44" s="167" t="s">
        <v>73</v>
      </c>
      <c r="C44" s="168"/>
      <c r="D44" s="87" t="s">
        <v>65</v>
      </c>
      <c r="E44" s="52" t="s">
        <v>68</v>
      </c>
      <c r="F44" s="7">
        <f>$F$40*0.25</f>
        <v>156.25</v>
      </c>
      <c r="G44" s="7">
        <f t="shared" si="14"/>
        <v>156.25</v>
      </c>
      <c r="H44" s="4">
        <v>1</v>
      </c>
      <c r="I44" s="7">
        <f t="shared" si="7"/>
        <v>156.25</v>
      </c>
      <c r="J44" s="36">
        <v>3.3399999999999999E-2</v>
      </c>
      <c r="K44" s="37">
        <f t="shared" si="8"/>
        <v>5.21875</v>
      </c>
      <c r="L44" s="8">
        <v>0</v>
      </c>
      <c r="M44" s="9">
        <v>1</v>
      </c>
      <c r="N44" s="9">
        <v>0</v>
      </c>
      <c r="O44" s="9">
        <v>0</v>
      </c>
      <c r="P44" s="9">
        <f t="shared" si="9"/>
        <v>0</v>
      </c>
      <c r="Q44" s="37">
        <f t="shared" si="10"/>
        <v>5.21875</v>
      </c>
      <c r="R44" s="10">
        <v>7.25</v>
      </c>
      <c r="S44" s="46">
        <f t="shared" si="11"/>
        <v>37.8359375</v>
      </c>
      <c r="U44" s="57"/>
    </row>
    <row r="45" spans="1:24" ht="24.75" customHeight="1" thickBot="1" x14ac:dyDescent="0.3">
      <c r="A45" s="164" t="s">
        <v>2</v>
      </c>
      <c r="B45" s="165"/>
      <c r="C45" s="165"/>
      <c r="D45" s="166"/>
      <c r="E45" s="3"/>
      <c r="F45" s="13">
        <f>F33+F34+F39+F40</f>
        <v>4925</v>
      </c>
      <c r="G45" s="13">
        <f>G33+G34+G39+G40</f>
        <v>4918</v>
      </c>
      <c r="H45" s="78">
        <f>I45/G45</f>
        <v>3.0337840585603901</v>
      </c>
      <c r="I45" s="13">
        <f>SUM(I33:I44)</f>
        <v>14920.15</v>
      </c>
      <c r="J45" s="30">
        <f>K45/I45</f>
        <v>0.13725254973978146</v>
      </c>
      <c r="K45" s="13">
        <f>SUM(K33:K44)</f>
        <v>2047.8286300000002</v>
      </c>
      <c r="L45" s="13">
        <f>L33+L35+L39+L41</f>
        <v>1541</v>
      </c>
      <c r="M45" s="13">
        <f>N45/L45</f>
        <v>1</v>
      </c>
      <c r="N45" s="13">
        <f>SUM(N33:N44)</f>
        <v>1541</v>
      </c>
      <c r="O45" s="30">
        <f>P45/N45</f>
        <v>4.9999999999999996E-2</v>
      </c>
      <c r="P45" s="13">
        <f>SUM(P33:P44)</f>
        <v>77.05</v>
      </c>
      <c r="Q45" s="13">
        <f>SUM(Q33:Q44)</f>
        <v>2124.8786300000002</v>
      </c>
      <c r="R45" s="10">
        <v>7.25</v>
      </c>
      <c r="S45" s="45">
        <f t="shared" si="11"/>
        <v>15405.370067500002</v>
      </c>
      <c r="T45" s="57"/>
      <c r="U45" s="57"/>
    </row>
    <row r="46" spans="1:24" ht="16.5" thickBot="1" x14ac:dyDescent="0.3">
      <c r="A46" s="14"/>
      <c r="B46" s="156" t="s">
        <v>6</v>
      </c>
      <c r="C46" s="157"/>
      <c r="D46" s="158"/>
      <c r="E46" s="43"/>
      <c r="F46" s="83">
        <f>F31+F45</f>
        <v>5011</v>
      </c>
      <c r="G46" s="83">
        <f>G31+G45</f>
        <v>5004</v>
      </c>
      <c r="H46" s="96">
        <f>I46/G46</f>
        <v>3.070773381294964</v>
      </c>
      <c r="I46" s="83">
        <f>I31+I45</f>
        <v>15366.15</v>
      </c>
      <c r="J46" s="82">
        <f>K46/I46</f>
        <v>0.14723880933089945</v>
      </c>
      <c r="K46" s="83">
        <f>K31+K45</f>
        <v>2262.4936300000004</v>
      </c>
      <c r="L46" s="83">
        <f>L31+L45</f>
        <v>1541</v>
      </c>
      <c r="M46" s="84">
        <f>N46/L46</f>
        <v>1</v>
      </c>
      <c r="N46" s="83">
        <f>N31+N45</f>
        <v>1541</v>
      </c>
      <c r="O46" s="82">
        <f>P46/N46</f>
        <v>4.9999999999999996E-2</v>
      </c>
      <c r="P46" s="83">
        <f>P31+P45</f>
        <v>77.05</v>
      </c>
      <c r="Q46" s="83">
        <f>Q31+Q45</f>
        <v>2339.5436300000001</v>
      </c>
      <c r="R46" s="85"/>
      <c r="S46" s="97">
        <f>S31+S45</f>
        <v>25523.729567499999</v>
      </c>
      <c r="T46" s="57"/>
      <c r="U46" s="57"/>
    </row>
    <row r="47" spans="1:24" ht="16.5" customHeight="1" x14ac:dyDescent="0.25">
      <c r="A47" s="159"/>
      <c r="B47" s="159"/>
      <c r="C47" s="159"/>
      <c r="D47" s="159"/>
      <c r="E47" s="159"/>
      <c r="F47" s="159"/>
      <c r="G47" s="159"/>
      <c r="H47" s="159"/>
      <c r="I47" s="159"/>
      <c r="J47" s="19"/>
      <c r="K47" s="1"/>
      <c r="L47" s="18"/>
      <c r="M47" s="18"/>
      <c r="N47" s="18"/>
      <c r="O47" s="18"/>
      <c r="P47" s="18"/>
      <c r="Q47" s="18"/>
      <c r="R47" s="1"/>
      <c r="S47" s="1"/>
      <c r="T47" s="57"/>
    </row>
    <row r="48" spans="1:24" x14ac:dyDescent="0.25">
      <c r="A48" s="152" t="s">
        <v>70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</row>
    <row r="49" spans="1:19" x14ac:dyDescent="0.25">
      <c r="A49" s="71" t="s">
        <v>86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</row>
    <row r="50" spans="1:19" x14ac:dyDescent="0.25">
      <c r="A50" s="71" t="s">
        <v>85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</row>
    <row r="51" spans="1:19" ht="30.75" customHeight="1" x14ac:dyDescent="0.25">
      <c r="A51" s="152" t="s">
        <v>59</v>
      </c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</row>
    <row r="52" spans="1:19" x14ac:dyDescent="0.25">
      <c r="J52" s="57"/>
    </row>
    <row r="54" spans="1:19" x14ac:dyDescent="0.25">
      <c r="B54" s="58"/>
    </row>
    <row r="57" spans="1:19" x14ac:dyDescent="0.25"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</row>
    <row r="61" spans="1:19" x14ac:dyDescent="0.25">
      <c r="B61" s="66"/>
    </row>
    <row r="64" spans="1:19" x14ac:dyDescent="0.25">
      <c r="B64" s="66"/>
    </row>
  </sheetData>
  <mergeCells count="71">
    <mergeCell ref="L3:L8"/>
    <mergeCell ref="A1:S1"/>
    <mergeCell ref="B2:C2"/>
    <mergeCell ref="F2:K2"/>
    <mergeCell ref="L2:P2"/>
    <mergeCell ref="Q2:S2"/>
    <mergeCell ref="A3:A8"/>
    <mergeCell ref="B3:C8"/>
    <mergeCell ref="D3:D8"/>
    <mergeCell ref="E3:E8"/>
    <mergeCell ref="F3:F8"/>
    <mergeCell ref="G3:G8"/>
    <mergeCell ref="H3:H8"/>
    <mergeCell ref="I3:I8"/>
    <mergeCell ref="J3:J8"/>
    <mergeCell ref="K3:K8"/>
    <mergeCell ref="S3:S8"/>
    <mergeCell ref="A9:S9"/>
    <mergeCell ref="A10:A30"/>
    <mergeCell ref="C10:D10"/>
    <mergeCell ref="T10:W10"/>
    <mergeCell ref="C11:D11"/>
    <mergeCell ref="C12:D12"/>
    <mergeCell ref="C13:D13"/>
    <mergeCell ref="C14:D14"/>
    <mergeCell ref="C15:D15"/>
    <mergeCell ref="M3:M8"/>
    <mergeCell ref="N3:N8"/>
    <mergeCell ref="O3:O8"/>
    <mergeCell ref="P3:P8"/>
    <mergeCell ref="Q3:Q8"/>
    <mergeCell ref="R3:R8"/>
    <mergeCell ref="T24:W24"/>
    <mergeCell ref="C25:D25"/>
    <mergeCell ref="C16:D16"/>
    <mergeCell ref="C17:D17"/>
    <mergeCell ref="C18:D18"/>
    <mergeCell ref="C19:D19"/>
    <mergeCell ref="C20:D20"/>
    <mergeCell ref="T20:W20"/>
    <mergeCell ref="A31:D31"/>
    <mergeCell ref="C21:D21"/>
    <mergeCell ref="C22:D22"/>
    <mergeCell ref="C23:D23"/>
    <mergeCell ref="C24:D24"/>
    <mergeCell ref="C26:D26"/>
    <mergeCell ref="C27:D27"/>
    <mergeCell ref="C28:D28"/>
    <mergeCell ref="C29:D29"/>
    <mergeCell ref="C30:D30"/>
    <mergeCell ref="B44:C44"/>
    <mergeCell ref="A32:S32"/>
    <mergeCell ref="A33:A44"/>
    <mergeCell ref="B33:C33"/>
    <mergeCell ref="T33:X33"/>
    <mergeCell ref="B34:C34"/>
    <mergeCell ref="B35:C35"/>
    <mergeCell ref="B36:C36"/>
    <mergeCell ref="B37:C37"/>
    <mergeCell ref="B38:C38"/>
    <mergeCell ref="B39:C39"/>
    <mergeCell ref="T39:X39"/>
    <mergeCell ref="B40:C40"/>
    <mergeCell ref="B41:C41"/>
    <mergeCell ref="B42:C42"/>
    <mergeCell ref="B43:C43"/>
    <mergeCell ref="A45:D45"/>
    <mergeCell ref="B46:D46"/>
    <mergeCell ref="A47:I47"/>
    <mergeCell ref="A48:S48"/>
    <mergeCell ref="A51:S51"/>
  </mergeCells>
  <pageMargins left="0.7" right="0.7" top="0.75" bottom="0.75" header="0.3" footer="0.3"/>
  <pageSetup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Burden table for WIC Food Packa</vt:lpstr>
      <vt:lpstr>Revised Burden table_ 58_SAs</vt:lpstr>
      <vt:lpstr>'Burden table for WIC Food Packa'!Print_Area</vt:lpstr>
      <vt:lpstr>'Revised Burden table_ 58_SAs'!Print_Area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Huret</dc:creator>
  <cp:lastModifiedBy>CS</cp:lastModifiedBy>
  <cp:lastPrinted>2017-09-25T16:35:55Z</cp:lastPrinted>
  <dcterms:created xsi:type="dcterms:W3CDTF">2016-01-13T20:40:24Z</dcterms:created>
  <dcterms:modified xsi:type="dcterms:W3CDTF">2017-09-25T16:36:39Z</dcterms:modified>
</cp:coreProperties>
</file>