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
    </mc:Choice>
  </mc:AlternateContent>
  <bookViews>
    <workbookView xWindow="0" yWindow="0" windowWidth="24000" windowHeight="8910" tabRatio="731"/>
  </bookViews>
  <sheets>
    <sheet name="No of Respondents" sheetId="1" r:id="rId1"/>
    <sheet name="No of Responses" sheetId="2" r:id="rId2"/>
    <sheet name="Capital O&amp;M" sheetId="3" r:id="rId3"/>
    <sheet name="IndustryBurden" sheetId="4" r:id="rId4"/>
    <sheet name="AgencyBurden" sheetId="5" r:id="rId5"/>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8" i="5" l="1"/>
  <c r="F18" i="5" s="1"/>
  <c r="E17" i="5"/>
  <c r="F17" i="5" s="1"/>
  <c r="E16" i="5"/>
  <c r="F16" i="5" s="1"/>
  <c r="E15" i="5"/>
  <c r="F15" i="5" s="1"/>
  <c r="E14" i="5"/>
  <c r="E13" i="5"/>
  <c r="F13" i="5" s="1"/>
  <c r="E12" i="5"/>
  <c r="F12" i="5" s="1"/>
  <c r="E11" i="5"/>
  <c r="F11" i="5" s="1"/>
  <c r="E10" i="5"/>
  <c r="F10" i="5" s="1"/>
  <c r="E5" i="5"/>
  <c r="E7" i="5"/>
  <c r="F7" i="5" s="1"/>
  <c r="F14" i="5"/>
  <c r="G14" i="5" s="1"/>
  <c r="F5" i="5"/>
  <c r="G5" i="5" s="1"/>
  <c r="D19" i="5"/>
  <c r="D18" i="5"/>
  <c r="D17" i="5"/>
  <c r="D16" i="5"/>
  <c r="D15" i="5"/>
  <c r="D14" i="5"/>
  <c r="D13" i="5"/>
  <c r="D12" i="5"/>
  <c r="D11" i="5"/>
  <c r="D10" i="5"/>
  <c r="D7" i="5"/>
  <c r="D5" i="5"/>
  <c r="E10" i="4"/>
  <c r="I33" i="4"/>
  <c r="I23" i="4"/>
  <c r="I22" i="4"/>
  <c r="I21" i="4"/>
  <c r="I20" i="4"/>
  <c r="I19" i="4"/>
  <c r="I18" i="4"/>
  <c r="I17" i="4"/>
  <c r="I16" i="4"/>
  <c r="I15" i="4"/>
  <c r="I9" i="4"/>
  <c r="E33" i="4"/>
  <c r="E23" i="4"/>
  <c r="E22" i="4"/>
  <c r="E21" i="4"/>
  <c r="E19" i="4"/>
  <c r="E18" i="4"/>
  <c r="E17" i="4"/>
  <c r="E16" i="4"/>
  <c r="E15" i="4"/>
  <c r="E9" i="4"/>
  <c r="H18" i="5" l="1"/>
  <c r="I18" i="5"/>
  <c r="G17" i="5"/>
  <c r="I17" i="5" s="1"/>
  <c r="H17" i="5"/>
  <c r="H16" i="5"/>
  <c r="I16" i="5"/>
  <c r="H15" i="5"/>
  <c r="I15" i="5"/>
  <c r="G15" i="5"/>
  <c r="H14" i="5"/>
  <c r="I14" i="5" s="1"/>
  <c r="G13" i="5"/>
  <c r="I13" i="5" s="1"/>
  <c r="H13" i="5"/>
  <c r="H12" i="5"/>
  <c r="I12" i="5" s="1"/>
  <c r="H11" i="5"/>
  <c r="H10" i="5"/>
  <c r="H5" i="5"/>
  <c r="I5" i="5" s="1"/>
  <c r="H7" i="5"/>
  <c r="G12" i="5"/>
  <c r="G10" i="5"/>
  <c r="I10" i="5" s="1"/>
  <c r="G18" i="5"/>
  <c r="G16" i="5"/>
  <c r="G11" i="5"/>
  <c r="I11" i="5" s="1"/>
  <c r="G7" i="5"/>
  <c r="I7" i="5" s="1"/>
  <c r="F33" i="4"/>
  <c r="H33" i="4" s="1"/>
  <c r="F23" i="4"/>
  <c r="H23" i="4" s="1"/>
  <c r="F22" i="4"/>
  <c r="H22" i="4" s="1"/>
  <c r="F21" i="4"/>
  <c r="H21" i="4" s="1"/>
  <c r="F20" i="4"/>
  <c r="G20" i="4" s="1"/>
  <c r="F19" i="4"/>
  <c r="G19" i="4" s="1"/>
  <c r="H18" i="4"/>
  <c r="G18" i="4"/>
  <c r="F18" i="4"/>
  <c r="F17" i="4"/>
  <c r="H17" i="4" s="1"/>
  <c r="F16" i="4"/>
  <c r="H16" i="4" s="1"/>
  <c r="F15" i="4"/>
  <c r="H15" i="4" s="1"/>
  <c r="F9" i="4"/>
  <c r="H9" i="4" s="1"/>
  <c r="D34" i="4"/>
  <c r="D33" i="4"/>
  <c r="D32" i="4"/>
  <c r="D24" i="4"/>
  <c r="D23" i="4"/>
  <c r="D22" i="4"/>
  <c r="D21" i="4"/>
  <c r="D20" i="4"/>
  <c r="D19" i="4"/>
  <c r="D18" i="4"/>
  <c r="D17" i="4"/>
  <c r="D16" i="4"/>
  <c r="D15" i="4"/>
  <c r="D10" i="4"/>
  <c r="F10" i="4" s="1"/>
  <c r="D9" i="4"/>
  <c r="D7" i="4"/>
  <c r="D8" i="3"/>
  <c r="B12" i="2"/>
  <c r="E12" i="2" s="1"/>
  <c r="B11" i="2"/>
  <c r="E11" i="2"/>
  <c r="D14" i="2"/>
  <c r="E7" i="2"/>
  <c r="E8" i="2"/>
  <c r="E9" i="2"/>
  <c r="E10" i="2"/>
  <c r="E13" i="2"/>
  <c r="E6" i="2"/>
  <c r="B9" i="1"/>
  <c r="D9" i="1"/>
  <c r="E9" i="1"/>
  <c r="F6" i="1"/>
  <c r="G10" i="4" l="1"/>
  <c r="G22" i="4"/>
  <c r="H19" i="4"/>
  <c r="H10" i="4"/>
  <c r="G33" i="4"/>
  <c r="G15" i="4"/>
  <c r="H20" i="4"/>
  <c r="G23" i="4"/>
  <c r="G21" i="4"/>
  <c r="G17" i="4"/>
  <c r="G16" i="4"/>
  <c r="G9" i="4"/>
  <c r="F7" i="1" l="1"/>
  <c r="I10" i="4"/>
  <c r="F8" i="1" l="1"/>
  <c r="F9" i="1" s="1"/>
  <c r="E7" i="4" s="1"/>
  <c r="F7" i="4" s="1"/>
  <c r="C9" i="1"/>
  <c r="E19" i="5" l="1"/>
  <c r="F19" i="5" s="1"/>
  <c r="E34" i="4"/>
  <c r="F34" i="4" s="1"/>
  <c r="E24" i="4"/>
  <c r="F24" i="4" s="1"/>
  <c r="E32" i="4"/>
  <c r="F32" i="4" s="1"/>
  <c r="F8" i="3"/>
  <c r="G8" i="3" s="1"/>
  <c r="I9" i="3" s="1"/>
  <c r="I39" i="4" s="1"/>
  <c r="B14" i="2"/>
  <c r="E14" i="2" s="1"/>
  <c r="E15" i="2" s="1"/>
  <c r="G7" i="4"/>
  <c r="H7" i="4"/>
  <c r="I7" i="4" l="1"/>
  <c r="G32" i="4"/>
  <c r="H32" i="4"/>
  <c r="I32" i="4" s="1"/>
  <c r="H24" i="4"/>
  <c r="G24" i="4"/>
  <c r="F25" i="4" s="1"/>
  <c r="H34" i="4"/>
  <c r="G34" i="4"/>
  <c r="I34" i="4" s="1"/>
  <c r="H19" i="5"/>
  <c r="G19" i="5"/>
  <c r="I19" i="5" s="1"/>
  <c r="I20" i="5" s="1"/>
  <c r="F20" i="5"/>
  <c r="I37" i="4" l="1"/>
  <c r="F37" i="4"/>
  <c r="F38" i="4" s="1"/>
  <c r="K38" i="4" s="1"/>
  <c r="I24" i="4"/>
  <c r="I25" i="4" s="1"/>
  <c r="I38" i="4" l="1"/>
  <c r="I40" i="4" s="1"/>
</calcChain>
</file>

<file path=xl/sharedStrings.xml><?xml version="1.0" encoding="utf-8"?>
<sst xmlns="http://schemas.openxmlformats.org/spreadsheetml/2006/main" count="166" uniqueCount="140">
  <si>
    <t>Number of Respondents</t>
  </si>
  <si>
    <t>Year</t>
  </si>
  <si>
    <t>(A)</t>
  </si>
  <si>
    <r>
      <t xml:space="preserve">Number of New Respondents </t>
    </r>
    <r>
      <rPr>
        <vertAlign val="superscript"/>
        <sz val="10"/>
        <color rgb="FF000000"/>
        <rFont val="Times New Roman"/>
        <family val="1"/>
      </rPr>
      <t>1</t>
    </r>
  </si>
  <si>
    <t>(B)</t>
  </si>
  <si>
    <t>Number of Existing Respondents</t>
  </si>
  <si>
    <t>(C)</t>
  </si>
  <si>
    <t>Number of Existing  Respondents that keep records but do not submit reports</t>
  </si>
  <si>
    <t>(D)</t>
  </si>
  <si>
    <t>Number of Existing Respondents That Are Also New Respondents</t>
  </si>
  <si>
    <t>(E)</t>
  </si>
  <si>
    <t>(E=A+B+C-D)</t>
  </si>
  <si>
    <t>Average</t>
  </si>
  <si>
    <t>Total Annual Responses</t>
  </si>
  <si>
    <t>Information Collection Activity</t>
  </si>
  <si>
    <t xml:space="preserve">Number of Respondents  </t>
  </si>
  <si>
    <t>Number of Responses</t>
  </si>
  <si>
    <t>Number of Existing Respondents That Keep Records But Do Not Submit Reports</t>
  </si>
  <si>
    <t xml:space="preserve">Total Annual  Responses </t>
  </si>
  <si>
    <t>E=(BxC)+D</t>
  </si>
  <si>
    <t xml:space="preserve">Notification of Applicability </t>
  </si>
  <si>
    <t xml:space="preserve">Notification of Construction/Reconstruction </t>
  </si>
  <si>
    <t xml:space="preserve">Notification of Actual Startup </t>
  </si>
  <si>
    <t xml:space="preserve">Notification of Initial Performance Test </t>
  </si>
  <si>
    <t xml:space="preserve">Notification of Compliance Status </t>
  </si>
  <si>
    <t xml:space="preserve">Request for Waiver </t>
  </si>
  <si>
    <t xml:space="preserve">Report for Alternative Method/ Monitoring </t>
  </si>
  <si>
    <t xml:space="preserve">Report for Performance Test </t>
  </si>
  <si>
    <t>Reports for Periods of Noncompliance</t>
  </si>
  <si>
    <t>Total</t>
  </si>
  <si>
    <r>
      <t>h</t>
    </r>
    <r>
      <rPr>
        <sz val="10"/>
        <color rgb="FF000000"/>
        <rFont val="Times New Roman"/>
        <family val="1"/>
      </rPr>
      <t xml:space="preserve">  It is assumed that 5 percent of new facilities will request an alternative method monitoring.</t>
    </r>
  </si>
  <si>
    <r>
      <t>g</t>
    </r>
    <r>
      <rPr>
        <sz val="10"/>
        <color rgb="FF000000"/>
        <rFont val="Times New Roman"/>
        <family val="1"/>
      </rPr>
      <t xml:space="preserve">  It is assumed that 10 percent of new facilities will request a waiver.</t>
    </r>
  </si>
  <si>
    <t>Capital/Startup vs. Operation and Maintenance (O&amp;M) Costs</t>
  </si>
  <si>
    <t>Continuous Monitoring Device</t>
  </si>
  <si>
    <t>Capital/Startup Cost for One Respondent</t>
  </si>
  <si>
    <t>Number of New Respondents</t>
  </si>
  <si>
    <t>Total Capital/Startup Cost,  (B X C)</t>
  </si>
  <si>
    <t>Annual O&amp;M Costs for One Respondent</t>
  </si>
  <si>
    <t>(F)</t>
  </si>
  <si>
    <t>Number of Respondents  with O&amp;M</t>
  </si>
  <si>
    <t>(G)</t>
  </si>
  <si>
    <t>Total O&amp;M,</t>
  </si>
  <si>
    <t>(E X F)</t>
  </si>
  <si>
    <r>
      <t xml:space="preserve">Computer equipment and GC </t>
    </r>
    <r>
      <rPr>
        <vertAlign val="superscript"/>
        <sz val="10"/>
        <color theme="1"/>
        <rFont val="Times New Roman"/>
        <family val="1"/>
      </rPr>
      <t>1</t>
    </r>
    <r>
      <rPr>
        <sz val="10"/>
        <color theme="1"/>
        <rFont val="Times New Roman"/>
        <family val="1"/>
      </rPr>
      <t xml:space="preserve"> </t>
    </r>
  </si>
  <si>
    <r>
      <t>1</t>
    </r>
    <r>
      <rPr>
        <sz val="10"/>
        <color theme="1"/>
        <rFont val="Times New Roman"/>
        <family val="1"/>
      </rPr>
      <t xml:space="preserve"> </t>
    </r>
    <r>
      <rPr>
        <sz val="10"/>
        <color rgb="FF000000"/>
        <rFont val="Times New Roman"/>
        <family val="1"/>
      </rPr>
      <t xml:space="preserve">Computer equipment and gas chromatograph (GC) are used to continuously monitor EO emissions to aeration room and back chamber vents </t>
    </r>
  </si>
  <si>
    <t xml:space="preserve">Burden Items </t>
  </si>
  <si>
    <t>(B) Occurrences per year</t>
  </si>
  <si>
    <t>(E) Technical hours per year (CxD)</t>
  </si>
  <si>
    <t>(F) Managerial hours per year (Ex0.05)</t>
  </si>
  <si>
    <t>1. Applications</t>
  </si>
  <si>
    <t>N/A</t>
  </si>
  <si>
    <t>2. Survey and Studies</t>
  </si>
  <si>
    <t>3. Reporting Requirements</t>
  </si>
  <si>
    <t>B. Required Activities</t>
  </si>
  <si>
    <r>
      <t xml:space="preserve">Initial performance test </t>
    </r>
    <r>
      <rPr>
        <vertAlign val="superscript"/>
        <sz val="10"/>
        <color rgb="FF000000"/>
        <rFont val="Times New Roman"/>
        <family val="1"/>
      </rPr>
      <t xml:space="preserve">c </t>
    </r>
  </si>
  <si>
    <r>
      <t xml:space="preserve">Repeat performance test  </t>
    </r>
    <r>
      <rPr>
        <vertAlign val="superscript"/>
        <sz val="10"/>
        <color rgb="FF000000"/>
        <rFont val="Times New Roman"/>
        <family val="1"/>
      </rPr>
      <t>c, d</t>
    </r>
  </si>
  <si>
    <t>Preparation of site-specific test plan</t>
  </si>
  <si>
    <t>Included Above</t>
  </si>
  <si>
    <t>C. Create Information</t>
  </si>
  <si>
    <t>See 3B</t>
  </si>
  <si>
    <t>D. Gather Existing Information</t>
  </si>
  <si>
    <t>E. Write Reports</t>
  </si>
  <si>
    <r>
      <t xml:space="preserve">Notification of applicability </t>
    </r>
    <r>
      <rPr>
        <vertAlign val="superscript"/>
        <sz val="10"/>
        <color rgb="FF000000"/>
        <rFont val="Times New Roman"/>
        <family val="1"/>
      </rPr>
      <t>e</t>
    </r>
  </si>
  <si>
    <r>
      <t xml:space="preserve">Notification of construction/reconstruction  </t>
    </r>
    <r>
      <rPr>
        <vertAlign val="superscript"/>
        <sz val="10"/>
        <color rgb="FF000000"/>
        <rFont val="Times New Roman"/>
        <family val="1"/>
      </rPr>
      <t>e</t>
    </r>
  </si>
  <si>
    <r>
      <t xml:space="preserve">Notification of actual startup </t>
    </r>
    <r>
      <rPr>
        <vertAlign val="superscript"/>
        <sz val="10"/>
        <color rgb="FF000000"/>
        <rFont val="Times New Roman"/>
        <family val="1"/>
      </rPr>
      <t>e</t>
    </r>
  </si>
  <si>
    <r>
      <t xml:space="preserve">Notification of initial performance test </t>
    </r>
    <r>
      <rPr>
        <vertAlign val="superscript"/>
        <sz val="10"/>
        <color rgb="FF000000"/>
        <rFont val="Times New Roman"/>
        <family val="1"/>
      </rPr>
      <t>e</t>
    </r>
  </si>
  <si>
    <r>
      <t xml:space="preserve">Notification of compliance status </t>
    </r>
    <r>
      <rPr>
        <vertAlign val="superscript"/>
        <sz val="10"/>
        <color rgb="FF000000"/>
        <rFont val="Times New Roman"/>
        <family val="1"/>
      </rPr>
      <t>e</t>
    </r>
  </si>
  <si>
    <t xml:space="preserve">Request for extension of compliance, adjustment to time periods, and changes in information </t>
  </si>
  <si>
    <r>
      <t xml:space="preserve">Request for waiver </t>
    </r>
    <r>
      <rPr>
        <vertAlign val="superscript"/>
        <sz val="10"/>
        <color rgb="FF000000"/>
        <rFont val="Times New Roman"/>
        <family val="1"/>
      </rPr>
      <t>f</t>
    </r>
  </si>
  <si>
    <r>
      <t xml:space="preserve">Report for performance test </t>
    </r>
    <r>
      <rPr>
        <vertAlign val="superscript"/>
        <sz val="10"/>
        <color rgb="FF000000"/>
        <rFont val="Times New Roman"/>
        <family val="1"/>
      </rPr>
      <t xml:space="preserve"> g</t>
    </r>
  </si>
  <si>
    <r>
      <t xml:space="preserve">Reports for periods of noncompliance (including excess emissions) </t>
    </r>
    <r>
      <rPr>
        <vertAlign val="superscript"/>
        <sz val="10"/>
        <color rgb="FF000000"/>
        <rFont val="Times New Roman"/>
        <family val="1"/>
      </rPr>
      <t>h</t>
    </r>
  </si>
  <si>
    <t xml:space="preserve">Subtotal for Reporting </t>
  </si>
  <si>
    <t>4. Recordkeeping Requirements</t>
  </si>
  <si>
    <t>B. Plan Activities</t>
  </si>
  <si>
    <t>C. Implement Activities</t>
  </si>
  <si>
    <t>D. Develop Record System</t>
  </si>
  <si>
    <t>E. Time to Enter Information</t>
  </si>
  <si>
    <r>
      <t xml:space="preserve">Record of operating parameters and emissions </t>
    </r>
    <r>
      <rPr>
        <vertAlign val="superscript"/>
        <sz val="10"/>
        <color rgb="FF000000"/>
        <rFont val="Times New Roman"/>
        <family val="1"/>
      </rPr>
      <t>i</t>
    </r>
  </si>
  <si>
    <r>
      <t xml:space="preserve">Records of EO use </t>
    </r>
    <r>
      <rPr>
        <vertAlign val="superscript"/>
        <sz val="10"/>
        <color rgb="FF000000"/>
        <rFont val="Times New Roman"/>
        <family val="1"/>
      </rPr>
      <t>j, k</t>
    </r>
  </si>
  <si>
    <r>
      <t xml:space="preserve">F. Time to transmit or disclose information </t>
    </r>
    <r>
      <rPr>
        <vertAlign val="superscript"/>
        <sz val="10"/>
        <color rgb="FF000000"/>
        <rFont val="Times New Roman"/>
        <family val="1"/>
      </rPr>
      <t>l</t>
    </r>
  </si>
  <si>
    <t>G. Train Personnel</t>
  </si>
  <si>
    <t>H. Time for Audits</t>
  </si>
  <si>
    <t xml:space="preserve">Subtotal for Recordkeeping </t>
  </si>
  <si>
    <t>(A) Hours per occurrence</t>
  </si>
  <si>
    <t>(C) Hours per year (AxB)</t>
  </si>
  <si>
    <t>(G) Clerical hours per year (Ex0.10)</t>
  </si>
  <si>
    <t>A. Familiarization with the regulatory requirements</t>
  </si>
  <si>
    <t>See 3A</t>
  </si>
  <si>
    <r>
      <t xml:space="preserve">c  </t>
    </r>
    <r>
      <rPr>
        <sz val="10"/>
        <color rgb="FF000000"/>
        <rFont val="Times New Roman"/>
        <family val="1"/>
      </rPr>
      <t>It is assumed that it will take 200 hours for each respondent to perform the initial performance test and also repeat testing.</t>
    </r>
  </si>
  <si>
    <r>
      <t xml:space="preserve">d </t>
    </r>
    <r>
      <rPr>
        <sz val="10"/>
        <color rgb="FF000000"/>
        <rFont val="Times New Roman"/>
        <family val="1"/>
      </rPr>
      <t xml:space="preserve"> It is assumed that 20 percent of respondents will have to repeat performance tests due to failure.</t>
    </r>
  </si>
  <si>
    <r>
      <t>e</t>
    </r>
    <r>
      <rPr>
        <sz val="10"/>
        <color rgb="FF000000"/>
        <rFont val="Times New Roman"/>
        <family val="1"/>
      </rPr>
      <t xml:space="preserve">  It is assumed that it will initially take each of the new respondents two hours to write each notification report.</t>
    </r>
  </si>
  <si>
    <r>
      <t xml:space="preserve">f </t>
    </r>
    <r>
      <rPr>
        <sz val="10"/>
        <color rgb="FF000000"/>
        <rFont val="Times New Roman"/>
        <family val="1"/>
      </rPr>
      <t xml:space="preserve"> It is assumed that 10 percent of new facilities will take 5 hours to write requests for waivers.</t>
    </r>
  </si>
  <si>
    <r>
      <t>g</t>
    </r>
    <r>
      <rPr>
        <sz val="10"/>
        <color rgb="FF000000"/>
        <rFont val="Times New Roman"/>
        <family val="1"/>
      </rPr>
      <t xml:space="preserve">  It is assumed that each respondent will take 24 hours to prepare performance test reports.</t>
    </r>
  </si>
  <si>
    <r>
      <t xml:space="preserve">j </t>
    </r>
    <r>
      <rPr>
        <sz val="10"/>
        <color rgb="FF000000"/>
        <rFont val="Times New Roman"/>
        <family val="1"/>
      </rPr>
      <t xml:space="preserve"> It is assumed that the average number of affected facilities required to record EO usage is 12.</t>
    </r>
  </si>
  <si>
    <r>
      <t xml:space="preserve">k </t>
    </r>
    <r>
      <rPr>
        <sz val="10"/>
        <color rgb="FF000000"/>
        <rFont val="Times New Roman"/>
        <family val="1"/>
      </rPr>
      <t xml:space="preserve"> It is assumed that each of the 12 respondents will record EO use 12 times per year.</t>
    </r>
  </si>
  <si>
    <t>Assumptions:</t>
  </si>
  <si>
    <r>
      <t>b</t>
    </r>
    <r>
      <rPr>
        <sz val="10"/>
        <color rgb="FF000000"/>
        <rFont val="Times New Roman"/>
        <family val="1"/>
      </rPr>
      <t xml:space="preserve">  This ICR uses the following labor rates: $138.43 for Managerial, $106.45 for Technical, and $52.77 for Clerical.</t>
    </r>
  </si>
  <si>
    <r>
      <t xml:space="preserve">Report for alternative method monitoring </t>
    </r>
    <r>
      <rPr>
        <vertAlign val="superscript"/>
        <sz val="10"/>
        <color rgb="FF000000"/>
        <rFont val="Times New Roman"/>
        <family val="1"/>
      </rPr>
      <t>m</t>
    </r>
  </si>
  <si>
    <r>
      <t>m</t>
    </r>
    <r>
      <rPr>
        <sz val="10"/>
        <rFont val="Times New Roman"/>
        <family val="1"/>
      </rPr>
      <t xml:space="preserve">  It is assumed that 5 percent of new facilities will request an alternative method monitoring.</t>
    </r>
  </si>
  <si>
    <r>
      <t>n</t>
    </r>
    <r>
      <rPr>
        <sz val="10"/>
        <rFont val="Times New Roman"/>
        <family val="1"/>
      </rPr>
      <t xml:space="preserve">  Totals have been rounded to 3 significant figures. Figures may not add exactly due to rounding.</t>
    </r>
  </si>
  <si>
    <t>Activity</t>
  </si>
  <si>
    <t>(B) Occurrences per Year</t>
  </si>
  <si>
    <t>(E) Technical Hours per Year (CxD)</t>
  </si>
  <si>
    <t>(F) Managerial Hours per Year (Ex0.05)</t>
  </si>
  <si>
    <t>Initial performance tests</t>
  </si>
  <si>
    <r>
      <t xml:space="preserve">New or modified facility </t>
    </r>
    <r>
      <rPr>
        <vertAlign val="superscript"/>
        <sz val="10"/>
        <color rgb="FF000000"/>
        <rFont val="Times New Roman"/>
        <family val="1"/>
      </rPr>
      <t xml:space="preserve">c </t>
    </r>
  </si>
  <si>
    <t>Repeat performance tests</t>
  </si>
  <si>
    <r>
      <t xml:space="preserve">New or modified facility </t>
    </r>
    <r>
      <rPr>
        <vertAlign val="superscript"/>
        <sz val="10"/>
        <color rgb="FF000000"/>
        <rFont val="Times New Roman"/>
        <family val="1"/>
      </rPr>
      <t>d</t>
    </r>
  </si>
  <si>
    <t>Report Review</t>
  </si>
  <si>
    <t>New or modified facility</t>
  </si>
  <si>
    <t>Notification of applicability</t>
  </si>
  <si>
    <t>Request for extension of compliance, adjustment to time periods, and changes in information</t>
  </si>
  <si>
    <r>
      <t xml:space="preserve">Request for waiver </t>
    </r>
    <r>
      <rPr>
        <vertAlign val="superscript"/>
        <sz val="10"/>
        <color rgb="FF000000"/>
        <rFont val="Times New Roman"/>
        <family val="1"/>
      </rPr>
      <t>g</t>
    </r>
  </si>
  <si>
    <r>
      <t xml:space="preserve">Request for alternative method/monitoring  </t>
    </r>
    <r>
      <rPr>
        <vertAlign val="superscript"/>
        <sz val="10"/>
        <color rgb="FF000000"/>
        <rFont val="Times New Roman"/>
        <family val="1"/>
      </rPr>
      <t>h</t>
    </r>
  </si>
  <si>
    <r>
      <t xml:space="preserve">Report of performance test  </t>
    </r>
    <r>
      <rPr>
        <vertAlign val="superscript"/>
        <sz val="10"/>
        <color rgb="FF000000"/>
        <rFont val="Times New Roman"/>
        <family val="1"/>
      </rPr>
      <t>i</t>
    </r>
  </si>
  <si>
    <r>
      <t xml:space="preserve">Report of periods of noncompliance (including excess emissions) </t>
    </r>
    <r>
      <rPr>
        <vertAlign val="superscript"/>
        <sz val="10"/>
        <color rgb="FF000000"/>
        <rFont val="Times New Roman"/>
        <family val="1"/>
      </rPr>
      <t>j</t>
    </r>
  </si>
  <si>
    <t>(C) EPA Hours per Year (AxB)</t>
  </si>
  <si>
    <t>(A) EPA Hours per Occurrence</t>
  </si>
  <si>
    <r>
      <t>c</t>
    </r>
    <r>
      <rPr>
        <sz val="10"/>
        <color rgb="FF000000"/>
        <rFont val="Times New Roman"/>
        <family val="1"/>
      </rPr>
      <t xml:space="preserve">  It is assumed that it will take 40 hours for each respondent to participate with performance test.  Twenty percent of respondents will fail the performance test.</t>
    </r>
  </si>
  <si>
    <r>
      <t>d</t>
    </r>
    <r>
      <rPr>
        <sz val="10"/>
        <color rgb="FF000000"/>
        <rFont val="Times New Roman"/>
        <family val="1"/>
      </rPr>
      <t xml:space="preserve">  It is assumed that 20 percent of respondent will fail the performance test and will have to repeat it.</t>
    </r>
  </si>
  <si>
    <r>
      <t xml:space="preserve">e </t>
    </r>
    <r>
      <rPr>
        <sz val="10"/>
        <color rgb="FF000000"/>
        <rFont val="Times New Roman"/>
        <family val="1"/>
      </rPr>
      <t xml:space="preserve"> It is assumed that it will take two hours for each respondent to review the notification report.</t>
    </r>
  </si>
  <si>
    <r>
      <t xml:space="preserve">f </t>
    </r>
    <r>
      <rPr>
        <sz val="10"/>
        <color rgb="FF000000"/>
        <rFont val="Times New Roman"/>
        <family val="1"/>
      </rPr>
      <t xml:space="preserve"> It is assumed that it will take two hours for each respondent to review the request for extension of the compliance report.</t>
    </r>
  </si>
  <si>
    <r>
      <t xml:space="preserve">i </t>
    </r>
    <r>
      <rPr>
        <sz val="10"/>
        <color rgb="FF000000"/>
        <rFont val="Times New Roman"/>
        <family val="1"/>
      </rPr>
      <t xml:space="preserve"> It is assumed that each new respondent will take 8 hours to review the report of performance test results.</t>
    </r>
  </si>
  <si>
    <r>
      <t>j</t>
    </r>
    <r>
      <rPr>
        <sz val="10"/>
        <color rgb="FF000000"/>
        <rFont val="Times New Roman"/>
        <family val="1"/>
      </rPr>
      <t xml:space="preserve">  It is assumed that 20 percent of respondents submitting reports will take 8 hours to review reports of period of noncompliance.</t>
    </r>
  </si>
  <si>
    <r>
      <t>a</t>
    </r>
    <r>
      <rPr>
        <sz val="10"/>
        <color rgb="FF000000"/>
        <rFont val="Times New Roman"/>
        <family val="1"/>
      </rPr>
      <t xml:space="preserve">  It is assumed that the average number of respondents that will be subject to the rule will be the 136 existing respondents.  There will be two additional new sources per year that will become subject to the rule over the three-year period of this ICR. </t>
    </r>
  </si>
  <si>
    <r>
      <t>b</t>
    </r>
    <r>
      <rPr>
        <sz val="10"/>
        <color rgb="FF000000"/>
        <rFont val="Times New Roman"/>
        <family val="1"/>
      </rPr>
      <t xml:space="preserve"> This ICR uses the following labor rates: $64.16 for Managerial,  $47.62 for technical, and $25.76 for Clerical.</t>
    </r>
  </si>
  <si>
    <r>
      <rPr>
        <vertAlign val="superscript"/>
        <sz val="10"/>
        <rFont val="Times New Roman"/>
        <family val="1"/>
      </rPr>
      <t>k</t>
    </r>
    <r>
      <rPr>
        <sz val="10"/>
        <rFont val="Times New Roman"/>
        <family val="1"/>
      </rPr>
      <t xml:space="preserve">  Totals have been rounded to 3 significant figures. Figures may not add exactly due to rounding.</t>
    </r>
  </si>
  <si>
    <r>
      <t xml:space="preserve">Total Labor Burden and Cost (rounded) </t>
    </r>
    <r>
      <rPr>
        <b/>
        <vertAlign val="superscript"/>
        <sz val="10"/>
        <color rgb="FF000000"/>
        <rFont val="Times New Roman"/>
        <family val="1"/>
      </rPr>
      <t>k</t>
    </r>
  </si>
  <si>
    <r>
      <t xml:space="preserve">Total Labor Burden and Cost (rounded) </t>
    </r>
    <r>
      <rPr>
        <b/>
        <vertAlign val="superscript"/>
        <sz val="10"/>
        <color rgb="FF000000"/>
        <rFont val="Times New Roman"/>
        <family val="1"/>
      </rPr>
      <t>n</t>
    </r>
  </si>
  <si>
    <r>
      <t xml:space="preserve">Capital and O&amp;M Cost (see Section 6(b)(iii)): </t>
    </r>
    <r>
      <rPr>
        <b/>
        <vertAlign val="superscript"/>
        <sz val="10"/>
        <color rgb="FF000000"/>
        <rFont val="Times New Roman"/>
        <family val="1"/>
      </rPr>
      <t>n</t>
    </r>
  </si>
  <si>
    <r>
      <t xml:space="preserve">TOTAL COST: </t>
    </r>
    <r>
      <rPr>
        <b/>
        <vertAlign val="superscript"/>
        <sz val="10"/>
        <color rgb="FF000000"/>
        <rFont val="Times New Roman"/>
        <family val="1"/>
      </rPr>
      <t>n</t>
    </r>
  </si>
  <si>
    <r>
      <t xml:space="preserve">(D) Respondents per year </t>
    </r>
    <r>
      <rPr>
        <b/>
        <vertAlign val="superscript"/>
        <sz val="10"/>
        <rFont val="Times New Roman"/>
        <family val="1"/>
      </rPr>
      <t>a</t>
    </r>
  </si>
  <si>
    <r>
      <t xml:space="preserve">(H) Total Cost per year, $ </t>
    </r>
    <r>
      <rPr>
        <b/>
        <vertAlign val="superscript"/>
        <sz val="10"/>
        <rFont val="Times New Roman"/>
        <family val="1"/>
      </rPr>
      <t>b</t>
    </r>
  </si>
  <si>
    <r>
      <t xml:space="preserve">(D) Plants per Year </t>
    </r>
    <r>
      <rPr>
        <b/>
        <vertAlign val="superscript"/>
        <sz val="10"/>
        <color rgb="FF000000"/>
        <rFont val="Times New Roman"/>
        <family val="1"/>
      </rPr>
      <t>a</t>
    </r>
  </si>
  <si>
    <r>
      <t xml:space="preserve">(H) Total cost per year $ </t>
    </r>
    <r>
      <rPr>
        <b/>
        <vertAlign val="superscript"/>
        <sz val="10"/>
        <color rgb="FF000000"/>
        <rFont val="Times New Roman"/>
        <family val="1"/>
      </rPr>
      <t>b</t>
    </r>
  </si>
  <si>
    <t>hr per resp</t>
  </si>
  <si>
    <r>
      <t>a</t>
    </r>
    <r>
      <rPr>
        <sz val="10"/>
        <color rgb="FF000000"/>
        <rFont val="Times New Roman"/>
        <family val="1"/>
      </rPr>
      <t xml:space="preserve">  The average number of respondents that will be subject to the rule will be the 125 existing respondents.  There will be two additional new sources per year that will become subject to the rule over the 3-year period of this ICR.</t>
    </r>
  </si>
  <si>
    <r>
      <t>h</t>
    </r>
    <r>
      <rPr>
        <sz val="10"/>
        <color rgb="FF000000"/>
        <rFont val="Times New Roman"/>
        <family val="1"/>
      </rPr>
      <t xml:space="preserve">  It is assumed that 112 respondents will take 14 hours to complete reports of periods of noncompliance, which includes excess emissions.  This will occur two time per year.</t>
    </r>
  </si>
  <si>
    <r>
      <t xml:space="preserve">i </t>
    </r>
    <r>
      <rPr>
        <sz val="10"/>
        <color rgb="FF000000"/>
        <rFont val="Times New Roman"/>
        <family val="1"/>
      </rPr>
      <t xml:space="preserve"> It is assumed that 112 respondents will enter information on record of operating parameters and emissions 365 times per year.</t>
    </r>
  </si>
  <si>
    <r>
      <t>l</t>
    </r>
    <r>
      <rPr>
        <sz val="10"/>
        <color rgb="FF000000"/>
        <rFont val="Times New Roman"/>
        <family val="1"/>
      </rPr>
      <t xml:space="preserve">  It is assumed that 112 respondents will disclose information two time per year.</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</si>
</sst>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3" x14ac:knownFonts="1">
    <font>
      <sz val="11"/>
      <color theme="1"/>
      <name val="Calibri"/>
      <family val="2"/>
      <scheme val="minor"/>
    </font>
    <font>
      <sz val="11"/>
      <color rgb="FFFF0000"/>
      <name val="Calibri"/>
      <family val="2"/>
      <scheme val="minor"/>
    </font>
    <font>
      <sz val="10"/>
      <color theme="1"/>
      <name val="Times New Roman"/>
      <family val="1"/>
    </font>
    <font>
      <sz val="12"/>
      <color theme="1"/>
      <name val="Times New Roman"/>
      <family val="1"/>
    </font>
    <font>
      <sz val="12"/>
      <color rgb="FF000000"/>
      <name val="Times New Roman"/>
      <family val="1"/>
    </font>
    <font>
      <b/>
      <sz val="12"/>
      <color rgb="FF000000"/>
      <name val="Times New Roman"/>
      <family val="1"/>
    </font>
    <font>
      <sz val="9"/>
      <color rgb="FF000000"/>
      <name val="Times New Roman"/>
      <family val="1"/>
    </font>
    <font>
      <sz val="10"/>
      <color rgb="FF000000"/>
      <name val="Times New Roman"/>
      <family val="1"/>
    </font>
    <font>
      <vertAlign val="superscript"/>
      <sz val="10"/>
      <color rgb="FF000000"/>
      <name val="Times New Roman"/>
      <family val="1"/>
    </font>
    <font>
      <sz val="9"/>
      <color theme="1"/>
      <name val="Times New Roman"/>
      <family val="1"/>
    </font>
    <font>
      <b/>
      <sz val="9"/>
      <color rgb="FF000000"/>
      <name val="Times New Roman"/>
      <family val="1"/>
    </font>
    <font>
      <b/>
      <sz val="9"/>
      <color theme="1"/>
      <name val="Times New Roman"/>
      <family val="1"/>
    </font>
    <font>
      <vertAlign val="superscript"/>
      <sz val="10"/>
      <color rgb="FFFF0000"/>
      <name val="Times New Roman"/>
      <family val="1"/>
    </font>
    <font>
      <vertAlign val="superscript"/>
      <sz val="10"/>
      <color theme="1"/>
      <name val="Times New Roman"/>
      <family val="1"/>
    </font>
    <font>
      <b/>
      <sz val="10"/>
      <color rgb="FF000000"/>
      <name val="Times New Roman"/>
      <family val="1"/>
    </font>
    <font>
      <b/>
      <sz val="11"/>
      <color theme="1"/>
      <name val="Times New Roman"/>
      <family val="1"/>
    </font>
    <font>
      <vertAlign val="superscript"/>
      <sz val="10"/>
      <name val="Times New Roman"/>
      <family val="1"/>
    </font>
    <font>
      <sz val="10"/>
      <name val="Times New Roman"/>
      <family val="1"/>
    </font>
    <font>
      <b/>
      <vertAlign val="superscript"/>
      <sz val="10"/>
      <color rgb="FF000000"/>
      <name val="Times New Roman"/>
      <family val="1"/>
    </font>
    <font>
      <b/>
      <i/>
      <sz val="10"/>
      <color rgb="FF000000"/>
      <name val="Times New Roman"/>
      <family val="1"/>
    </font>
    <font>
      <i/>
      <sz val="11"/>
      <color theme="1"/>
      <name val="Calibri"/>
      <family val="2"/>
      <scheme val="minor"/>
    </font>
    <font>
      <b/>
      <sz val="10"/>
      <name val="Times New Roman"/>
      <family val="1"/>
    </font>
    <font>
      <b/>
      <vertAlign val="superscript"/>
      <sz val="10"/>
      <name val="Times New Roman"/>
      <family val="1"/>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59">
    <xf numFmtId="0" fontId="0" fillId="0" borderId="0" xfId="0"/>
    <xf numFmtId="0" fontId="7" fillId="0" borderId="5" xfId="0" applyFont="1" applyBorder="1" applyAlignment="1">
      <alignment vertical="center" wrapText="1"/>
    </xf>
    <xf numFmtId="0" fontId="7" fillId="0" borderId="6" xfId="0" applyFont="1" applyBorder="1" applyAlignment="1">
      <alignment horizontal="center" vertical="center" wrapText="1"/>
    </xf>
    <xf numFmtId="0" fontId="0" fillId="0" borderId="7" xfId="0" applyBorder="1" applyAlignment="1">
      <alignment vertical="top"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6" fillId="0" borderId="1" xfId="0" applyFont="1" applyBorder="1" applyAlignment="1">
      <alignment horizontal="center" vertical="center" wrapText="1"/>
    </xf>
    <xf numFmtId="0" fontId="9" fillId="0" borderId="1"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0" fillId="0" borderId="0" xfId="0" applyAlignment="1">
      <alignment wrapText="1"/>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6" fillId="0" borderId="1" xfId="0" applyFont="1" applyBorder="1" applyAlignment="1">
      <alignment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8" fillId="0" borderId="0" xfId="0" applyFont="1"/>
    <xf numFmtId="0" fontId="8" fillId="0" borderId="0" xfId="0" applyFont="1" applyAlignment="1">
      <alignment vertical="center"/>
    </xf>
    <xf numFmtId="0" fontId="1" fillId="0" borderId="0" xfId="0" applyFont="1"/>
    <xf numFmtId="0" fontId="12" fillId="0" borderId="0" xfId="0" applyFont="1"/>
    <xf numFmtId="0" fontId="12" fillId="0" borderId="0" xfId="0" applyFont="1" applyAlignment="1">
      <alignment vertical="center"/>
    </xf>
    <xf numFmtId="6" fontId="0" fillId="0" borderId="0" xfId="0" applyNumberFormat="1"/>
    <xf numFmtId="0" fontId="2" fillId="0" borderId="1" xfId="0" applyFont="1" applyBorder="1" applyAlignment="1">
      <alignment horizontal="center" vertical="center" wrapText="1"/>
    </xf>
    <xf numFmtId="0" fontId="13" fillId="0" borderId="0" xfId="0" applyFont="1" applyAlignment="1">
      <alignment vertical="center"/>
    </xf>
    <xf numFmtId="0" fontId="5" fillId="0" borderId="5"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vertical="center"/>
    </xf>
    <xf numFmtId="0" fontId="2" fillId="0" borderId="1" xfId="0" applyFont="1" applyBorder="1"/>
    <xf numFmtId="8" fontId="7" fillId="0" borderId="1" xfId="0" applyNumberFormat="1" applyFont="1" applyBorder="1" applyAlignment="1">
      <alignment horizontal="right" vertical="center"/>
    </xf>
    <xf numFmtId="0" fontId="2" fillId="0" borderId="1" xfId="0" applyFont="1" applyBorder="1" applyAlignment="1">
      <alignment vertical="center"/>
    </xf>
    <xf numFmtId="0" fontId="7" fillId="0" borderId="1" xfId="0" applyFont="1" applyBorder="1" applyAlignment="1">
      <alignment horizontal="right" vertical="center"/>
    </xf>
    <xf numFmtId="3" fontId="7" fillId="0" borderId="1" xfId="0" applyNumberFormat="1" applyFont="1" applyBorder="1" applyAlignment="1">
      <alignment horizontal="center" vertical="center"/>
    </xf>
    <xf numFmtId="0" fontId="14" fillId="0" borderId="1" xfId="0" applyFont="1" applyBorder="1" applyAlignment="1">
      <alignment vertical="center" wrapText="1"/>
    </xf>
    <xf numFmtId="0" fontId="14" fillId="0" borderId="1" xfId="0" applyFont="1" applyBorder="1" applyAlignment="1">
      <alignment vertical="center"/>
    </xf>
    <xf numFmtId="6" fontId="14" fillId="0" borderId="1" xfId="0" applyNumberFormat="1" applyFont="1" applyBorder="1" applyAlignment="1">
      <alignment horizontal="right" vertical="center"/>
    </xf>
    <xf numFmtId="0" fontId="4" fillId="0" borderId="0" xfId="0" applyFont="1" applyAlignment="1">
      <alignment horizontal="left" vertical="center" indent="10"/>
    </xf>
    <xf numFmtId="0" fontId="15" fillId="0" borderId="0" xfId="0" applyFont="1" applyAlignment="1">
      <alignment wrapText="1"/>
    </xf>
    <xf numFmtId="0" fontId="16" fillId="0" borderId="0" xfId="0" applyFont="1" applyAlignment="1">
      <alignment vertical="center"/>
    </xf>
    <xf numFmtId="0" fontId="0" fillId="0" borderId="1" xfId="0" applyBorder="1"/>
    <xf numFmtId="0" fontId="14" fillId="0" borderId="0" xfId="0" applyFont="1" applyAlignment="1">
      <alignment vertical="center"/>
    </xf>
    <xf numFmtId="0" fontId="3" fillId="0" borderId="0" xfId="0" applyFont="1" applyAlignment="1">
      <alignment vertical="center"/>
    </xf>
    <xf numFmtId="0" fontId="17" fillId="0" borderId="0" xfId="0" applyFont="1" applyAlignment="1">
      <alignment vertical="center"/>
    </xf>
    <xf numFmtId="0" fontId="19" fillId="0" borderId="1" xfId="0" applyFont="1" applyBorder="1" applyAlignment="1">
      <alignment vertical="center" wrapText="1"/>
    </xf>
    <xf numFmtId="0" fontId="19" fillId="0" borderId="1" xfId="0" applyFont="1" applyBorder="1" applyAlignment="1">
      <alignment vertical="center"/>
    </xf>
    <xf numFmtId="8" fontId="19" fillId="0" borderId="1" xfId="0" applyNumberFormat="1" applyFont="1" applyBorder="1" applyAlignment="1">
      <alignment horizontal="right" vertical="center"/>
    </xf>
    <xf numFmtId="0" fontId="20" fillId="0" borderId="0" xfId="0" applyFont="1"/>
    <xf numFmtId="0" fontId="21" fillId="0" borderId="1" xfId="0" applyFont="1" applyBorder="1" applyAlignment="1">
      <alignment horizontal="center" vertical="center" wrapText="1"/>
    </xf>
    <xf numFmtId="0" fontId="14" fillId="0" borderId="1" xfId="0" applyFont="1" applyBorder="1" applyAlignment="1">
      <alignment horizontal="center" vertical="center" wrapText="1"/>
    </xf>
    <xf numFmtId="1" fontId="0" fillId="0" borderId="0" xfId="0" applyNumberFormat="1"/>
    <xf numFmtId="6" fontId="2" fillId="0" borderId="1" xfId="0" applyNumberFormat="1"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3" fontId="14" fillId="0" borderId="1" xfId="0" applyNumberFormat="1" applyFont="1" applyBorder="1" applyAlignment="1">
      <alignment horizontal="center" vertical="center"/>
    </xf>
    <xf numFmtId="3" fontId="19" fillId="0" borderId="1" xfId="0" applyNumberFormat="1" applyFont="1" applyBorder="1" applyAlignment="1">
      <alignment horizontal="center" vertical="center"/>
    </xf>
    <xf numFmtId="1" fontId="14" fillId="0" borderId="1"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9"/>
  <sheetViews>
    <sheetView tabSelected="1" workbookViewId="0">
      <selection activeCell="I15" sqref="I15"/>
    </sheetView>
  </sheetViews>
  <sheetFormatPr defaultRowHeight="15" x14ac:dyDescent="0.25"/>
  <cols>
    <col min="2" max="2" width="12.7109375" customWidth="1"/>
    <col min="3" max="3" width="14.42578125" customWidth="1"/>
    <col min="4" max="4" width="17" customWidth="1"/>
    <col min="5" max="5" width="15.5703125" customWidth="1"/>
    <col min="6" max="6" width="13" customWidth="1"/>
  </cols>
  <sheetData>
    <row r="2" spans="1:8" ht="15.75" x14ac:dyDescent="0.25">
      <c r="A2" s="51" t="s">
        <v>0</v>
      </c>
      <c r="B2" s="52"/>
      <c r="C2" s="52"/>
      <c r="D2" s="52"/>
      <c r="E2" s="52"/>
      <c r="F2" s="53"/>
    </row>
    <row r="3" spans="1:8" x14ac:dyDescent="0.25">
      <c r="A3" s="1"/>
      <c r="B3" s="4" t="s">
        <v>2</v>
      </c>
      <c r="C3" s="4" t="s">
        <v>4</v>
      </c>
      <c r="D3" s="4" t="s">
        <v>6</v>
      </c>
      <c r="E3" s="4" t="s">
        <v>8</v>
      </c>
      <c r="F3" s="4" t="s">
        <v>10</v>
      </c>
    </row>
    <row r="4" spans="1:8" ht="51" x14ac:dyDescent="0.25">
      <c r="A4" s="2" t="s">
        <v>1</v>
      </c>
      <c r="B4" s="2" t="s">
        <v>3</v>
      </c>
      <c r="C4" s="2" t="s">
        <v>5</v>
      </c>
      <c r="D4" s="2" t="s">
        <v>7</v>
      </c>
      <c r="E4" s="2" t="s">
        <v>9</v>
      </c>
      <c r="F4" s="2" t="s">
        <v>0</v>
      </c>
    </row>
    <row r="5" spans="1:8" ht="25.5" x14ac:dyDescent="0.25">
      <c r="A5" s="3"/>
      <c r="B5" s="3"/>
      <c r="C5" s="3"/>
      <c r="D5" s="3"/>
      <c r="E5" s="3"/>
      <c r="F5" s="5" t="s">
        <v>11</v>
      </c>
    </row>
    <row r="6" spans="1:8" x14ac:dyDescent="0.25">
      <c r="A6" s="6">
        <v>1</v>
      </c>
      <c r="B6" s="6">
        <v>2</v>
      </c>
      <c r="C6" s="6">
        <v>111</v>
      </c>
      <c r="D6" s="6">
        <v>12</v>
      </c>
      <c r="E6" s="6">
        <v>1</v>
      </c>
      <c r="F6" s="6">
        <f>B6+C6+D6-E6</f>
        <v>124</v>
      </c>
      <c r="H6" s="19"/>
    </row>
    <row r="7" spans="1:8" x14ac:dyDescent="0.25">
      <c r="A7" s="6">
        <v>2</v>
      </c>
      <c r="B7" s="6">
        <v>2</v>
      </c>
      <c r="C7" s="6">
        <v>112</v>
      </c>
      <c r="D7" s="6">
        <v>12</v>
      </c>
      <c r="E7" s="6">
        <v>1</v>
      </c>
      <c r="F7" s="6">
        <f t="shared" ref="F7:F8" si="0">B7+C7+D7-E7</f>
        <v>125</v>
      </c>
      <c r="H7" s="19"/>
    </row>
    <row r="8" spans="1:8" x14ac:dyDescent="0.25">
      <c r="A8" s="6">
        <v>3</v>
      </c>
      <c r="B8" s="6">
        <v>2</v>
      </c>
      <c r="C8" s="6">
        <v>113</v>
      </c>
      <c r="D8" s="6">
        <v>12</v>
      </c>
      <c r="E8" s="6">
        <v>1</v>
      </c>
      <c r="F8" s="6">
        <f t="shared" si="0"/>
        <v>126</v>
      </c>
    </row>
    <row r="9" spans="1:8" x14ac:dyDescent="0.25">
      <c r="A9" s="6" t="s">
        <v>12</v>
      </c>
      <c r="B9" s="7">
        <f t="shared" ref="B9:E9" si="1">AVERAGE(B6:B8)</f>
        <v>2</v>
      </c>
      <c r="C9" s="7">
        <f t="shared" si="1"/>
        <v>112</v>
      </c>
      <c r="D9" s="7">
        <f t="shared" si="1"/>
        <v>12</v>
      </c>
      <c r="E9" s="7">
        <f t="shared" si="1"/>
        <v>1</v>
      </c>
      <c r="F9" s="7">
        <f>AVERAGE(F6:F8)</f>
        <v>125</v>
      </c>
    </row>
  </sheetData>
  <mergeCells count="1">
    <mergeCell ref="A2:F2"/>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5"/>
  <sheetViews>
    <sheetView topLeftCell="A4" workbookViewId="0">
      <selection activeCell="G12" sqref="G12"/>
    </sheetView>
  </sheetViews>
  <sheetFormatPr defaultRowHeight="15" x14ac:dyDescent="0.25"/>
  <cols>
    <col min="1" max="1" width="23.5703125" style="11" customWidth="1"/>
    <col min="2" max="2" width="11.5703125" customWidth="1"/>
    <col min="4" max="4" width="13.28515625" customWidth="1"/>
  </cols>
  <sheetData>
    <row r="2" spans="1:7" ht="15.75" x14ac:dyDescent="0.25">
      <c r="A2" s="51" t="s">
        <v>13</v>
      </c>
      <c r="B2" s="52"/>
      <c r="C2" s="52"/>
      <c r="D2" s="52"/>
      <c r="E2" s="53"/>
    </row>
    <row r="3" spans="1:7" x14ac:dyDescent="0.25">
      <c r="A3" s="8" t="s">
        <v>2</v>
      </c>
      <c r="B3" s="8" t="s">
        <v>4</v>
      </c>
      <c r="C3" s="8" t="s">
        <v>6</v>
      </c>
      <c r="D3" s="8" t="s">
        <v>8</v>
      </c>
      <c r="E3" s="8" t="s">
        <v>10</v>
      </c>
    </row>
    <row r="4" spans="1:7" ht="36" x14ac:dyDescent="0.25">
      <c r="A4" s="54" t="s">
        <v>14</v>
      </c>
      <c r="B4" s="54" t="s">
        <v>15</v>
      </c>
      <c r="C4" s="54" t="s">
        <v>16</v>
      </c>
      <c r="D4" s="54" t="s">
        <v>17</v>
      </c>
      <c r="E4" s="9" t="s">
        <v>18</v>
      </c>
    </row>
    <row r="5" spans="1:7" ht="48.75" customHeight="1" x14ac:dyDescent="0.25">
      <c r="A5" s="55"/>
      <c r="B5" s="55"/>
      <c r="C5" s="55"/>
      <c r="D5" s="55"/>
      <c r="E5" s="10" t="s">
        <v>19</v>
      </c>
    </row>
    <row r="6" spans="1:7" x14ac:dyDescent="0.25">
      <c r="A6" s="12" t="s">
        <v>20</v>
      </c>
      <c r="B6" s="13">
        <v>2</v>
      </c>
      <c r="C6" s="6">
        <v>1</v>
      </c>
      <c r="D6" s="6">
        <v>0</v>
      </c>
      <c r="E6" s="6">
        <f>(B6*C6)+D6</f>
        <v>2</v>
      </c>
    </row>
    <row r="7" spans="1:7" ht="38.25" x14ac:dyDescent="0.25">
      <c r="A7" s="12" t="s">
        <v>21</v>
      </c>
      <c r="B7" s="13">
        <v>2</v>
      </c>
      <c r="C7" s="6">
        <v>1</v>
      </c>
      <c r="D7" s="6">
        <v>0</v>
      </c>
      <c r="E7" s="6">
        <f t="shared" ref="E7:E14" si="0">(B7*C7)+D7</f>
        <v>2</v>
      </c>
    </row>
    <row r="8" spans="1:7" ht="25.5" x14ac:dyDescent="0.25">
      <c r="A8" s="12" t="s">
        <v>22</v>
      </c>
      <c r="B8" s="13">
        <v>2</v>
      </c>
      <c r="C8" s="6">
        <v>1</v>
      </c>
      <c r="D8" s="6">
        <v>0</v>
      </c>
      <c r="E8" s="6">
        <f t="shared" si="0"/>
        <v>2</v>
      </c>
    </row>
    <row r="9" spans="1:7" ht="25.5" x14ac:dyDescent="0.25">
      <c r="A9" s="12" t="s">
        <v>23</v>
      </c>
      <c r="B9" s="13">
        <v>2</v>
      </c>
      <c r="C9" s="6">
        <v>1</v>
      </c>
      <c r="D9" s="6">
        <v>0</v>
      </c>
      <c r="E9" s="6">
        <f t="shared" si="0"/>
        <v>2</v>
      </c>
    </row>
    <row r="10" spans="1:7" ht="25.5" x14ac:dyDescent="0.25">
      <c r="A10" s="12" t="s">
        <v>24</v>
      </c>
      <c r="B10" s="13">
        <v>2</v>
      </c>
      <c r="C10" s="6">
        <v>1</v>
      </c>
      <c r="D10" s="6">
        <v>0</v>
      </c>
      <c r="E10" s="6">
        <f t="shared" si="0"/>
        <v>2</v>
      </c>
      <c r="G10" s="19"/>
    </row>
    <row r="11" spans="1:7" ht="16.5" x14ac:dyDescent="0.25">
      <c r="A11" s="12" t="s">
        <v>25</v>
      </c>
      <c r="B11" s="13">
        <f>2*0.1</f>
        <v>0.2</v>
      </c>
      <c r="C11" s="6">
        <v>1</v>
      </c>
      <c r="D11" s="6">
        <v>0</v>
      </c>
      <c r="E11" s="6">
        <f t="shared" si="0"/>
        <v>0.2</v>
      </c>
      <c r="G11" s="20"/>
    </row>
    <row r="12" spans="1:7" ht="25.5" x14ac:dyDescent="0.25">
      <c r="A12" s="12" t="s">
        <v>26</v>
      </c>
      <c r="B12" s="6">
        <f>2*0.05</f>
        <v>0.1</v>
      </c>
      <c r="C12" s="6">
        <v>1</v>
      </c>
      <c r="D12" s="6">
        <v>0</v>
      </c>
      <c r="E12" s="6">
        <f t="shared" si="0"/>
        <v>0.1</v>
      </c>
      <c r="G12" s="21"/>
    </row>
    <row r="13" spans="1:7" x14ac:dyDescent="0.25">
      <c r="A13" s="12" t="s">
        <v>27</v>
      </c>
      <c r="B13" s="13">
        <v>2</v>
      </c>
      <c r="C13" s="6">
        <v>1</v>
      </c>
      <c r="D13" s="6">
        <v>0</v>
      </c>
      <c r="E13" s="6">
        <f t="shared" si="0"/>
        <v>2</v>
      </c>
    </row>
    <row r="14" spans="1:7" ht="24" x14ac:dyDescent="0.25">
      <c r="A14" s="14" t="s">
        <v>28</v>
      </c>
      <c r="B14" s="6">
        <f>'No of Respondents'!C9</f>
        <v>112</v>
      </c>
      <c r="C14" s="6">
        <v>2</v>
      </c>
      <c r="D14" s="6">
        <f>'No of Respondents'!D9</f>
        <v>12</v>
      </c>
      <c r="E14" s="6">
        <f t="shared" si="0"/>
        <v>236</v>
      </c>
    </row>
    <row r="15" spans="1:7" x14ac:dyDescent="0.25">
      <c r="A15" s="14"/>
      <c r="B15" s="6"/>
      <c r="C15" s="6"/>
      <c r="D15" s="15" t="s">
        <v>29</v>
      </c>
      <c r="E15" s="16">
        <f>SUM(E6:E14)</f>
        <v>248.3</v>
      </c>
    </row>
  </sheetData>
  <mergeCells count="5">
    <mergeCell ref="A2:E2"/>
    <mergeCell ref="D4:D5"/>
    <mergeCell ref="A4:A5"/>
    <mergeCell ref="B4:B5"/>
    <mergeCell ref="C4:C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9"/>
  <sheetViews>
    <sheetView workbookViewId="0">
      <selection activeCell="I9" sqref="I9"/>
    </sheetView>
  </sheetViews>
  <sheetFormatPr defaultRowHeight="15" x14ac:dyDescent="0.25"/>
  <cols>
    <col min="1" max="1" width="18.42578125" customWidth="1"/>
    <col min="2" max="2" width="13.42578125" customWidth="1"/>
    <col min="3" max="3" width="15.42578125" customWidth="1"/>
    <col min="4" max="4" width="14" customWidth="1"/>
    <col min="5" max="5" width="14.7109375" customWidth="1"/>
    <col min="6" max="6" width="13.42578125" customWidth="1"/>
  </cols>
  <sheetData>
    <row r="3" spans="1:9" ht="15.75" x14ac:dyDescent="0.25">
      <c r="A3" s="51" t="s">
        <v>32</v>
      </c>
      <c r="B3" s="52"/>
      <c r="C3" s="52"/>
      <c r="D3" s="52"/>
      <c r="E3" s="52"/>
      <c r="F3" s="52"/>
      <c r="G3" s="53"/>
    </row>
    <row r="4" spans="1:9" ht="15.75" x14ac:dyDescent="0.25">
      <c r="A4" s="25"/>
      <c r="B4" s="4"/>
      <c r="C4" s="4"/>
      <c r="D4" s="4"/>
      <c r="E4" s="4"/>
      <c r="F4" s="4"/>
      <c r="G4" s="4"/>
    </row>
    <row r="5" spans="1:9" x14ac:dyDescent="0.25">
      <c r="A5" s="2" t="s">
        <v>2</v>
      </c>
      <c r="B5" s="2" t="s">
        <v>4</v>
      </c>
      <c r="C5" s="2" t="s">
        <v>6</v>
      </c>
      <c r="D5" s="2" t="s">
        <v>8</v>
      </c>
      <c r="E5" s="2" t="s">
        <v>10</v>
      </c>
      <c r="F5" s="2" t="s">
        <v>38</v>
      </c>
      <c r="G5" s="2" t="s">
        <v>40</v>
      </c>
    </row>
    <row r="6" spans="1:9" ht="38.25" x14ac:dyDescent="0.25">
      <c r="A6" s="2" t="s">
        <v>33</v>
      </c>
      <c r="B6" s="2" t="s">
        <v>34</v>
      </c>
      <c r="C6" s="2" t="s">
        <v>35</v>
      </c>
      <c r="D6" s="2" t="s">
        <v>36</v>
      </c>
      <c r="E6" s="2" t="s">
        <v>37</v>
      </c>
      <c r="F6" s="2" t="s">
        <v>39</v>
      </c>
      <c r="G6" s="2" t="s">
        <v>41</v>
      </c>
      <c r="I6" s="19"/>
    </row>
    <row r="7" spans="1:9" x14ac:dyDescent="0.25">
      <c r="A7" s="3"/>
      <c r="B7" s="3"/>
      <c r="C7" s="3"/>
      <c r="D7" s="3"/>
      <c r="E7" s="3"/>
      <c r="F7" s="3"/>
      <c r="G7" s="5" t="s">
        <v>42</v>
      </c>
      <c r="I7" s="19"/>
    </row>
    <row r="8" spans="1:9" ht="28.5" x14ac:dyDescent="0.25">
      <c r="A8" s="23" t="s">
        <v>43</v>
      </c>
      <c r="B8" s="50">
        <v>32500</v>
      </c>
      <c r="C8" s="23">
        <v>2</v>
      </c>
      <c r="D8" s="50">
        <f>B8*C8</f>
        <v>65000</v>
      </c>
      <c r="E8" s="50">
        <v>5500</v>
      </c>
      <c r="F8" s="23">
        <f>'No of Respondents'!C9</f>
        <v>112</v>
      </c>
      <c r="G8" s="50">
        <f>E8*F8</f>
        <v>616000</v>
      </c>
    </row>
    <row r="9" spans="1:9" ht="15.75" x14ac:dyDescent="0.25">
      <c r="A9" s="24" t="s">
        <v>44</v>
      </c>
      <c r="H9" t="s">
        <v>29</v>
      </c>
      <c r="I9" s="22">
        <f>ROUND(D8+G8,-3)</f>
        <v>681000</v>
      </c>
    </row>
  </sheetData>
  <mergeCells count="1">
    <mergeCell ref="A3:G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56"/>
  <sheetViews>
    <sheetView workbookViewId="0"/>
  </sheetViews>
  <sheetFormatPr defaultRowHeight="15" x14ac:dyDescent="0.25"/>
  <cols>
    <col min="1" max="1" width="42.7109375" style="11" customWidth="1"/>
    <col min="9" max="9" width="14.42578125" customWidth="1"/>
  </cols>
  <sheetData>
    <row r="2" spans="1:18" x14ac:dyDescent="0.25">
      <c r="F2">
        <v>106.45</v>
      </c>
      <c r="G2">
        <v>138.43</v>
      </c>
      <c r="H2">
        <v>52.77</v>
      </c>
    </row>
    <row r="3" spans="1:18" ht="63.75" x14ac:dyDescent="0.25">
      <c r="A3" s="47" t="s">
        <v>45</v>
      </c>
      <c r="B3" s="47" t="s">
        <v>83</v>
      </c>
      <c r="C3" s="47" t="s">
        <v>46</v>
      </c>
      <c r="D3" s="47" t="s">
        <v>84</v>
      </c>
      <c r="E3" s="47" t="s">
        <v>131</v>
      </c>
      <c r="F3" s="47" t="s">
        <v>47</v>
      </c>
      <c r="G3" s="47" t="s">
        <v>48</v>
      </c>
      <c r="H3" s="47" t="s">
        <v>85</v>
      </c>
      <c r="I3" s="47" t="s">
        <v>132</v>
      </c>
      <c r="Q3" s="36"/>
      <c r="R3" s="36"/>
    </row>
    <row r="4" spans="1:18" ht="15.75" x14ac:dyDescent="0.25">
      <c r="A4" s="12" t="s">
        <v>49</v>
      </c>
      <c r="B4" s="26" t="s">
        <v>50</v>
      </c>
      <c r="C4" s="27"/>
      <c r="D4" s="27"/>
      <c r="E4" s="27"/>
      <c r="F4" s="27"/>
      <c r="G4" s="27"/>
      <c r="H4" s="27"/>
      <c r="I4" s="27"/>
      <c r="K4" s="19"/>
      <c r="Q4" s="36"/>
      <c r="R4" s="36"/>
    </row>
    <row r="5" spans="1:18" ht="15.75" x14ac:dyDescent="0.25">
      <c r="A5" s="12" t="s">
        <v>51</v>
      </c>
      <c r="B5" s="26" t="s">
        <v>50</v>
      </c>
      <c r="C5" s="27"/>
      <c r="D5" s="27"/>
      <c r="E5" s="27"/>
      <c r="F5" s="27"/>
      <c r="G5" s="27"/>
      <c r="H5" s="27"/>
      <c r="I5" s="27"/>
      <c r="K5" s="19"/>
      <c r="Q5" s="36"/>
      <c r="R5" s="36"/>
    </row>
    <row r="6" spans="1:18" x14ac:dyDescent="0.25">
      <c r="A6" s="12" t="s">
        <v>52</v>
      </c>
      <c r="B6" s="28"/>
      <c r="C6" s="27"/>
      <c r="D6" s="27"/>
      <c r="E6" s="27"/>
      <c r="F6" s="27"/>
      <c r="G6" s="27"/>
      <c r="H6" s="27"/>
      <c r="I6" s="27"/>
    </row>
    <row r="7" spans="1:18" x14ac:dyDescent="0.25">
      <c r="A7" s="12" t="s">
        <v>86</v>
      </c>
      <c r="B7" s="26">
        <v>1</v>
      </c>
      <c r="C7" s="26">
        <v>1</v>
      </c>
      <c r="D7" s="26">
        <f>B7*C7</f>
        <v>1</v>
      </c>
      <c r="E7" s="26">
        <f>'No of Respondents'!F9</f>
        <v>125</v>
      </c>
      <c r="F7" s="26">
        <f>D7*E7</f>
        <v>125</v>
      </c>
      <c r="G7" s="26">
        <f>F7*0.05</f>
        <v>6.25</v>
      </c>
      <c r="H7" s="26">
        <f>F7*0.1</f>
        <v>12.5</v>
      </c>
      <c r="I7" s="29">
        <f>F7*F$2+G7*G$2+H7*H$2</f>
        <v>14831.0625</v>
      </c>
      <c r="K7" s="19"/>
    </row>
    <row r="8" spans="1:18" x14ac:dyDescent="0.25">
      <c r="A8" s="12" t="s">
        <v>53</v>
      </c>
      <c r="B8" s="30"/>
      <c r="C8" s="30"/>
      <c r="D8" s="30"/>
      <c r="E8" s="30"/>
      <c r="F8" s="30"/>
      <c r="G8" s="30"/>
      <c r="H8" s="30"/>
      <c r="I8" s="31"/>
    </row>
    <row r="9" spans="1:18" ht="15.75" x14ac:dyDescent="0.25">
      <c r="A9" s="12" t="s">
        <v>54</v>
      </c>
      <c r="B9" s="26">
        <v>200</v>
      </c>
      <c r="C9" s="26">
        <v>1</v>
      </c>
      <c r="D9" s="26">
        <f t="shared" ref="D9:D10" si="0">B9*C9</f>
        <v>200</v>
      </c>
      <c r="E9" s="26">
        <f>'No of Respondents'!B9</f>
        <v>2</v>
      </c>
      <c r="F9" s="26">
        <f t="shared" ref="F9:F10" si="1">D9*E9</f>
        <v>400</v>
      </c>
      <c r="G9" s="26">
        <f t="shared" ref="G9:G10" si="2">F9*0.05</f>
        <v>20</v>
      </c>
      <c r="H9" s="26">
        <f t="shared" ref="H9:H10" si="3">F9*0.1</f>
        <v>40</v>
      </c>
      <c r="I9" s="29">
        <f>F9*F$2+G9*G$2+H9*H$2</f>
        <v>47459.4</v>
      </c>
    </row>
    <row r="10" spans="1:18" ht="15.75" x14ac:dyDescent="0.25">
      <c r="A10" s="12" t="s">
        <v>55</v>
      </c>
      <c r="B10" s="26">
        <v>200</v>
      </c>
      <c r="C10" s="26">
        <v>1</v>
      </c>
      <c r="D10" s="26">
        <f t="shared" si="0"/>
        <v>200</v>
      </c>
      <c r="E10" s="26">
        <f>'No of Respondents'!B9*0.2</f>
        <v>0.4</v>
      </c>
      <c r="F10" s="26">
        <f t="shared" si="1"/>
        <v>80</v>
      </c>
      <c r="G10" s="26">
        <f t="shared" si="2"/>
        <v>4</v>
      </c>
      <c r="H10" s="26">
        <f t="shared" si="3"/>
        <v>8</v>
      </c>
      <c r="I10" s="29">
        <f>F10*F$2+G10*G$2+H10*H$2</f>
        <v>9491.8799999999992</v>
      </c>
    </row>
    <row r="11" spans="1:18" x14ac:dyDescent="0.25">
      <c r="A11" s="12" t="s">
        <v>56</v>
      </c>
      <c r="B11" s="26" t="s">
        <v>57</v>
      </c>
      <c r="C11" s="30"/>
      <c r="D11" s="30"/>
      <c r="E11" s="30"/>
      <c r="F11" s="30"/>
      <c r="G11" s="30"/>
      <c r="H11" s="30"/>
      <c r="I11" s="31"/>
    </row>
    <row r="12" spans="1:18" x14ac:dyDescent="0.25">
      <c r="A12" s="12" t="s">
        <v>58</v>
      </c>
      <c r="B12" s="26" t="s">
        <v>59</v>
      </c>
      <c r="C12" s="30"/>
      <c r="D12" s="30"/>
      <c r="E12" s="30"/>
      <c r="F12" s="30"/>
      <c r="G12" s="30"/>
      <c r="H12" s="30"/>
      <c r="I12" s="31"/>
    </row>
    <row r="13" spans="1:18" x14ac:dyDescent="0.25">
      <c r="A13" s="12" t="s">
        <v>60</v>
      </c>
      <c r="B13" s="26" t="s">
        <v>59</v>
      </c>
      <c r="C13" s="30"/>
      <c r="D13" s="30"/>
      <c r="E13" s="30"/>
      <c r="F13" s="30"/>
      <c r="G13" s="30"/>
      <c r="H13" s="30"/>
      <c r="I13" s="31"/>
    </row>
    <row r="14" spans="1:18" x14ac:dyDescent="0.25">
      <c r="A14" s="12" t="s">
        <v>61</v>
      </c>
      <c r="B14" s="30"/>
      <c r="C14" s="30"/>
      <c r="D14" s="30"/>
      <c r="E14" s="30"/>
      <c r="F14" s="30"/>
      <c r="G14" s="30"/>
      <c r="H14" s="30"/>
      <c r="I14" s="31"/>
    </row>
    <row r="15" spans="1:18" ht="15.75" x14ac:dyDescent="0.25">
      <c r="A15" s="12" t="s">
        <v>62</v>
      </c>
      <c r="B15" s="26">
        <v>2</v>
      </c>
      <c r="C15" s="26">
        <v>1</v>
      </c>
      <c r="D15" s="26">
        <f t="shared" ref="D15:D23" si="4">B15*C15</f>
        <v>2</v>
      </c>
      <c r="E15" s="26">
        <f>'No of Respondents'!B9</f>
        <v>2</v>
      </c>
      <c r="F15" s="26">
        <f t="shared" ref="F15:F24" si="5">D15*E15</f>
        <v>4</v>
      </c>
      <c r="G15" s="26">
        <f t="shared" ref="G15:G24" si="6">F15*0.05</f>
        <v>0.2</v>
      </c>
      <c r="H15" s="26">
        <f t="shared" ref="H15:H24" si="7">F15*0.1</f>
        <v>0.4</v>
      </c>
      <c r="I15" s="29">
        <f t="shared" ref="I15:I24" si="8">F15*F$2+G15*G$2+H15*H$2</f>
        <v>474.59399999999999</v>
      </c>
    </row>
    <row r="16" spans="1:18" ht="15.75" x14ac:dyDescent="0.25">
      <c r="A16" s="12" t="s">
        <v>63</v>
      </c>
      <c r="B16" s="26">
        <v>2</v>
      </c>
      <c r="C16" s="26">
        <v>1</v>
      </c>
      <c r="D16" s="26">
        <f t="shared" si="4"/>
        <v>2</v>
      </c>
      <c r="E16" s="26">
        <f>'No of Respondents'!B9</f>
        <v>2</v>
      </c>
      <c r="F16" s="26">
        <f t="shared" si="5"/>
        <v>4</v>
      </c>
      <c r="G16" s="26">
        <f t="shared" si="6"/>
        <v>0.2</v>
      </c>
      <c r="H16" s="26">
        <f t="shared" si="7"/>
        <v>0.4</v>
      </c>
      <c r="I16" s="29">
        <f t="shared" si="8"/>
        <v>474.59399999999999</v>
      </c>
    </row>
    <row r="17" spans="1:11" ht="15.75" x14ac:dyDescent="0.25">
      <c r="A17" s="12" t="s">
        <v>64</v>
      </c>
      <c r="B17" s="26">
        <v>2</v>
      </c>
      <c r="C17" s="26">
        <v>1</v>
      </c>
      <c r="D17" s="26">
        <f t="shared" si="4"/>
        <v>2</v>
      </c>
      <c r="E17" s="26">
        <f>'No of Respondents'!B9</f>
        <v>2</v>
      </c>
      <c r="F17" s="26">
        <f t="shared" si="5"/>
        <v>4</v>
      </c>
      <c r="G17" s="26">
        <f t="shared" si="6"/>
        <v>0.2</v>
      </c>
      <c r="H17" s="26">
        <f t="shared" si="7"/>
        <v>0.4</v>
      </c>
      <c r="I17" s="29">
        <f t="shared" si="8"/>
        <v>474.59399999999999</v>
      </c>
    </row>
    <row r="18" spans="1:11" ht="15.75" x14ac:dyDescent="0.25">
      <c r="A18" s="12" t="s">
        <v>65</v>
      </c>
      <c r="B18" s="26">
        <v>2</v>
      </c>
      <c r="C18" s="26">
        <v>1</v>
      </c>
      <c r="D18" s="26">
        <f t="shared" si="4"/>
        <v>2</v>
      </c>
      <c r="E18" s="26">
        <f>'No of Respondents'!B9</f>
        <v>2</v>
      </c>
      <c r="F18" s="26">
        <f t="shared" si="5"/>
        <v>4</v>
      </c>
      <c r="G18" s="26">
        <f t="shared" si="6"/>
        <v>0.2</v>
      </c>
      <c r="H18" s="26">
        <f t="shared" si="7"/>
        <v>0.4</v>
      </c>
      <c r="I18" s="29">
        <f t="shared" si="8"/>
        <v>474.59399999999999</v>
      </c>
    </row>
    <row r="19" spans="1:11" ht="15.75" x14ac:dyDescent="0.25">
      <c r="A19" s="12" t="s">
        <v>66</v>
      </c>
      <c r="B19" s="26">
        <v>2</v>
      </c>
      <c r="C19" s="26">
        <v>1</v>
      </c>
      <c r="D19" s="26">
        <f t="shared" si="4"/>
        <v>2</v>
      </c>
      <c r="E19" s="26">
        <f>'No of Respondents'!B9</f>
        <v>2</v>
      </c>
      <c r="F19" s="26">
        <f t="shared" si="5"/>
        <v>4</v>
      </c>
      <c r="G19" s="26">
        <f t="shared" si="6"/>
        <v>0.2</v>
      </c>
      <c r="H19" s="26">
        <f t="shared" si="7"/>
        <v>0.4</v>
      </c>
      <c r="I19" s="29">
        <f t="shared" si="8"/>
        <v>474.59399999999999</v>
      </c>
    </row>
    <row r="20" spans="1:11" ht="25.5" x14ac:dyDescent="0.25">
      <c r="A20" s="12" t="s">
        <v>67</v>
      </c>
      <c r="B20" s="26">
        <v>2</v>
      </c>
      <c r="C20" s="26">
        <v>1</v>
      </c>
      <c r="D20" s="26">
        <f t="shared" si="4"/>
        <v>2</v>
      </c>
      <c r="E20" s="26">
        <v>0</v>
      </c>
      <c r="F20" s="26">
        <f t="shared" si="5"/>
        <v>0</v>
      </c>
      <c r="G20" s="26">
        <f t="shared" si="6"/>
        <v>0</v>
      </c>
      <c r="H20" s="26">
        <f t="shared" si="7"/>
        <v>0</v>
      </c>
      <c r="I20" s="29">
        <f t="shared" si="8"/>
        <v>0</v>
      </c>
      <c r="K20" s="19"/>
    </row>
    <row r="21" spans="1:11" ht="16.5" x14ac:dyDescent="0.25">
      <c r="A21" s="12" t="s">
        <v>68</v>
      </c>
      <c r="B21" s="26">
        <v>6</v>
      </c>
      <c r="C21" s="26">
        <v>1</v>
      </c>
      <c r="D21" s="26">
        <f t="shared" si="4"/>
        <v>6</v>
      </c>
      <c r="E21" s="26">
        <f>'No of Respondents'!B9*0.1</f>
        <v>0.2</v>
      </c>
      <c r="F21" s="26">
        <f t="shared" si="5"/>
        <v>1.2000000000000002</v>
      </c>
      <c r="G21" s="26">
        <f t="shared" si="6"/>
        <v>6.0000000000000012E-2</v>
      </c>
      <c r="H21" s="26">
        <f t="shared" si="7"/>
        <v>0.12000000000000002</v>
      </c>
      <c r="I21" s="29">
        <f t="shared" si="8"/>
        <v>142.37820000000002</v>
      </c>
      <c r="K21" s="20"/>
    </row>
    <row r="22" spans="1:11" ht="15.75" x14ac:dyDescent="0.25">
      <c r="A22" s="12" t="s">
        <v>97</v>
      </c>
      <c r="B22" s="26">
        <v>6</v>
      </c>
      <c r="C22" s="26">
        <v>1</v>
      </c>
      <c r="D22" s="26">
        <f t="shared" si="4"/>
        <v>6</v>
      </c>
      <c r="E22" s="26">
        <f>'No of Respondents'!B9*0.05</f>
        <v>0.1</v>
      </c>
      <c r="F22" s="26">
        <f t="shared" si="5"/>
        <v>0.60000000000000009</v>
      </c>
      <c r="G22" s="26">
        <f t="shared" si="6"/>
        <v>3.0000000000000006E-2</v>
      </c>
      <c r="H22" s="26">
        <f t="shared" si="7"/>
        <v>6.0000000000000012E-2</v>
      </c>
      <c r="I22" s="29">
        <f t="shared" si="8"/>
        <v>71.18910000000001</v>
      </c>
      <c r="K22" s="21"/>
    </row>
    <row r="23" spans="1:11" ht="15.75" x14ac:dyDescent="0.25">
      <c r="A23" s="12" t="s">
        <v>69</v>
      </c>
      <c r="B23" s="26">
        <v>24</v>
      </c>
      <c r="C23" s="26">
        <v>1</v>
      </c>
      <c r="D23" s="26">
        <f t="shared" si="4"/>
        <v>24</v>
      </c>
      <c r="E23" s="26">
        <f>'No of Respondents'!B9</f>
        <v>2</v>
      </c>
      <c r="F23" s="26">
        <f t="shared" si="5"/>
        <v>48</v>
      </c>
      <c r="G23" s="26">
        <f t="shared" si="6"/>
        <v>2.4000000000000004</v>
      </c>
      <c r="H23" s="26">
        <f t="shared" si="7"/>
        <v>4.8000000000000007</v>
      </c>
      <c r="I23" s="29">
        <f t="shared" si="8"/>
        <v>5695.1280000000006</v>
      </c>
    </row>
    <row r="24" spans="1:11" ht="28.5" x14ac:dyDescent="0.25">
      <c r="A24" s="12" t="s">
        <v>70</v>
      </c>
      <c r="B24" s="26">
        <v>14</v>
      </c>
      <c r="C24" s="26">
        <v>2</v>
      </c>
      <c r="D24" s="26">
        <f>B24*C24</f>
        <v>28</v>
      </c>
      <c r="E24" s="26">
        <f>'No of Respondents'!C9</f>
        <v>112</v>
      </c>
      <c r="F24" s="32">
        <f t="shared" si="5"/>
        <v>3136</v>
      </c>
      <c r="G24" s="26">
        <f t="shared" si="6"/>
        <v>156.80000000000001</v>
      </c>
      <c r="H24" s="26">
        <f t="shared" si="7"/>
        <v>313.60000000000002</v>
      </c>
      <c r="I24" s="29">
        <f t="shared" si="8"/>
        <v>372081.69600000005</v>
      </c>
    </row>
    <row r="25" spans="1:11" s="46" customFormat="1" x14ac:dyDescent="0.25">
      <c r="A25" s="43" t="s">
        <v>71</v>
      </c>
      <c r="B25" s="44"/>
      <c r="C25" s="44"/>
      <c r="D25" s="44"/>
      <c r="E25" s="44"/>
      <c r="F25" s="57">
        <f>SUM(F4:H24)</f>
        <v>4382.42</v>
      </c>
      <c r="G25" s="57"/>
      <c r="H25" s="57"/>
      <c r="I25" s="45">
        <f>SUM(I4:I24)</f>
        <v>452145.70380000002</v>
      </c>
    </row>
    <row r="26" spans="1:11" x14ac:dyDescent="0.25">
      <c r="A26" s="12" t="s">
        <v>72</v>
      </c>
      <c r="B26" s="30"/>
      <c r="C26" s="30"/>
      <c r="D26" s="30"/>
      <c r="E26" s="30"/>
      <c r="F26" s="30"/>
      <c r="G26" s="30"/>
      <c r="H26" s="30"/>
      <c r="I26" s="31"/>
    </row>
    <row r="27" spans="1:11" x14ac:dyDescent="0.25">
      <c r="A27" s="12" t="s">
        <v>86</v>
      </c>
      <c r="B27" s="26" t="s">
        <v>87</v>
      </c>
      <c r="C27" s="26"/>
      <c r="D27" s="26"/>
      <c r="E27" s="26"/>
      <c r="F27" s="26"/>
      <c r="G27" s="26"/>
      <c r="H27" s="26"/>
      <c r="I27" s="29"/>
    </row>
    <row r="28" spans="1:11" x14ac:dyDescent="0.25">
      <c r="A28" s="12" t="s">
        <v>73</v>
      </c>
      <c r="B28" s="26" t="s">
        <v>59</v>
      </c>
      <c r="C28" s="30"/>
      <c r="D28" s="30"/>
      <c r="E28" s="30"/>
      <c r="F28" s="30"/>
      <c r="G28" s="30"/>
      <c r="H28" s="30"/>
      <c r="I28" s="31"/>
    </row>
    <row r="29" spans="1:11" x14ac:dyDescent="0.25">
      <c r="A29" s="12" t="s">
        <v>74</v>
      </c>
      <c r="B29" s="26" t="s">
        <v>59</v>
      </c>
      <c r="C29" s="30"/>
      <c r="D29" s="30"/>
      <c r="E29" s="30"/>
      <c r="F29" s="30"/>
      <c r="G29" s="30"/>
      <c r="H29" s="30"/>
      <c r="I29" s="31"/>
    </row>
    <row r="30" spans="1:11" x14ac:dyDescent="0.25">
      <c r="A30" s="12" t="s">
        <v>75</v>
      </c>
      <c r="B30" s="26" t="s">
        <v>59</v>
      </c>
      <c r="C30" s="30"/>
      <c r="D30" s="30"/>
      <c r="E30" s="30"/>
      <c r="F30" s="30"/>
      <c r="G30" s="30"/>
      <c r="H30" s="30"/>
      <c r="I30" s="31"/>
    </row>
    <row r="31" spans="1:11" x14ac:dyDescent="0.25">
      <c r="A31" s="12" t="s">
        <v>76</v>
      </c>
      <c r="B31" s="30"/>
      <c r="C31" s="30"/>
      <c r="D31" s="30"/>
      <c r="E31" s="30"/>
      <c r="F31" s="30"/>
      <c r="G31" s="30"/>
      <c r="H31" s="30"/>
      <c r="I31" s="31"/>
    </row>
    <row r="32" spans="1:11" ht="15.75" x14ac:dyDescent="0.25">
      <c r="A32" s="12" t="s">
        <v>77</v>
      </c>
      <c r="B32" s="26">
        <v>0.1</v>
      </c>
      <c r="C32" s="26">
        <v>365</v>
      </c>
      <c r="D32" s="26">
        <f t="shared" ref="D32:D34" si="9">B32*C32</f>
        <v>36.5</v>
      </c>
      <c r="E32" s="26">
        <f>'No of Respondents'!C9</f>
        <v>112</v>
      </c>
      <c r="F32" s="32">
        <f t="shared" ref="F32:F34" si="10">D32*E32</f>
        <v>4088</v>
      </c>
      <c r="G32" s="26">
        <f t="shared" ref="G32:G34" si="11">F32*0.05</f>
        <v>204.4</v>
      </c>
      <c r="H32" s="26">
        <f t="shared" ref="H32:H34" si="12">F32*0.1</f>
        <v>408.8</v>
      </c>
      <c r="I32" s="29">
        <f t="shared" ref="I32:I34" si="13">F32*F$2+G32*G$2+H32*H$2</f>
        <v>485035.06800000003</v>
      </c>
    </row>
    <row r="33" spans="1:12" ht="15.75" x14ac:dyDescent="0.25">
      <c r="A33" s="12" t="s">
        <v>78</v>
      </c>
      <c r="B33" s="26">
        <v>0.6</v>
      </c>
      <c r="C33" s="26">
        <v>12</v>
      </c>
      <c r="D33" s="26">
        <f t="shared" si="9"/>
        <v>7.1999999999999993</v>
      </c>
      <c r="E33" s="26">
        <f>'No of Respondents'!D9</f>
        <v>12</v>
      </c>
      <c r="F33" s="26">
        <f t="shared" si="10"/>
        <v>86.399999999999991</v>
      </c>
      <c r="G33" s="26">
        <f t="shared" si="11"/>
        <v>4.3199999999999994</v>
      </c>
      <c r="H33" s="26">
        <f t="shared" si="12"/>
        <v>8.6399999999999988</v>
      </c>
      <c r="I33" s="29">
        <f t="shared" si="13"/>
        <v>10251.230399999999</v>
      </c>
    </row>
    <row r="34" spans="1:12" ht="15.75" x14ac:dyDescent="0.25">
      <c r="A34" s="12" t="s">
        <v>79</v>
      </c>
      <c r="B34" s="26">
        <v>0.25</v>
      </c>
      <c r="C34" s="26">
        <v>2</v>
      </c>
      <c r="D34" s="26">
        <f t="shared" si="9"/>
        <v>0.5</v>
      </c>
      <c r="E34" s="26">
        <f>'No of Respondents'!C9</f>
        <v>112</v>
      </c>
      <c r="F34" s="26">
        <f t="shared" si="10"/>
        <v>56</v>
      </c>
      <c r="G34" s="26">
        <f t="shared" si="11"/>
        <v>2.8000000000000003</v>
      </c>
      <c r="H34" s="26">
        <f t="shared" si="12"/>
        <v>5.6000000000000005</v>
      </c>
      <c r="I34" s="29">
        <f t="shared" si="13"/>
        <v>6644.3159999999998</v>
      </c>
    </row>
    <row r="35" spans="1:12" x14ac:dyDescent="0.25">
      <c r="A35" s="12" t="s">
        <v>80</v>
      </c>
      <c r="B35" s="26" t="s">
        <v>50</v>
      </c>
      <c r="C35" s="30"/>
      <c r="D35" s="30"/>
      <c r="E35" s="30"/>
      <c r="F35" s="30"/>
      <c r="G35" s="30"/>
      <c r="H35" s="30"/>
      <c r="I35" s="31"/>
    </row>
    <row r="36" spans="1:12" x14ac:dyDescent="0.25">
      <c r="A36" s="12" t="s">
        <v>81</v>
      </c>
      <c r="B36" s="26" t="s">
        <v>50</v>
      </c>
      <c r="C36" s="30"/>
      <c r="D36" s="30"/>
      <c r="E36" s="30"/>
      <c r="F36" s="30"/>
      <c r="G36" s="30"/>
      <c r="H36" s="30"/>
      <c r="I36" s="31"/>
    </row>
    <row r="37" spans="1:12" s="46" customFormat="1" x14ac:dyDescent="0.25">
      <c r="A37" s="43" t="s">
        <v>82</v>
      </c>
      <c r="B37" s="44"/>
      <c r="C37" s="44"/>
      <c r="D37" s="44"/>
      <c r="E37" s="44"/>
      <c r="F37" s="57">
        <f>SUM(F26:H36)</f>
        <v>4864.96</v>
      </c>
      <c r="G37" s="57"/>
      <c r="H37" s="57"/>
      <c r="I37" s="45">
        <f>SUM(I26:I36)</f>
        <v>501930.61440000002</v>
      </c>
    </row>
    <row r="38" spans="1:12" ht="15.75" x14ac:dyDescent="0.25">
      <c r="A38" s="33" t="s">
        <v>128</v>
      </c>
      <c r="B38" s="34"/>
      <c r="C38" s="34"/>
      <c r="D38" s="34"/>
      <c r="E38" s="34"/>
      <c r="F38" s="56">
        <f>ROUND(F37+F25,-2)</f>
        <v>9200</v>
      </c>
      <c r="G38" s="56"/>
      <c r="H38" s="56"/>
      <c r="I38" s="35">
        <f>ROUND(I37+I25,-4)</f>
        <v>950000</v>
      </c>
      <c r="K38" s="49">
        <f>F38/'No of Responses'!E15</f>
        <v>37.051953282319772</v>
      </c>
      <c r="L38" t="s">
        <v>135</v>
      </c>
    </row>
    <row r="39" spans="1:12" ht="15.75" x14ac:dyDescent="0.25">
      <c r="A39" s="33" t="s">
        <v>129</v>
      </c>
      <c r="B39" s="39"/>
      <c r="C39" s="39"/>
      <c r="D39" s="39"/>
      <c r="E39" s="39"/>
      <c r="F39" s="39"/>
      <c r="G39" s="39"/>
      <c r="H39" s="39"/>
      <c r="I39" s="35">
        <f>'Capital O&amp;M'!I9</f>
        <v>681000</v>
      </c>
    </row>
    <row r="40" spans="1:12" ht="15.75" x14ac:dyDescent="0.25">
      <c r="A40" s="33" t="s">
        <v>130</v>
      </c>
      <c r="B40" s="39"/>
      <c r="C40" s="39"/>
      <c r="D40" s="39"/>
      <c r="E40" s="39"/>
      <c r="F40" s="39"/>
      <c r="G40" s="39"/>
      <c r="H40" s="39"/>
      <c r="I40" s="35">
        <f>ROUND(I39+I38,-4)</f>
        <v>1630000</v>
      </c>
    </row>
    <row r="42" spans="1:12" x14ac:dyDescent="0.25">
      <c r="A42" s="37" t="s">
        <v>95</v>
      </c>
    </row>
    <row r="43" spans="1:12" ht="15.75" x14ac:dyDescent="0.25">
      <c r="A43" s="18" t="s">
        <v>136</v>
      </c>
    </row>
    <row r="44" spans="1:12" ht="15.75" x14ac:dyDescent="0.25">
      <c r="A44" s="18" t="s">
        <v>96</v>
      </c>
    </row>
    <row r="45" spans="1:12" ht="15.75" x14ac:dyDescent="0.25">
      <c r="A45" s="18" t="s">
        <v>88</v>
      </c>
    </row>
    <row r="46" spans="1:12" ht="15.75" x14ac:dyDescent="0.25">
      <c r="A46" s="18" t="s">
        <v>89</v>
      </c>
    </row>
    <row r="47" spans="1:12" ht="15.75" x14ac:dyDescent="0.25">
      <c r="A47" s="18" t="s">
        <v>90</v>
      </c>
    </row>
    <row r="48" spans="1:12" ht="15.75" x14ac:dyDescent="0.25">
      <c r="A48" s="18" t="s">
        <v>91</v>
      </c>
    </row>
    <row r="49" spans="1:1" ht="15.75" x14ac:dyDescent="0.25">
      <c r="A49" s="18" t="s">
        <v>92</v>
      </c>
    </row>
    <row r="50" spans="1:1" ht="15.75" x14ac:dyDescent="0.25">
      <c r="A50" s="18" t="s">
        <v>137</v>
      </c>
    </row>
    <row r="51" spans="1:1" ht="15.75" x14ac:dyDescent="0.25">
      <c r="A51" s="18" t="s">
        <v>138</v>
      </c>
    </row>
    <row r="52" spans="1:1" ht="15.75" x14ac:dyDescent="0.25">
      <c r="A52" s="18" t="s">
        <v>93</v>
      </c>
    </row>
    <row r="53" spans="1:1" ht="15.75" x14ac:dyDescent="0.25">
      <c r="A53" s="18" t="s">
        <v>94</v>
      </c>
    </row>
    <row r="54" spans="1:1" ht="15.75" x14ac:dyDescent="0.25">
      <c r="A54" s="18" t="s">
        <v>139</v>
      </c>
    </row>
    <row r="55" spans="1:1" ht="15.75" x14ac:dyDescent="0.25">
      <c r="A55" s="38" t="s">
        <v>98</v>
      </c>
    </row>
    <row r="56" spans="1:1" ht="15.75" x14ac:dyDescent="0.25">
      <c r="A56" s="38" t="s">
        <v>99</v>
      </c>
    </row>
  </sheetData>
  <mergeCells count="3">
    <mergeCell ref="F38:H38"/>
    <mergeCell ref="F25:H25"/>
    <mergeCell ref="F37:H3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34"/>
  <sheetViews>
    <sheetView topLeftCell="A4" workbookViewId="0">
      <selection activeCell="J17" sqref="J17"/>
    </sheetView>
  </sheetViews>
  <sheetFormatPr defaultRowHeight="15" x14ac:dyDescent="0.25"/>
  <cols>
    <col min="1" max="1" width="42.140625" style="11" customWidth="1"/>
  </cols>
  <sheetData>
    <row r="2" spans="1:15" x14ac:dyDescent="0.25">
      <c r="F2">
        <v>47.62</v>
      </c>
      <c r="G2">
        <v>64.16</v>
      </c>
      <c r="H2">
        <v>25.76</v>
      </c>
    </row>
    <row r="3" spans="1:15" ht="63.75" x14ac:dyDescent="0.25">
      <c r="A3" s="48" t="s">
        <v>100</v>
      </c>
      <c r="B3" s="48" t="s">
        <v>117</v>
      </c>
      <c r="C3" s="48" t="s">
        <v>101</v>
      </c>
      <c r="D3" s="48" t="s">
        <v>116</v>
      </c>
      <c r="E3" s="48" t="s">
        <v>133</v>
      </c>
      <c r="F3" s="48" t="s">
        <v>102</v>
      </c>
      <c r="G3" s="48" t="s">
        <v>103</v>
      </c>
      <c r="H3" s="48" t="s">
        <v>85</v>
      </c>
      <c r="I3" s="48" t="s">
        <v>134</v>
      </c>
      <c r="L3" s="41"/>
      <c r="M3" s="41"/>
    </row>
    <row r="4" spans="1:15" ht="15.75" x14ac:dyDescent="0.25">
      <c r="A4" s="12" t="s">
        <v>104</v>
      </c>
      <c r="B4" s="30"/>
      <c r="C4" s="30"/>
      <c r="D4" s="30"/>
      <c r="E4" s="30"/>
      <c r="F4" s="30"/>
      <c r="G4" s="30"/>
      <c r="H4" s="30"/>
      <c r="I4" s="31"/>
      <c r="N4" s="41"/>
      <c r="O4" s="41"/>
    </row>
    <row r="5" spans="1:15" ht="15.75" x14ac:dyDescent="0.25">
      <c r="A5" s="12" t="s">
        <v>105</v>
      </c>
      <c r="B5" s="26">
        <v>40</v>
      </c>
      <c r="C5" s="26">
        <v>1</v>
      </c>
      <c r="D5" s="26">
        <f>B5*C5</f>
        <v>40</v>
      </c>
      <c r="E5" s="26">
        <f>'No of Respondents'!B9</f>
        <v>2</v>
      </c>
      <c r="F5" s="26">
        <f>D5*E5</f>
        <v>80</v>
      </c>
      <c r="G5" s="26">
        <f>F5*0.05</f>
        <v>4</v>
      </c>
      <c r="H5" s="26">
        <f>F5*0.1</f>
        <v>8</v>
      </c>
      <c r="I5" s="29">
        <f>F5*F$2+G5*G$2+H5*H$2</f>
        <v>4272.32</v>
      </c>
      <c r="N5" s="41"/>
      <c r="O5" s="41"/>
    </row>
    <row r="6" spans="1:15" x14ac:dyDescent="0.25">
      <c r="A6" s="12" t="s">
        <v>106</v>
      </c>
      <c r="B6" s="30"/>
      <c r="C6" s="30"/>
      <c r="D6" s="30"/>
      <c r="E6" s="30"/>
      <c r="F6" s="30"/>
      <c r="G6" s="30"/>
      <c r="H6" s="30"/>
      <c r="I6" s="31"/>
    </row>
    <row r="7" spans="1:15" ht="15.75" x14ac:dyDescent="0.25">
      <c r="A7" s="12" t="s">
        <v>107</v>
      </c>
      <c r="B7" s="26">
        <v>136</v>
      </c>
      <c r="C7" s="26">
        <v>1</v>
      </c>
      <c r="D7" s="26">
        <f>B7*C7</f>
        <v>136</v>
      </c>
      <c r="E7" s="26">
        <f>'No of Respondents'!B9*0.2</f>
        <v>0.4</v>
      </c>
      <c r="F7" s="26">
        <f>D7*E7</f>
        <v>54.400000000000006</v>
      </c>
      <c r="G7" s="26">
        <f>F7*0.05</f>
        <v>2.7200000000000006</v>
      </c>
      <c r="H7" s="26">
        <f>F7*0.1</f>
        <v>5.4400000000000013</v>
      </c>
      <c r="I7" s="29">
        <f>F7*F$2+G7*G$2+H7*H$2</f>
        <v>2905.1776</v>
      </c>
    </row>
    <row r="8" spans="1:15" x14ac:dyDescent="0.25">
      <c r="A8" s="12" t="s">
        <v>108</v>
      </c>
      <c r="B8" s="30"/>
      <c r="C8" s="30"/>
      <c r="D8" s="30"/>
      <c r="E8" s="30"/>
      <c r="F8" s="30"/>
      <c r="G8" s="30"/>
      <c r="H8" s="30"/>
      <c r="I8" s="31"/>
    </row>
    <row r="9" spans="1:15" x14ac:dyDescent="0.25">
      <c r="A9" s="12" t="s">
        <v>109</v>
      </c>
      <c r="B9" s="30"/>
      <c r="C9" s="30"/>
      <c r="D9" s="30"/>
      <c r="E9" s="30"/>
      <c r="F9" s="30"/>
      <c r="G9" s="30"/>
      <c r="H9" s="30"/>
      <c r="I9" s="31"/>
    </row>
    <row r="10" spans="1:15" x14ac:dyDescent="0.25">
      <c r="A10" s="12" t="s">
        <v>110</v>
      </c>
      <c r="B10" s="26">
        <v>2</v>
      </c>
      <c r="C10" s="26">
        <v>1</v>
      </c>
      <c r="D10" s="26">
        <f t="shared" ref="D10:D19" si="0">B10*C10</f>
        <v>2</v>
      </c>
      <c r="E10" s="26">
        <f>'No of Respondents'!B9</f>
        <v>2</v>
      </c>
      <c r="F10" s="26">
        <f t="shared" ref="F10:F19" si="1">D10*E10</f>
        <v>4</v>
      </c>
      <c r="G10" s="26">
        <f t="shared" ref="G10:G19" si="2">F10*0.05</f>
        <v>0.2</v>
      </c>
      <c r="H10" s="26">
        <f t="shared" ref="H10:H19" si="3">F10*0.1</f>
        <v>0.4</v>
      </c>
      <c r="I10" s="29">
        <f t="shared" ref="I10:I19" si="4">F10*F$2+G10*G$2+H10*H$2</f>
        <v>213.61599999999999</v>
      </c>
    </row>
    <row r="11" spans="1:15" ht="15.75" x14ac:dyDescent="0.25">
      <c r="A11" s="12" t="s">
        <v>63</v>
      </c>
      <c r="B11" s="26">
        <v>2</v>
      </c>
      <c r="C11" s="26">
        <v>1</v>
      </c>
      <c r="D11" s="26">
        <f t="shared" si="0"/>
        <v>2</v>
      </c>
      <c r="E11" s="26">
        <f>'No of Respondents'!B9</f>
        <v>2</v>
      </c>
      <c r="F11" s="26">
        <f t="shared" si="1"/>
        <v>4</v>
      </c>
      <c r="G11" s="26">
        <f t="shared" si="2"/>
        <v>0.2</v>
      </c>
      <c r="H11" s="26">
        <f t="shared" si="3"/>
        <v>0.4</v>
      </c>
      <c r="I11" s="29">
        <f t="shared" si="4"/>
        <v>213.61599999999999</v>
      </c>
    </row>
    <row r="12" spans="1:15" ht="15.75" x14ac:dyDescent="0.25">
      <c r="A12" s="12" t="s">
        <v>64</v>
      </c>
      <c r="B12" s="26">
        <v>2</v>
      </c>
      <c r="C12" s="26">
        <v>1</v>
      </c>
      <c r="D12" s="26">
        <f t="shared" si="0"/>
        <v>2</v>
      </c>
      <c r="E12" s="26">
        <f>'No of Respondents'!B9</f>
        <v>2</v>
      </c>
      <c r="F12" s="26">
        <f t="shared" si="1"/>
        <v>4</v>
      </c>
      <c r="G12" s="26">
        <f t="shared" si="2"/>
        <v>0.2</v>
      </c>
      <c r="H12" s="26">
        <f t="shared" si="3"/>
        <v>0.4</v>
      </c>
      <c r="I12" s="29">
        <f t="shared" si="4"/>
        <v>213.61599999999999</v>
      </c>
    </row>
    <row r="13" spans="1:15" ht="15.75" x14ac:dyDescent="0.25">
      <c r="A13" s="12" t="s">
        <v>65</v>
      </c>
      <c r="B13" s="26">
        <v>2</v>
      </c>
      <c r="C13" s="26">
        <v>1</v>
      </c>
      <c r="D13" s="26">
        <f t="shared" si="0"/>
        <v>2</v>
      </c>
      <c r="E13" s="26">
        <f>'No of Respondents'!B9</f>
        <v>2</v>
      </c>
      <c r="F13" s="26">
        <f t="shared" si="1"/>
        <v>4</v>
      </c>
      <c r="G13" s="26">
        <f t="shared" si="2"/>
        <v>0.2</v>
      </c>
      <c r="H13" s="26">
        <f t="shared" si="3"/>
        <v>0.4</v>
      </c>
      <c r="I13" s="29">
        <f t="shared" si="4"/>
        <v>213.61599999999999</v>
      </c>
    </row>
    <row r="14" spans="1:15" ht="15.75" x14ac:dyDescent="0.25">
      <c r="A14" s="12" t="s">
        <v>66</v>
      </c>
      <c r="B14" s="26">
        <v>2</v>
      </c>
      <c r="C14" s="26">
        <v>1</v>
      </c>
      <c r="D14" s="26">
        <f t="shared" si="0"/>
        <v>2</v>
      </c>
      <c r="E14" s="26">
        <f>'No of Respondents'!B9</f>
        <v>2</v>
      </c>
      <c r="F14" s="26">
        <f t="shared" si="1"/>
        <v>4</v>
      </c>
      <c r="G14" s="26">
        <f t="shared" si="2"/>
        <v>0.2</v>
      </c>
      <c r="H14" s="26">
        <f t="shared" si="3"/>
        <v>0.4</v>
      </c>
      <c r="I14" s="29">
        <f t="shared" si="4"/>
        <v>213.61599999999999</v>
      </c>
    </row>
    <row r="15" spans="1:15" ht="25.5" x14ac:dyDescent="0.25">
      <c r="A15" s="12" t="s">
        <v>111</v>
      </c>
      <c r="B15" s="26">
        <v>2</v>
      </c>
      <c r="C15" s="26">
        <v>1</v>
      </c>
      <c r="D15" s="26">
        <f t="shared" si="0"/>
        <v>2</v>
      </c>
      <c r="E15" s="26">
        <f>'No of Respondents'!B9</f>
        <v>2</v>
      </c>
      <c r="F15" s="26">
        <f t="shared" si="1"/>
        <v>4</v>
      </c>
      <c r="G15" s="26">
        <f t="shared" si="2"/>
        <v>0.2</v>
      </c>
      <c r="H15" s="26">
        <f t="shared" si="3"/>
        <v>0.4</v>
      </c>
      <c r="I15" s="29">
        <f t="shared" si="4"/>
        <v>213.61599999999999</v>
      </c>
    </row>
    <row r="16" spans="1:15" ht="15.75" x14ac:dyDescent="0.25">
      <c r="A16" s="12" t="s">
        <v>112</v>
      </c>
      <c r="B16" s="26">
        <v>4</v>
      </c>
      <c r="C16" s="26">
        <v>1</v>
      </c>
      <c r="D16" s="26">
        <f t="shared" si="0"/>
        <v>4</v>
      </c>
      <c r="E16" s="26">
        <f>'No of Respondents'!B9*0.1</f>
        <v>0.2</v>
      </c>
      <c r="F16" s="26">
        <f t="shared" si="1"/>
        <v>0.8</v>
      </c>
      <c r="G16" s="26">
        <f t="shared" si="2"/>
        <v>4.0000000000000008E-2</v>
      </c>
      <c r="H16" s="26">
        <f t="shared" si="3"/>
        <v>8.0000000000000016E-2</v>
      </c>
      <c r="I16" s="29">
        <f t="shared" si="4"/>
        <v>42.723199999999999</v>
      </c>
    </row>
    <row r="17" spans="1:9" ht="15.75" x14ac:dyDescent="0.25">
      <c r="A17" s="12" t="s">
        <v>113</v>
      </c>
      <c r="B17" s="26">
        <v>4</v>
      </c>
      <c r="C17" s="26">
        <v>1</v>
      </c>
      <c r="D17" s="26">
        <f t="shared" si="0"/>
        <v>4</v>
      </c>
      <c r="E17" s="26">
        <f>'No of Respondents'!B9*0.05</f>
        <v>0.1</v>
      </c>
      <c r="F17" s="26">
        <f t="shared" si="1"/>
        <v>0.4</v>
      </c>
      <c r="G17" s="26">
        <f t="shared" si="2"/>
        <v>2.0000000000000004E-2</v>
      </c>
      <c r="H17" s="26">
        <f t="shared" si="3"/>
        <v>4.0000000000000008E-2</v>
      </c>
      <c r="I17" s="29">
        <f t="shared" si="4"/>
        <v>21.361599999999999</v>
      </c>
    </row>
    <row r="18" spans="1:9" ht="15.75" x14ac:dyDescent="0.25">
      <c r="A18" s="12" t="s">
        <v>114</v>
      </c>
      <c r="B18" s="26">
        <v>8</v>
      </c>
      <c r="C18" s="26">
        <v>1</v>
      </c>
      <c r="D18" s="26">
        <f t="shared" si="0"/>
        <v>8</v>
      </c>
      <c r="E18" s="26">
        <f>'No of Respondents'!B9</f>
        <v>2</v>
      </c>
      <c r="F18" s="26">
        <f t="shared" si="1"/>
        <v>16</v>
      </c>
      <c r="G18" s="26">
        <f t="shared" si="2"/>
        <v>0.8</v>
      </c>
      <c r="H18" s="26">
        <f t="shared" si="3"/>
        <v>1.6</v>
      </c>
      <c r="I18" s="29">
        <f t="shared" si="4"/>
        <v>854.46399999999994</v>
      </c>
    </row>
    <row r="19" spans="1:9" ht="28.5" x14ac:dyDescent="0.25">
      <c r="A19" s="12" t="s">
        <v>115</v>
      </c>
      <c r="B19" s="26">
        <v>8</v>
      </c>
      <c r="C19" s="26">
        <v>2</v>
      </c>
      <c r="D19" s="26">
        <f t="shared" si="0"/>
        <v>16</v>
      </c>
      <c r="E19" s="26">
        <f>'No of Respondents'!C9*0.2</f>
        <v>22.400000000000002</v>
      </c>
      <c r="F19" s="26">
        <f t="shared" si="1"/>
        <v>358.40000000000003</v>
      </c>
      <c r="G19" s="26">
        <f t="shared" si="2"/>
        <v>17.920000000000002</v>
      </c>
      <c r="H19" s="26">
        <f t="shared" si="3"/>
        <v>35.840000000000003</v>
      </c>
      <c r="I19" s="29">
        <f t="shared" si="4"/>
        <v>19139.993600000002</v>
      </c>
    </row>
    <row r="20" spans="1:9" ht="15.75" x14ac:dyDescent="0.25">
      <c r="A20" s="33" t="s">
        <v>127</v>
      </c>
      <c r="B20" s="34"/>
      <c r="C20" s="34"/>
      <c r="D20" s="34"/>
      <c r="E20" s="34"/>
      <c r="F20" s="58">
        <f>SUM(F4:H19)</f>
        <v>614.1</v>
      </c>
      <c r="G20" s="58"/>
      <c r="H20" s="58"/>
      <c r="I20" s="35">
        <f>ROUND(SUM(I4:I19),-2)</f>
        <v>28500</v>
      </c>
    </row>
    <row r="23" spans="1:9" x14ac:dyDescent="0.25">
      <c r="A23" s="40" t="s">
        <v>95</v>
      </c>
    </row>
    <row r="24" spans="1:9" ht="15.75" x14ac:dyDescent="0.25">
      <c r="A24" s="18" t="s">
        <v>124</v>
      </c>
    </row>
    <row r="25" spans="1:9" ht="15.75" x14ac:dyDescent="0.25">
      <c r="A25" s="18" t="s">
        <v>125</v>
      </c>
    </row>
    <row r="26" spans="1:9" ht="15.75" x14ac:dyDescent="0.25">
      <c r="A26" s="18" t="s">
        <v>118</v>
      </c>
    </row>
    <row r="27" spans="1:9" ht="15.75" x14ac:dyDescent="0.25">
      <c r="A27" s="18" t="s">
        <v>119</v>
      </c>
    </row>
    <row r="28" spans="1:9" ht="15.75" x14ac:dyDescent="0.25">
      <c r="A28" s="18" t="s">
        <v>120</v>
      </c>
    </row>
    <row r="29" spans="1:9" ht="15.75" x14ac:dyDescent="0.25">
      <c r="A29" s="18" t="s">
        <v>121</v>
      </c>
    </row>
    <row r="30" spans="1:9" ht="15.75" x14ac:dyDescent="0.25">
      <c r="A30" s="18" t="s">
        <v>31</v>
      </c>
    </row>
    <row r="31" spans="1:9" ht="15.75" x14ac:dyDescent="0.25">
      <c r="A31" s="18" t="s">
        <v>30</v>
      </c>
    </row>
    <row r="32" spans="1:9" ht="15.75" x14ac:dyDescent="0.25">
      <c r="A32" s="18" t="s">
        <v>122</v>
      </c>
    </row>
    <row r="33" spans="1:1" ht="16.5" x14ac:dyDescent="0.25">
      <c r="A33" s="17" t="s">
        <v>123</v>
      </c>
    </row>
    <row r="34" spans="1:1" ht="15.75" x14ac:dyDescent="0.25">
      <c r="A34" s="42" t="s">
        <v>126</v>
      </c>
    </row>
  </sheetData>
  <mergeCells count="1">
    <mergeCell ref="F20:H2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No of Respondents</vt:lpstr>
      <vt:lpstr>No of Responses</vt:lpstr>
      <vt:lpstr>Capital O&amp;M</vt:lpstr>
      <vt:lpstr>IndustryBurden</vt:lpstr>
      <vt:lpstr>AgencyBurden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Sellers</dc:creator>
  <cp:lastModifiedBy>wwrigley</cp:lastModifiedBy>
  <dcterms:created xsi:type="dcterms:W3CDTF">2016-04-05T11:56:34Z</dcterms:created>
  <dcterms:modified xsi:type="dcterms:W3CDTF">2016-06-21T17:03:06Z</dcterms:modified>
</cp:coreProperties>
</file>