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19245" windowHeight="9360" activeTab="1"/>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1" l="1"/>
  <c r="F36" i="1" l="1"/>
  <c r="I37" i="1"/>
  <c r="I10" i="2"/>
  <c r="I9" i="2"/>
  <c r="I8" i="2"/>
  <c r="I7" i="2"/>
  <c r="I6" i="2"/>
  <c r="I5" i="2"/>
  <c r="I4" i="2"/>
  <c r="I12" i="2"/>
  <c r="I13" i="2" s="1"/>
  <c r="D12" i="2"/>
  <c r="F12" i="2" s="1"/>
  <c r="H12" i="2" s="1"/>
  <c r="D10" i="2"/>
  <c r="F10" i="2" s="1"/>
  <c r="D9" i="2"/>
  <c r="F9" i="2" s="1"/>
  <c r="D8" i="2"/>
  <c r="F8" i="2" s="1"/>
  <c r="D7" i="2"/>
  <c r="F7" i="2" s="1"/>
  <c r="D6" i="2"/>
  <c r="F6" i="2" s="1"/>
  <c r="D5" i="2"/>
  <c r="F5" i="2" s="1"/>
  <c r="D4" i="2"/>
  <c r="F4" i="2" s="1"/>
  <c r="F13" i="2" l="1"/>
  <c r="G12" i="2"/>
  <c r="H9" i="2"/>
  <c r="G9" i="2"/>
  <c r="H5" i="2"/>
  <c r="G5" i="2"/>
  <c r="G10" i="2"/>
  <c r="H10" i="2"/>
  <c r="H4" i="2"/>
  <c r="G4" i="2"/>
  <c r="G6" i="2"/>
  <c r="H6" i="2"/>
  <c r="H7" i="2"/>
  <c r="G7" i="2"/>
  <c r="H8" i="2"/>
  <c r="G8" i="2"/>
  <c r="F32" i="1"/>
  <c r="F31" i="1"/>
  <c r="F23" i="1"/>
  <c r="H23" i="1" s="1"/>
  <c r="F20" i="1"/>
  <c r="H19" i="1"/>
  <c r="F19" i="1"/>
  <c r="G19" i="1" s="1"/>
  <c r="I19" i="1" s="1"/>
  <c r="F18" i="1"/>
  <c r="H18" i="1" s="1"/>
  <c r="F17" i="1"/>
  <c r="H17" i="1" s="1"/>
  <c r="F10" i="1"/>
  <c r="H10" i="1" s="1"/>
  <c r="H9" i="1"/>
  <c r="G9" i="1"/>
  <c r="F9" i="1"/>
  <c r="I9" i="1" s="1"/>
  <c r="D32" i="1"/>
  <c r="D31" i="1"/>
  <c r="D23" i="1"/>
  <c r="D20" i="1"/>
  <c r="D19" i="1"/>
  <c r="D18" i="1"/>
  <c r="D17" i="1"/>
  <c r="D10" i="1"/>
  <c r="D9" i="1"/>
  <c r="G32" i="1" l="1"/>
  <c r="I32" i="1" s="1"/>
  <c r="H32" i="1"/>
  <c r="G31" i="1"/>
  <c r="H31" i="1"/>
  <c r="G23" i="1"/>
  <c r="I23" i="1" s="1"/>
  <c r="I20" i="1"/>
  <c r="G17" i="1"/>
  <c r="I17" i="1"/>
  <c r="G20" i="1"/>
  <c r="H20" i="1"/>
  <c r="G18" i="1"/>
  <c r="I18" i="1" s="1"/>
  <c r="G10" i="1"/>
  <c r="F35" i="1" l="1"/>
  <c r="I31" i="1"/>
  <c r="I35" i="1" s="1"/>
  <c r="F24" i="1"/>
  <c r="I10" i="1"/>
  <c r="I24" i="1" s="1"/>
  <c r="I36" i="1" l="1"/>
  <c r="I38" i="1" s="1"/>
</calcChain>
</file>

<file path=xl/sharedStrings.xml><?xml version="1.0" encoding="utf-8"?>
<sst xmlns="http://schemas.openxmlformats.org/spreadsheetml/2006/main" count="100" uniqueCount="86">
  <si>
    <t>Burden item</t>
  </si>
  <si>
    <t>1.  Applications</t>
  </si>
  <si>
    <t>N/A</t>
  </si>
  <si>
    <t>2.  Survey and Studies</t>
  </si>
  <si>
    <t>3.  Reporting Requirements</t>
  </si>
  <si>
    <t xml:space="preserve">     B.  Required Activities</t>
  </si>
  <si>
    <t xml:space="preserve">        New Sources </t>
  </si>
  <si>
    <r>
      <t xml:space="preserve">            Initial performance test </t>
    </r>
    <r>
      <rPr>
        <vertAlign val="superscript"/>
        <sz val="9"/>
        <color theme="1"/>
        <rFont val="Times New Roman"/>
        <family val="1"/>
      </rPr>
      <t>c</t>
    </r>
  </si>
  <si>
    <r>
      <t xml:space="preserve">            Repeat performance test </t>
    </r>
    <r>
      <rPr>
        <vertAlign val="superscript"/>
        <sz val="9"/>
        <color theme="1"/>
        <rFont val="Times New Roman"/>
        <family val="1"/>
      </rPr>
      <t>d</t>
    </r>
  </si>
  <si>
    <t xml:space="preserve">        New and Existing Sources</t>
  </si>
  <si>
    <t xml:space="preserve">            Monitoring of emissions and operations</t>
  </si>
  <si>
    <t xml:space="preserve">     C.  Create information</t>
  </si>
  <si>
    <t xml:space="preserve">     D.  Gather existing information</t>
  </si>
  <si>
    <t xml:space="preserve">     E.  Write Report</t>
  </si>
  <si>
    <t xml:space="preserve">        New Sources</t>
  </si>
  <si>
    <t xml:space="preserve">            Notification of initial startup</t>
  </si>
  <si>
    <t xml:space="preserve">            Notification of CMS demonstration</t>
  </si>
  <si>
    <t xml:space="preserve">            Notification of initial performance test</t>
  </si>
  <si>
    <t xml:space="preserve">            Report of performance test </t>
  </si>
  <si>
    <r>
      <t xml:space="preserve">            Semiannual reports </t>
    </r>
    <r>
      <rPr>
        <vertAlign val="superscript"/>
        <sz val="9"/>
        <color theme="1"/>
        <rFont val="Times New Roman"/>
        <family val="1"/>
      </rPr>
      <t>e</t>
    </r>
  </si>
  <si>
    <t>Subtotal  for Reporting  Requirements</t>
  </si>
  <si>
    <t>4.  Recordkeeping requirements</t>
  </si>
  <si>
    <t xml:space="preserve">     B.  Plan activities</t>
  </si>
  <si>
    <t xml:space="preserve">     C.  Implement Activities </t>
  </si>
  <si>
    <t xml:space="preserve">     D.  Develop record system</t>
  </si>
  <si>
    <t xml:space="preserve">     E.  Time to enter information</t>
  </si>
  <si>
    <r>
      <t xml:space="preserve">         Records monitoring of emissions and operations </t>
    </r>
    <r>
      <rPr>
        <vertAlign val="superscript"/>
        <sz val="9"/>
        <color theme="1"/>
        <rFont val="Times New Roman"/>
        <family val="1"/>
      </rPr>
      <t>f</t>
    </r>
  </si>
  <si>
    <t xml:space="preserve">    F.  Train Personnel </t>
  </si>
  <si>
    <t xml:space="preserve">    G.  Audits</t>
  </si>
  <si>
    <t xml:space="preserve">Subtotal  for Recordkeeping Requirements  </t>
  </si>
  <si>
    <r>
      <t>Assumptions</t>
    </r>
    <r>
      <rPr>
        <sz val="9"/>
        <color theme="1"/>
        <rFont val="Times New Roman"/>
        <family val="1"/>
      </rPr>
      <t>:</t>
    </r>
  </si>
  <si>
    <t>a  We have assumed that there are approximately 52 sources currently subject to NSPS, subpart KK. We have assumed that there will be no new sources over the period of this ICR. Therefore, the average number of respondents per year is estimated to be 52.</t>
  </si>
  <si>
    <t>c  All sources are required to use Method 9 for opacity observations, except for lead oxide manufacturing facilities. All respondents would have to perform Method 12 to calculate the lead concentration and the volumetric flow rate of the effluent gases. It requires at least three runs of 60 minutes and 0.85 dscm.</t>
  </si>
  <si>
    <t>d  We have assumed that 20 percent of initial performance tests must be repeated due to failure.</t>
  </si>
  <si>
    <t>e  Semiannual reports are required by this rule for those sources that have to install continuous monitoring systems (e.g., pressure drop monitors across the scrubbing systems). We have assumed that 25% of the sources (i.e., 13 sources) have scrubbing systems.</t>
  </si>
  <si>
    <t>f  Monitoring of emissions and operations requirements includes pressure drop measurements across the scrubbing system at least every 15 minutes, if applicable. We have assumed that 25% of the sources (i.e., 13 sources) have scrubbing systems.</t>
  </si>
  <si>
    <t>Activity</t>
  </si>
  <si>
    <t>New Sources</t>
  </si>
  <si>
    <t xml:space="preserve">     Notification of construction/reconstruction</t>
  </si>
  <si>
    <t xml:space="preserve">     Notification of initial startup</t>
  </si>
  <si>
    <t xml:space="preserve">     Notification of CMS demonstration</t>
  </si>
  <si>
    <t xml:space="preserve">     Notification of Initial Performance Test</t>
  </si>
  <si>
    <t xml:space="preserve">     Initial Performance Test</t>
  </si>
  <si>
    <r>
      <t xml:space="preserve">     Repeat of Performance Test </t>
    </r>
    <r>
      <rPr>
        <vertAlign val="superscript"/>
        <sz val="9"/>
        <color theme="1"/>
        <rFont val="Times New Roman"/>
        <family val="1"/>
      </rPr>
      <t>c</t>
    </r>
  </si>
  <si>
    <r>
      <t xml:space="preserve">     Review Performance Test results </t>
    </r>
    <r>
      <rPr>
        <vertAlign val="superscript"/>
        <sz val="9"/>
        <color theme="1"/>
        <rFont val="Times New Roman"/>
        <family val="1"/>
      </rPr>
      <t>c</t>
    </r>
  </si>
  <si>
    <t>New and Existing Sources</t>
  </si>
  <si>
    <r>
      <t xml:space="preserve">   Review of Semi-annual Reports </t>
    </r>
    <r>
      <rPr>
        <vertAlign val="superscript"/>
        <sz val="9"/>
        <color theme="1"/>
        <rFont val="Times New Roman"/>
        <family val="1"/>
      </rPr>
      <t>d</t>
    </r>
  </si>
  <si>
    <t>Assumptions:</t>
  </si>
  <si>
    <t>(A) Person hours per occurrence</t>
  </si>
  <si>
    <t>(B) No. of occurrences per respondent per year</t>
  </si>
  <si>
    <t>(C) Person hours per respondent per year (AxB)</t>
  </si>
  <si>
    <r>
      <t xml:space="preserve">(D) Respondents per year </t>
    </r>
    <r>
      <rPr>
        <b/>
        <vertAlign val="superscript"/>
        <sz val="9"/>
        <color theme="1"/>
        <rFont val="Times New Roman"/>
        <family val="1"/>
      </rPr>
      <t>a</t>
    </r>
  </si>
  <si>
    <t>(E) Technical person- hours per year (CxD)</t>
  </si>
  <si>
    <t>(F) Management person hours per year (Ex0.05)</t>
  </si>
  <si>
    <t>(G) Clerical person hours per year (Ex0.1)</t>
  </si>
  <si>
    <r>
      <t>(H) Total Cost Per year</t>
    </r>
    <r>
      <rPr>
        <b/>
        <vertAlign val="superscript"/>
        <sz val="9"/>
        <color theme="1"/>
        <rFont val="Times New Roman"/>
        <family val="1"/>
      </rPr>
      <t xml:space="preserve"> b</t>
    </r>
  </si>
  <si>
    <t>See 3B</t>
  </si>
  <si>
    <t>See 4E</t>
  </si>
  <si>
    <t>See 3E</t>
  </si>
  <si>
    <t>See 3A</t>
  </si>
  <si>
    <t xml:space="preserve">            Notification of construction/reconstruction/modification    </t>
  </si>
  <si>
    <t>(A) EPA person- hours per occurrence</t>
  </si>
  <si>
    <t>(B) No. of occurrences per plant per year</t>
  </si>
  <si>
    <t>(C) EPA person- hours per plant per year (AxB)</t>
  </si>
  <si>
    <r>
      <t xml:space="preserve">(D) Plants per year  </t>
    </r>
    <r>
      <rPr>
        <b/>
        <vertAlign val="superscript"/>
        <sz val="9"/>
        <color theme="1"/>
        <rFont val="Times New Roman"/>
        <family val="1"/>
      </rPr>
      <t>a</t>
    </r>
  </si>
  <si>
    <t>(F) Management person-hours per year (Ex0.05)</t>
  </si>
  <si>
    <t>(G) Clerical person-hours per year (Ex0.1)</t>
  </si>
  <si>
    <r>
      <t xml:space="preserve">(H) Cost, $ </t>
    </r>
    <r>
      <rPr>
        <b/>
        <vertAlign val="superscript"/>
        <sz val="9"/>
        <color theme="1"/>
        <rFont val="Times New Roman"/>
        <family val="1"/>
      </rPr>
      <t>b</t>
    </r>
  </si>
  <si>
    <t>updates:</t>
  </si>
  <si>
    <t>updated labor rates</t>
  </si>
  <si>
    <t xml:space="preserve">     A.  Familiarization with the regulatory requirements</t>
  </si>
  <si>
    <r>
      <t xml:space="preserve">         Records of startups, shutdowns, malfunctions, etc. </t>
    </r>
    <r>
      <rPr>
        <vertAlign val="superscript"/>
        <sz val="9"/>
        <color theme="1"/>
        <rFont val="Times New Roman"/>
        <family val="1"/>
      </rPr>
      <t>g</t>
    </r>
  </si>
  <si>
    <r>
      <t xml:space="preserve">TOTAL LABOR BURDEN AND COST (rounded) </t>
    </r>
    <r>
      <rPr>
        <b/>
        <vertAlign val="superscript"/>
        <sz val="9"/>
        <color theme="1"/>
        <rFont val="Times New Roman"/>
        <family val="1"/>
      </rPr>
      <t>h</t>
    </r>
  </si>
  <si>
    <r>
      <t xml:space="preserve">Capital and O&amp;M Cost (see Section 6(b)(iii)): </t>
    </r>
    <r>
      <rPr>
        <b/>
        <vertAlign val="superscript"/>
        <sz val="9"/>
        <rFont val="Times New Roman"/>
        <family val="1"/>
      </rPr>
      <t>h</t>
    </r>
  </si>
  <si>
    <r>
      <t xml:space="preserve">TOTAL COST:  </t>
    </r>
    <r>
      <rPr>
        <b/>
        <vertAlign val="superscript"/>
        <sz val="9"/>
        <rFont val="Times New Roman"/>
        <family val="1"/>
      </rPr>
      <t>h</t>
    </r>
  </si>
  <si>
    <t>g  Monitoring of emissions and operations requirements includes the time it takes to familiarize with the regulatory requirements.</t>
  </si>
  <si>
    <r>
      <rPr>
        <vertAlign val="superscript"/>
        <sz val="9"/>
        <color theme="1"/>
        <rFont val="Times New Roman"/>
        <family val="1"/>
      </rPr>
      <t>h</t>
    </r>
    <r>
      <rPr>
        <sz val="9"/>
        <color theme="1"/>
        <rFont val="Times New Roman"/>
        <family val="1"/>
      </rPr>
      <t xml:space="preserve"> Totals have been rounded to 3 significant figures. Figures may not add exactly due to rounding.”</t>
    </r>
  </si>
  <si>
    <r>
      <rPr>
        <vertAlign val="superscript"/>
        <sz val="9"/>
        <color theme="1"/>
        <rFont val="Times New Roman"/>
        <family val="1"/>
      </rPr>
      <t>a</t>
    </r>
    <r>
      <rPr>
        <sz val="9"/>
        <color theme="1"/>
        <rFont val="Times New Roman"/>
        <family val="1"/>
      </rPr>
      <t xml:space="preserve">  We have assumed that there are approximately eighty-nine respondents, with no additional new or reconstructed sources becoming subject to the rule over the next three years.  Within those eighty-nine existing sources, only seventy-six are subject to the emission limits in the standard.  The remaining thirteen respondents are permitted as synthetic minors and, therefore, are not subject to the emission limits in the standard.                                                                                                                                                                                                                                     </t>
    </r>
  </si>
  <si>
    <r>
      <rPr>
        <vertAlign val="superscript"/>
        <sz val="9"/>
        <color theme="1"/>
        <rFont val="Times New Roman"/>
        <family val="1"/>
      </rPr>
      <t>c</t>
    </r>
    <r>
      <rPr>
        <sz val="9"/>
        <color theme="1"/>
        <rFont val="Times New Roman"/>
        <family val="1"/>
      </rPr>
      <t xml:space="preserve">  We have assumed that 20 percent of initial performance tests is typically repeated due to failure.</t>
    </r>
  </si>
  <si>
    <r>
      <rPr>
        <vertAlign val="superscript"/>
        <sz val="9"/>
        <color theme="1"/>
        <rFont val="Times New Roman"/>
        <family val="1"/>
      </rPr>
      <t>d</t>
    </r>
    <r>
      <rPr>
        <sz val="9"/>
        <color theme="1"/>
        <rFont val="Times New Roman"/>
        <family val="1"/>
      </rPr>
      <t xml:space="preserve">  We have assumed that 25 percent of the 52 existing sources (i.e., 13 sources) have scrubber systems and are therefore, required to install and maintain a monitor to measure and record pressure drop across the scrubbing system, and submit semi-annual reports.</t>
    </r>
  </si>
  <si>
    <r>
      <rPr>
        <vertAlign val="superscript"/>
        <sz val="9"/>
        <color theme="1"/>
        <rFont val="Times New Roman"/>
        <family val="1"/>
      </rPr>
      <t>e</t>
    </r>
    <r>
      <rPr>
        <sz val="9"/>
        <color theme="1"/>
        <rFont val="Times New Roman"/>
        <family val="1"/>
      </rPr>
      <t xml:space="preserve"> Totals have been rounded to 3 significant figures. Figures may not add exactly due to rounding.”</t>
    </r>
  </si>
  <si>
    <r>
      <t xml:space="preserve">TOTAL ANNUAL BURDEN AND COST (rounded) </t>
    </r>
    <r>
      <rPr>
        <b/>
        <vertAlign val="superscript"/>
        <sz val="9"/>
        <color theme="1"/>
        <rFont val="Times New Roman"/>
        <family val="1"/>
      </rPr>
      <t>e</t>
    </r>
  </si>
  <si>
    <t>hr/resp</t>
  </si>
  <si>
    <t>decrease in hours - mathmatical error</t>
  </si>
  <si>
    <t>b  This ICR uses the following labor rates:  $138.43 per hour for Executive, Administrative, and Managerial labor; $106.45 per hour for Technical labor, and $52.77 per hour for Clerical labor.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t>
  </si>
  <si>
    <r>
      <rPr>
        <vertAlign val="superscript"/>
        <sz val="9"/>
        <color theme="1"/>
        <rFont val="Times New Roman"/>
        <family val="1"/>
      </rPr>
      <t>b</t>
    </r>
    <r>
      <rPr>
        <sz val="9"/>
        <color theme="1"/>
        <rFont val="Times New Roman"/>
        <family val="1"/>
      </rPr>
      <t xml:space="preserve">  This cost is based on the following hourly labor rates times a 1.6 benefits multiplication factor to account for government overhead expenses: $64.16 for Managerial, $47.62 for Technical and $25.76 for Clerical.  These rates are from the Office of Personnel Management (OPM) “2016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</si>
</sst>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0.0"/>
    <numFmt numFmtId="165" formatCode="&quot;$&quot;#,##0"/>
  </numFmts>
  <fonts count="9" x14ac:knownFonts="1">
    <font>
      <sz val="11"/>
      <color theme="1"/>
      <name val="Calibri"/>
      <family val="2"/>
      <scheme val="minor"/>
    </font>
    <font>
      <b/>
      <sz val="9"/>
      <color theme="1"/>
      <name val="Times New Roman"/>
      <family val="1"/>
    </font>
    <font>
      <b/>
      <vertAlign val="superscript"/>
      <sz val="9"/>
      <color theme="1"/>
      <name val="Times New Roman"/>
      <family val="1"/>
    </font>
    <font>
      <sz val="9"/>
      <color theme="1"/>
      <name val="Times New Roman"/>
      <family val="1"/>
    </font>
    <font>
      <vertAlign val="superscript"/>
      <sz val="9"/>
      <color theme="1"/>
      <name val="Times New Roman"/>
      <family val="1"/>
    </font>
    <font>
      <sz val="11"/>
      <color rgb="FFFF0000"/>
      <name val="Calibri"/>
      <family val="2"/>
      <scheme val="minor"/>
    </font>
    <font>
      <b/>
      <sz val="9"/>
      <name val="Times New Roman"/>
      <family val="1"/>
    </font>
    <font>
      <b/>
      <i/>
      <sz val="9"/>
      <color theme="1"/>
      <name val="Times New Roman"/>
      <family val="1"/>
    </font>
    <font>
      <b/>
      <vertAlign val="superscript"/>
      <sz val="9"/>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6" fontId="3" fillId="0" borderId="1" xfId="0" applyNumberFormat="1" applyFont="1" applyBorder="1" applyAlignment="1">
      <alignment horizontal="right" vertical="center"/>
    </xf>
    <xf numFmtId="8" fontId="3" fillId="0" borderId="1" xfId="0" applyNumberFormat="1" applyFont="1" applyBorder="1" applyAlignment="1">
      <alignment horizontal="right" vertical="center"/>
    </xf>
    <xf numFmtId="0" fontId="1" fillId="0" borderId="1" xfId="0" applyFont="1" applyBorder="1" applyAlignment="1">
      <alignment horizontal="left" vertical="center"/>
    </xf>
    <xf numFmtId="6" fontId="1" fillId="0" borderId="1" xfId="0" applyNumberFormat="1" applyFont="1" applyBorder="1" applyAlignment="1">
      <alignment horizontal="right" vertical="center"/>
    </xf>
    <xf numFmtId="0" fontId="1" fillId="0" borderId="1" xfId="0" applyFont="1" applyBorder="1" applyAlignment="1">
      <alignment horizontal="center" vertical="center" wrapText="1"/>
    </xf>
    <xf numFmtId="0" fontId="0" fillId="0" borderId="0" xfId="0" applyAlignment="1">
      <alignment wrapText="1"/>
    </xf>
    <xf numFmtId="2"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0" xfId="0" applyFont="1"/>
    <xf numFmtId="0" fontId="6" fillId="0" borderId="1" xfId="0" applyFont="1" applyBorder="1" applyAlignment="1">
      <alignment vertical="center"/>
    </xf>
    <xf numFmtId="0" fontId="0" fillId="0" borderId="1" xfId="0" applyBorder="1"/>
    <xf numFmtId="165" fontId="1" fillId="0" borderId="1" xfId="0" applyNumberFormat="1" applyFont="1" applyBorder="1"/>
    <xf numFmtId="0" fontId="7" fillId="0" borderId="1" xfId="0" applyFont="1" applyBorder="1" applyAlignment="1">
      <alignment horizontal="left" vertical="center"/>
    </xf>
    <xf numFmtId="0" fontId="7" fillId="0" borderId="1" xfId="0" applyFont="1" applyBorder="1" applyAlignment="1">
      <alignment horizontal="center" vertical="center"/>
    </xf>
    <xf numFmtId="8" fontId="7" fillId="0" borderId="1" xfId="0" applyNumberFormat="1" applyFont="1" applyBorder="1" applyAlignment="1">
      <alignment horizontal="right" vertical="center"/>
    </xf>
    <xf numFmtId="0" fontId="5" fillId="0" borderId="0" xfId="0" applyFont="1"/>
    <xf numFmtId="0" fontId="5" fillId="0" borderId="0" xfId="0" applyFont="1" applyAlignment="1">
      <alignment wrapText="1"/>
    </xf>
    <xf numFmtId="1" fontId="5" fillId="0" borderId="0" xfId="0" applyNumberFormat="1" applyFont="1"/>
    <xf numFmtId="3" fontId="1"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1" fontId="7" fillId="0" borderId="1"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3" fontId="7" fillId="0" borderId="1" xfId="0" applyNumberFormat="1" applyFont="1" applyBorder="1" applyAlignment="1">
      <alignment horizontal="center" vertical="center"/>
    </xf>
    <xf numFmtId="1" fontId="1"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opLeftCell="A7" workbookViewId="0">
      <selection activeCell="K36" sqref="K36"/>
    </sheetView>
  </sheetViews>
  <sheetFormatPr defaultRowHeight="15" x14ac:dyDescent="0.25"/>
  <cols>
    <col min="1" max="1" width="40.85546875" bestFit="1" customWidth="1"/>
    <col min="9" max="9" width="10.140625" bestFit="1" customWidth="1"/>
  </cols>
  <sheetData>
    <row r="1" spans="1:11" x14ac:dyDescent="0.25">
      <c r="F1">
        <v>106.45</v>
      </c>
      <c r="G1">
        <v>138.43</v>
      </c>
      <c r="H1">
        <v>52.77</v>
      </c>
      <c r="K1" s="21" t="s">
        <v>68</v>
      </c>
    </row>
    <row r="2" spans="1:11" s="10" customFormat="1" ht="72" x14ac:dyDescent="0.25">
      <c r="A2" s="9" t="s">
        <v>0</v>
      </c>
      <c r="B2" s="9" t="s">
        <v>48</v>
      </c>
      <c r="C2" s="9" t="s">
        <v>49</v>
      </c>
      <c r="D2" s="9" t="s">
        <v>50</v>
      </c>
      <c r="E2" s="9" t="s">
        <v>51</v>
      </c>
      <c r="F2" s="9" t="s">
        <v>52</v>
      </c>
      <c r="G2" s="9" t="s">
        <v>53</v>
      </c>
      <c r="H2" s="9" t="s">
        <v>54</v>
      </c>
      <c r="I2" s="9" t="s">
        <v>55</v>
      </c>
      <c r="K2" s="22" t="s">
        <v>69</v>
      </c>
    </row>
    <row r="3" spans="1:11" x14ac:dyDescent="0.25">
      <c r="A3" s="3" t="s">
        <v>1</v>
      </c>
      <c r="B3" s="25" t="s">
        <v>2</v>
      </c>
      <c r="C3" s="25"/>
      <c r="D3" s="25"/>
      <c r="E3" s="25"/>
      <c r="F3" s="25"/>
      <c r="G3" s="25"/>
      <c r="H3" s="25"/>
      <c r="I3" s="25"/>
    </row>
    <row r="4" spans="1:11" x14ac:dyDescent="0.25">
      <c r="A4" s="3" t="s">
        <v>3</v>
      </c>
      <c r="B4" s="25" t="s">
        <v>2</v>
      </c>
      <c r="C4" s="25"/>
      <c r="D4" s="25"/>
      <c r="E4" s="25"/>
      <c r="F4" s="25"/>
      <c r="G4" s="25"/>
      <c r="H4" s="25"/>
      <c r="I4" s="25"/>
    </row>
    <row r="5" spans="1:11" x14ac:dyDescent="0.25">
      <c r="A5" s="3" t="s">
        <v>4</v>
      </c>
      <c r="B5" s="25"/>
      <c r="C5" s="25"/>
      <c r="D5" s="25"/>
      <c r="E5" s="25"/>
      <c r="F5" s="25"/>
      <c r="G5" s="25"/>
      <c r="H5" s="25"/>
      <c r="I5" s="25"/>
    </row>
    <row r="6" spans="1:11" x14ac:dyDescent="0.25">
      <c r="A6" s="3" t="s">
        <v>70</v>
      </c>
      <c r="B6" s="25" t="s">
        <v>56</v>
      </c>
      <c r="C6" s="25"/>
      <c r="D6" s="25"/>
      <c r="E6" s="25"/>
      <c r="F6" s="25"/>
      <c r="G6" s="25"/>
      <c r="H6" s="25"/>
      <c r="I6" s="25"/>
    </row>
    <row r="7" spans="1:11" x14ac:dyDescent="0.25">
      <c r="A7" s="3" t="s">
        <v>5</v>
      </c>
      <c r="B7" s="26"/>
      <c r="C7" s="26"/>
      <c r="D7" s="26"/>
      <c r="E7" s="26"/>
      <c r="F7" s="26"/>
      <c r="G7" s="26"/>
      <c r="H7" s="26"/>
      <c r="I7" s="26"/>
    </row>
    <row r="8" spans="1:11" x14ac:dyDescent="0.25">
      <c r="A8" s="3" t="s">
        <v>6</v>
      </c>
      <c r="B8" s="26"/>
      <c r="C8" s="26"/>
      <c r="D8" s="26"/>
      <c r="E8" s="26"/>
      <c r="F8" s="26"/>
      <c r="G8" s="26"/>
      <c r="H8" s="26"/>
      <c r="I8" s="26"/>
    </row>
    <row r="9" spans="1:11" x14ac:dyDescent="0.25">
      <c r="A9" s="3" t="s">
        <v>7</v>
      </c>
      <c r="B9" s="4">
        <v>20.87</v>
      </c>
      <c r="C9" s="4">
        <v>1</v>
      </c>
      <c r="D9" s="4">
        <f>B9*C9</f>
        <v>20.87</v>
      </c>
      <c r="E9" s="4">
        <v>0</v>
      </c>
      <c r="F9" s="4">
        <f>D9*E9</f>
        <v>0</v>
      </c>
      <c r="G9" s="4">
        <f>F9*0.05</f>
        <v>0</v>
      </c>
      <c r="H9" s="4">
        <f>F9*0.1</f>
        <v>0</v>
      </c>
      <c r="I9" s="5">
        <f>F9*F$1+G9*G$1+H9*H$1</f>
        <v>0</v>
      </c>
    </row>
    <row r="10" spans="1:11" x14ac:dyDescent="0.25">
      <c r="A10" s="3" t="s">
        <v>8</v>
      </c>
      <c r="B10" s="4">
        <v>20.87</v>
      </c>
      <c r="C10" s="4">
        <v>1</v>
      </c>
      <c r="D10" s="4">
        <f>B10*C10</f>
        <v>20.87</v>
      </c>
      <c r="E10" s="4">
        <v>0</v>
      </c>
      <c r="F10" s="4">
        <f>D10*E10</f>
        <v>0</v>
      </c>
      <c r="G10" s="4">
        <f>F10*0.05</f>
        <v>0</v>
      </c>
      <c r="H10" s="4">
        <f>F10*0.1</f>
        <v>0</v>
      </c>
      <c r="I10" s="5">
        <f>F10*F$1+G10*G$1+H10*H$1</f>
        <v>0</v>
      </c>
    </row>
    <row r="11" spans="1:11" x14ac:dyDescent="0.25">
      <c r="A11" s="3" t="s">
        <v>9</v>
      </c>
      <c r="B11" s="26"/>
      <c r="C11" s="26"/>
      <c r="D11" s="26"/>
      <c r="E11" s="26"/>
      <c r="F11" s="26"/>
      <c r="G11" s="26"/>
      <c r="H11" s="26"/>
      <c r="I11" s="26"/>
    </row>
    <row r="12" spans="1:11" x14ac:dyDescent="0.25">
      <c r="A12" s="3" t="s">
        <v>10</v>
      </c>
      <c r="B12" s="25" t="s">
        <v>57</v>
      </c>
      <c r="C12" s="25"/>
      <c r="D12" s="25"/>
      <c r="E12" s="25"/>
      <c r="F12" s="25"/>
      <c r="G12" s="25"/>
      <c r="H12" s="25"/>
      <c r="I12" s="25"/>
    </row>
    <row r="13" spans="1:11" x14ac:dyDescent="0.25">
      <c r="A13" s="3" t="s">
        <v>11</v>
      </c>
      <c r="B13" s="25" t="s">
        <v>56</v>
      </c>
      <c r="C13" s="25"/>
      <c r="D13" s="25"/>
      <c r="E13" s="25"/>
      <c r="F13" s="25"/>
      <c r="G13" s="25"/>
      <c r="H13" s="25"/>
      <c r="I13" s="25"/>
    </row>
    <row r="14" spans="1:11" x14ac:dyDescent="0.25">
      <c r="A14" s="3" t="s">
        <v>12</v>
      </c>
      <c r="B14" s="25" t="s">
        <v>58</v>
      </c>
      <c r="C14" s="25"/>
      <c r="D14" s="25"/>
      <c r="E14" s="25"/>
      <c r="F14" s="25"/>
      <c r="G14" s="25"/>
      <c r="H14" s="25"/>
      <c r="I14" s="25"/>
    </row>
    <row r="15" spans="1:11" x14ac:dyDescent="0.25">
      <c r="A15" s="3" t="s">
        <v>13</v>
      </c>
      <c r="B15" s="26"/>
      <c r="C15" s="26"/>
      <c r="D15" s="26"/>
      <c r="E15" s="26"/>
      <c r="F15" s="26"/>
      <c r="G15" s="26"/>
      <c r="H15" s="26"/>
      <c r="I15" s="26"/>
    </row>
    <row r="16" spans="1:11" x14ac:dyDescent="0.25">
      <c r="A16" s="3" t="s">
        <v>14</v>
      </c>
      <c r="B16" s="26"/>
      <c r="C16" s="26"/>
      <c r="D16" s="26"/>
      <c r="E16" s="26"/>
      <c r="F16" s="26"/>
      <c r="G16" s="26"/>
      <c r="H16" s="26"/>
      <c r="I16" s="26"/>
    </row>
    <row r="17" spans="1:9" x14ac:dyDescent="0.25">
      <c r="A17" s="3" t="s">
        <v>60</v>
      </c>
      <c r="B17" s="4">
        <v>1.74</v>
      </c>
      <c r="C17" s="4">
        <v>1</v>
      </c>
      <c r="D17" s="4">
        <f t="shared" ref="D17:D20" si="0">B17*C17</f>
        <v>1.74</v>
      </c>
      <c r="E17" s="4">
        <v>0</v>
      </c>
      <c r="F17" s="4">
        <f t="shared" ref="F17:F20" si="1">D17*E17</f>
        <v>0</v>
      </c>
      <c r="G17" s="4">
        <f t="shared" ref="G17:G20" si="2">F17*0.05</f>
        <v>0</v>
      </c>
      <c r="H17" s="4">
        <f t="shared" ref="H17:H20" si="3">F17*0.1</f>
        <v>0</v>
      </c>
      <c r="I17" s="5">
        <f t="shared" ref="I17:I20" si="4">F17*F$1+G17*G$1+H17*H$1</f>
        <v>0</v>
      </c>
    </row>
    <row r="18" spans="1:9" x14ac:dyDescent="0.25">
      <c r="A18" s="3" t="s">
        <v>15</v>
      </c>
      <c r="B18" s="4">
        <v>1.74</v>
      </c>
      <c r="C18" s="4">
        <v>1</v>
      </c>
      <c r="D18" s="4">
        <f t="shared" si="0"/>
        <v>1.74</v>
      </c>
      <c r="E18" s="4">
        <v>0</v>
      </c>
      <c r="F18" s="4">
        <f t="shared" si="1"/>
        <v>0</v>
      </c>
      <c r="G18" s="4">
        <f t="shared" si="2"/>
        <v>0</v>
      </c>
      <c r="H18" s="4">
        <f t="shared" si="3"/>
        <v>0</v>
      </c>
      <c r="I18" s="5">
        <f t="shared" si="4"/>
        <v>0</v>
      </c>
    </row>
    <row r="19" spans="1:9" x14ac:dyDescent="0.25">
      <c r="A19" s="3" t="s">
        <v>16</v>
      </c>
      <c r="B19" s="4">
        <v>1.74</v>
      </c>
      <c r="C19" s="4">
        <v>1</v>
      </c>
      <c r="D19" s="4">
        <f t="shared" si="0"/>
        <v>1.74</v>
      </c>
      <c r="E19" s="4">
        <v>0</v>
      </c>
      <c r="F19" s="4">
        <f t="shared" si="1"/>
        <v>0</v>
      </c>
      <c r="G19" s="4">
        <f t="shared" si="2"/>
        <v>0</v>
      </c>
      <c r="H19" s="4">
        <f t="shared" si="3"/>
        <v>0</v>
      </c>
      <c r="I19" s="5">
        <f t="shared" si="4"/>
        <v>0</v>
      </c>
    </row>
    <row r="20" spans="1:9" x14ac:dyDescent="0.25">
      <c r="A20" s="3" t="s">
        <v>17</v>
      </c>
      <c r="B20" s="4">
        <v>1.74</v>
      </c>
      <c r="C20" s="4">
        <v>1</v>
      </c>
      <c r="D20" s="4">
        <f t="shared" si="0"/>
        <v>1.74</v>
      </c>
      <c r="E20" s="4">
        <v>0</v>
      </c>
      <c r="F20" s="4">
        <f t="shared" si="1"/>
        <v>0</v>
      </c>
      <c r="G20" s="4">
        <f t="shared" si="2"/>
        <v>0</v>
      </c>
      <c r="H20" s="4">
        <f t="shared" si="3"/>
        <v>0</v>
      </c>
      <c r="I20" s="5">
        <f t="shared" si="4"/>
        <v>0</v>
      </c>
    </row>
    <row r="21" spans="1:9" x14ac:dyDescent="0.25">
      <c r="A21" s="3" t="s">
        <v>18</v>
      </c>
      <c r="B21" s="25" t="s">
        <v>56</v>
      </c>
      <c r="C21" s="25"/>
      <c r="D21" s="25"/>
      <c r="E21" s="25"/>
      <c r="F21" s="25"/>
      <c r="G21" s="25"/>
      <c r="H21" s="25"/>
      <c r="I21" s="25"/>
    </row>
    <row r="22" spans="1:9" x14ac:dyDescent="0.25">
      <c r="A22" s="3" t="s">
        <v>9</v>
      </c>
      <c r="B22" s="26"/>
      <c r="C22" s="26"/>
      <c r="D22" s="26"/>
      <c r="E22" s="26"/>
      <c r="F22" s="26"/>
      <c r="G22" s="26"/>
      <c r="H22" s="26"/>
      <c r="I22" s="26"/>
    </row>
    <row r="23" spans="1:9" x14ac:dyDescent="0.25">
      <c r="A23" s="3" t="s">
        <v>19</v>
      </c>
      <c r="B23" s="4">
        <v>13.91</v>
      </c>
      <c r="C23" s="4">
        <v>2</v>
      </c>
      <c r="D23" s="4">
        <f t="shared" ref="D23" si="5">B23*C23</f>
        <v>27.82</v>
      </c>
      <c r="E23" s="4">
        <v>13</v>
      </c>
      <c r="F23" s="11">
        <f>D23*E23</f>
        <v>361.66</v>
      </c>
      <c r="G23" s="11">
        <f>F23*0.05</f>
        <v>18.083000000000002</v>
      </c>
      <c r="H23" s="11">
        <f>F23*0.1</f>
        <v>36.166000000000004</v>
      </c>
      <c r="I23" s="6">
        <f>F23*F$1+G23*G$1+H23*H$1</f>
        <v>42910.416510000003</v>
      </c>
    </row>
    <row r="24" spans="1:9" x14ac:dyDescent="0.25">
      <c r="A24" s="18" t="s">
        <v>20</v>
      </c>
      <c r="B24" s="19"/>
      <c r="C24" s="19"/>
      <c r="D24" s="19"/>
      <c r="E24" s="19"/>
      <c r="F24" s="27">
        <f>SUM(F23:H23,F17:H20,F9:H10)</f>
        <v>415.90900000000005</v>
      </c>
      <c r="G24" s="27"/>
      <c r="H24" s="27"/>
      <c r="I24" s="20">
        <f>SUM(I23,I17:I20,I9:I10)</f>
        <v>42910.416510000003</v>
      </c>
    </row>
    <row r="25" spans="1:9" x14ac:dyDescent="0.25">
      <c r="A25" s="3" t="s">
        <v>21</v>
      </c>
      <c r="B25" s="28"/>
      <c r="C25" s="29"/>
      <c r="D25" s="29"/>
      <c r="E25" s="29"/>
      <c r="F25" s="29"/>
      <c r="G25" s="29"/>
      <c r="H25" s="29"/>
      <c r="I25" s="30"/>
    </row>
    <row r="26" spans="1:9" x14ac:dyDescent="0.25">
      <c r="A26" s="3" t="s">
        <v>70</v>
      </c>
      <c r="B26" s="25" t="s">
        <v>59</v>
      </c>
      <c r="C26" s="25"/>
      <c r="D26" s="25"/>
      <c r="E26" s="25"/>
      <c r="F26" s="25"/>
      <c r="G26" s="25"/>
      <c r="H26" s="25"/>
      <c r="I26" s="25"/>
    </row>
    <row r="27" spans="1:9" x14ac:dyDescent="0.25">
      <c r="A27" s="3" t="s">
        <v>22</v>
      </c>
      <c r="B27" s="25" t="s">
        <v>57</v>
      </c>
      <c r="C27" s="25"/>
      <c r="D27" s="25"/>
      <c r="E27" s="25"/>
      <c r="F27" s="25"/>
      <c r="G27" s="25"/>
      <c r="H27" s="25"/>
      <c r="I27" s="25"/>
    </row>
    <row r="28" spans="1:9" x14ac:dyDescent="0.25">
      <c r="A28" s="3" t="s">
        <v>23</v>
      </c>
      <c r="B28" s="25" t="s">
        <v>57</v>
      </c>
      <c r="C28" s="25"/>
      <c r="D28" s="25"/>
      <c r="E28" s="25"/>
      <c r="F28" s="25"/>
      <c r="G28" s="25"/>
      <c r="H28" s="25"/>
      <c r="I28" s="25"/>
    </row>
    <row r="29" spans="1:9" x14ac:dyDescent="0.25">
      <c r="A29" s="3" t="s">
        <v>24</v>
      </c>
      <c r="B29" s="25" t="s">
        <v>2</v>
      </c>
      <c r="C29" s="25"/>
      <c r="D29" s="25"/>
      <c r="E29" s="25"/>
      <c r="F29" s="25"/>
      <c r="G29" s="25"/>
      <c r="H29" s="25"/>
      <c r="I29" s="25"/>
    </row>
    <row r="30" spans="1:9" x14ac:dyDescent="0.25">
      <c r="A30" s="3" t="s">
        <v>25</v>
      </c>
      <c r="B30" s="26"/>
      <c r="C30" s="26"/>
      <c r="D30" s="26"/>
      <c r="E30" s="26"/>
      <c r="F30" s="26"/>
      <c r="G30" s="26"/>
      <c r="H30" s="26"/>
      <c r="I30" s="26"/>
    </row>
    <row r="31" spans="1:9" x14ac:dyDescent="0.25">
      <c r="A31" s="3" t="s">
        <v>26</v>
      </c>
      <c r="B31" s="4">
        <v>0.64</v>
      </c>
      <c r="C31" s="4">
        <v>365</v>
      </c>
      <c r="D31" s="4">
        <f t="shared" ref="D31:D32" si="6">B31*C31</f>
        <v>233.6</v>
      </c>
      <c r="E31" s="4">
        <v>13</v>
      </c>
      <c r="F31" s="13">
        <f>D31*E31</f>
        <v>3036.7999999999997</v>
      </c>
      <c r="G31" s="4">
        <f>F31*0.05</f>
        <v>151.84</v>
      </c>
      <c r="H31" s="4">
        <f>F31*0.1</f>
        <v>303.68</v>
      </c>
      <c r="I31" s="6">
        <f t="shared" ref="I31:I32" si="7">F31*F$1+G31*G$1+H31*H$1</f>
        <v>360311.7648</v>
      </c>
    </row>
    <row r="32" spans="1:9" x14ac:dyDescent="0.25">
      <c r="A32" s="3" t="s">
        <v>71</v>
      </c>
      <c r="B32" s="4">
        <v>1.3</v>
      </c>
      <c r="C32" s="4">
        <v>1</v>
      </c>
      <c r="D32" s="4">
        <f t="shared" si="6"/>
        <v>1.3</v>
      </c>
      <c r="E32" s="4">
        <v>52</v>
      </c>
      <c r="F32" s="4">
        <f>D32*E32</f>
        <v>67.600000000000009</v>
      </c>
      <c r="G32" s="4">
        <f>F32*0.05</f>
        <v>3.3800000000000008</v>
      </c>
      <c r="H32" s="4">
        <f>F32*0.1</f>
        <v>6.7600000000000016</v>
      </c>
      <c r="I32" s="6">
        <f t="shared" si="7"/>
        <v>8020.6386000000011</v>
      </c>
    </row>
    <row r="33" spans="1:12" x14ac:dyDescent="0.25">
      <c r="A33" s="3" t="s">
        <v>27</v>
      </c>
      <c r="B33" s="25" t="s">
        <v>2</v>
      </c>
      <c r="C33" s="25"/>
      <c r="D33" s="25"/>
      <c r="E33" s="25"/>
      <c r="F33" s="25"/>
      <c r="G33" s="25"/>
      <c r="H33" s="25"/>
      <c r="I33" s="25"/>
    </row>
    <row r="34" spans="1:12" x14ac:dyDescent="0.25">
      <c r="A34" s="3" t="s">
        <v>28</v>
      </c>
      <c r="B34" s="25" t="s">
        <v>2</v>
      </c>
      <c r="C34" s="25"/>
      <c r="D34" s="25"/>
      <c r="E34" s="25"/>
      <c r="F34" s="25"/>
      <c r="G34" s="25"/>
      <c r="H34" s="25"/>
      <c r="I34" s="25"/>
    </row>
    <row r="35" spans="1:12" x14ac:dyDescent="0.25">
      <c r="A35" s="18" t="s">
        <v>29</v>
      </c>
      <c r="B35" s="19"/>
      <c r="C35" s="19"/>
      <c r="D35" s="19"/>
      <c r="E35" s="19"/>
      <c r="F35" s="31">
        <f>SUM(F31:H32)</f>
        <v>3570.06</v>
      </c>
      <c r="G35" s="31"/>
      <c r="H35" s="31"/>
      <c r="I35" s="20">
        <f>SUM(I31:I32)</f>
        <v>368332.40340000001</v>
      </c>
      <c r="K35" s="21" t="s">
        <v>83</v>
      </c>
    </row>
    <row r="36" spans="1:12" x14ac:dyDescent="0.25">
      <c r="A36" s="7" t="s">
        <v>72</v>
      </c>
      <c r="B36" s="3"/>
      <c r="C36" s="4"/>
      <c r="D36" s="4"/>
      <c r="E36" s="4"/>
      <c r="F36" s="24">
        <f>ROUND(F35+F24,-1)</f>
        <v>3990</v>
      </c>
      <c r="G36" s="24"/>
      <c r="H36" s="24"/>
      <c r="I36" s="8">
        <f>ROUND(I35+I24,-3)</f>
        <v>411000</v>
      </c>
      <c r="K36" s="23">
        <f>F36/65</f>
        <v>61.384615384615387</v>
      </c>
      <c r="L36" s="21" t="s">
        <v>82</v>
      </c>
    </row>
    <row r="37" spans="1:12" x14ac:dyDescent="0.25">
      <c r="A37" s="15" t="s">
        <v>73</v>
      </c>
      <c r="B37" s="16"/>
      <c r="C37" s="16"/>
      <c r="D37" s="16"/>
      <c r="E37" s="16"/>
      <c r="F37" s="16"/>
      <c r="G37" s="16"/>
      <c r="H37" s="16"/>
      <c r="I37" s="17">
        <f>900*13</f>
        <v>11700</v>
      </c>
    </row>
    <row r="38" spans="1:12" x14ac:dyDescent="0.25">
      <c r="A38" s="15" t="s">
        <v>74</v>
      </c>
      <c r="B38" s="16"/>
      <c r="C38" s="16"/>
      <c r="D38" s="16"/>
      <c r="E38" s="16"/>
      <c r="F38" s="16"/>
      <c r="G38" s="16"/>
      <c r="H38" s="16"/>
      <c r="I38" s="17">
        <f>ROUND(I37+I36,-3)</f>
        <v>423000</v>
      </c>
    </row>
    <row r="41" spans="1:12" x14ac:dyDescent="0.25">
      <c r="A41" s="1" t="s">
        <v>30</v>
      </c>
    </row>
    <row r="42" spans="1:12" x14ac:dyDescent="0.25">
      <c r="A42" s="2" t="s">
        <v>31</v>
      </c>
    </row>
    <row r="43" spans="1:12" x14ac:dyDescent="0.25">
      <c r="A43" s="2" t="s">
        <v>84</v>
      </c>
    </row>
    <row r="44" spans="1:12" x14ac:dyDescent="0.25">
      <c r="A44" s="2" t="s">
        <v>32</v>
      </c>
    </row>
    <row r="45" spans="1:12" x14ac:dyDescent="0.25">
      <c r="A45" s="2" t="s">
        <v>33</v>
      </c>
    </row>
    <row r="46" spans="1:12" x14ac:dyDescent="0.25">
      <c r="A46" s="2" t="s">
        <v>34</v>
      </c>
    </row>
    <row r="47" spans="1:12" x14ac:dyDescent="0.25">
      <c r="A47" s="2" t="s">
        <v>35</v>
      </c>
    </row>
    <row r="48" spans="1:12" x14ac:dyDescent="0.25">
      <c r="A48" s="2" t="s">
        <v>75</v>
      </c>
    </row>
    <row r="49" spans="1:1" x14ac:dyDescent="0.25">
      <c r="A49" s="14" t="s">
        <v>76</v>
      </c>
    </row>
  </sheetData>
  <mergeCells count="25">
    <mergeCell ref="B3:I3"/>
    <mergeCell ref="B4:I4"/>
    <mergeCell ref="B5:I5"/>
    <mergeCell ref="B6:I6"/>
    <mergeCell ref="B7:I7"/>
    <mergeCell ref="B16:I16"/>
    <mergeCell ref="B8:I8"/>
    <mergeCell ref="B11:I11"/>
    <mergeCell ref="B12:I12"/>
    <mergeCell ref="B13:I13"/>
    <mergeCell ref="B14:I14"/>
    <mergeCell ref="B15:I15"/>
    <mergeCell ref="F36:H36"/>
    <mergeCell ref="B21:I21"/>
    <mergeCell ref="B22:I22"/>
    <mergeCell ref="F24:H24"/>
    <mergeCell ref="B26:I26"/>
    <mergeCell ref="B27:I27"/>
    <mergeCell ref="B28:I28"/>
    <mergeCell ref="B25:I25"/>
    <mergeCell ref="B29:I29"/>
    <mergeCell ref="B30:I30"/>
    <mergeCell ref="B33:I33"/>
    <mergeCell ref="B34:I34"/>
    <mergeCell ref="F35:H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abSelected="1" workbookViewId="0">
      <selection activeCell="M15" sqref="M15"/>
    </sheetView>
  </sheetViews>
  <sheetFormatPr defaultRowHeight="15" x14ac:dyDescent="0.25"/>
  <cols>
    <col min="1" max="1" width="37.7109375" customWidth="1"/>
  </cols>
  <sheetData>
    <row r="1" spans="1:11" x14ac:dyDescent="0.25">
      <c r="F1">
        <v>47.62</v>
      </c>
      <c r="G1">
        <v>64.16</v>
      </c>
      <c r="H1">
        <v>25.76</v>
      </c>
      <c r="K1" s="21" t="s">
        <v>68</v>
      </c>
    </row>
    <row r="2" spans="1:11" ht="73.5" customHeight="1" x14ac:dyDescent="0.25">
      <c r="A2" s="9" t="s">
        <v>36</v>
      </c>
      <c r="B2" s="9" t="s">
        <v>61</v>
      </c>
      <c r="C2" s="9" t="s">
        <v>62</v>
      </c>
      <c r="D2" s="9" t="s">
        <v>63</v>
      </c>
      <c r="E2" s="9" t="s">
        <v>64</v>
      </c>
      <c r="F2" s="9" t="s">
        <v>52</v>
      </c>
      <c r="G2" s="9" t="s">
        <v>65</v>
      </c>
      <c r="H2" s="9" t="s">
        <v>66</v>
      </c>
      <c r="I2" s="9" t="s">
        <v>67</v>
      </c>
      <c r="K2" s="22" t="s">
        <v>69</v>
      </c>
    </row>
    <row r="3" spans="1:11" x14ac:dyDescent="0.25">
      <c r="A3" s="3" t="s">
        <v>37</v>
      </c>
      <c r="B3" s="25"/>
      <c r="C3" s="25"/>
      <c r="D3" s="25"/>
      <c r="E3" s="25"/>
      <c r="F3" s="25"/>
      <c r="G3" s="25"/>
      <c r="H3" s="25"/>
      <c r="I3" s="25"/>
    </row>
    <row r="4" spans="1:11" x14ac:dyDescent="0.25">
      <c r="A4" s="3" t="s">
        <v>38</v>
      </c>
      <c r="B4" s="4">
        <v>1.74</v>
      </c>
      <c r="C4" s="4">
        <v>1</v>
      </c>
      <c r="D4" s="12">
        <f>B4*C4</f>
        <v>1.74</v>
      </c>
      <c r="E4" s="4">
        <v>0</v>
      </c>
      <c r="F4" s="4">
        <f>D4*E4</f>
        <v>0</v>
      </c>
      <c r="G4" s="4">
        <f>F4*0.05</f>
        <v>0</v>
      </c>
      <c r="H4" s="4">
        <f>F4*0.1</f>
        <v>0</v>
      </c>
      <c r="I4" s="5">
        <f>F4*F$1+G4*G$1+H4*H$1</f>
        <v>0</v>
      </c>
    </row>
    <row r="5" spans="1:11" x14ac:dyDescent="0.25">
      <c r="A5" s="3" t="s">
        <v>39</v>
      </c>
      <c r="B5" s="4">
        <v>0.87</v>
      </c>
      <c r="C5" s="4">
        <v>1</v>
      </c>
      <c r="D5" s="12">
        <f t="shared" ref="D5:D10" si="0">B5*C5</f>
        <v>0.87</v>
      </c>
      <c r="E5" s="4">
        <v>0</v>
      </c>
      <c r="F5" s="4">
        <f t="shared" ref="F5:F10" si="1">D5*E5</f>
        <v>0</v>
      </c>
      <c r="G5" s="4">
        <f t="shared" ref="G5:G10" si="2">F5*0.05</f>
        <v>0</v>
      </c>
      <c r="H5" s="4">
        <f t="shared" ref="H5:H10" si="3">F5*0.1</f>
        <v>0</v>
      </c>
      <c r="I5" s="5">
        <f t="shared" ref="I5:I10" si="4">F5*F$1+G5*G$1+H5*H$1</f>
        <v>0</v>
      </c>
    </row>
    <row r="6" spans="1:11" x14ac:dyDescent="0.25">
      <c r="A6" s="3" t="s">
        <v>40</v>
      </c>
      <c r="B6" s="4">
        <v>0.87</v>
      </c>
      <c r="C6" s="4">
        <v>1</v>
      </c>
      <c r="D6" s="12">
        <f t="shared" si="0"/>
        <v>0.87</v>
      </c>
      <c r="E6" s="4">
        <v>0</v>
      </c>
      <c r="F6" s="4">
        <f t="shared" si="1"/>
        <v>0</v>
      </c>
      <c r="G6" s="4">
        <f t="shared" si="2"/>
        <v>0</v>
      </c>
      <c r="H6" s="4">
        <f t="shared" si="3"/>
        <v>0</v>
      </c>
      <c r="I6" s="5">
        <f t="shared" si="4"/>
        <v>0</v>
      </c>
    </row>
    <row r="7" spans="1:11" x14ac:dyDescent="0.25">
      <c r="A7" s="3" t="s">
        <v>41</v>
      </c>
      <c r="B7" s="4">
        <v>0.43</v>
      </c>
      <c r="C7" s="4">
        <v>1.2</v>
      </c>
      <c r="D7" s="12">
        <f t="shared" si="0"/>
        <v>0.51600000000000001</v>
      </c>
      <c r="E7" s="4">
        <v>0</v>
      </c>
      <c r="F7" s="4">
        <f t="shared" si="1"/>
        <v>0</v>
      </c>
      <c r="G7" s="4">
        <f t="shared" si="2"/>
        <v>0</v>
      </c>
      <c r="H7" s="4">
        <f t="shared" si="3"/>
        <v>0</v>
      </c>
      <c r="I7" s="5">
        <f t="shared" si="4"/>
        <v>0</v>
      </c>
    </row>
    <row r="8" spans="1:11" x14ac:dyDescent="0.25">
      <c r="A8" s="3" t="s">
        <v>42</v>
      </c>
      <c r="B8" s="4">
        <v>20.87</v>
      </c>
      <c r="C8" s="4">
        <v>1</v>
      </c>
      <c r="D8" s="12">
        <f t="shared" si="0"/>
        <v>20.87</v>
      </c>
      <c r="E8" s="4">
        <v>0</v>
      </c>
      <c r="F8" s="4">
        <f t="shared" si="1"/>
        <v>0</v>
      </c>
      <c r="G8" s="4">
        <f t="shared" si="2"/>
        <v>0</v>
      </c>
      <c r="H8" s="4">
        <f t="shared" si="3"/>
        <v>0</v>
      </c>
      <c r="I8" s="5">
        <f t="shared" si="4"/>
        <v>0</v>
      </c>
    </row>
    <row r="9" spans="1:11" x14ac:dyDescent="0.25">
      <c r="A9" s="3" t="s">
        <v>43</v>
      </c>
      <c r="B9" s="4">
        <v>20.87</v>
      </c>
      <c r="C9" s="4">
        <v>0.2</v>
      </c>
      <c r="D9" s="12">
        <f t="shared" si="0"/>
        <v>4.1740000000000004</v>
      </c>
      <c r="E9" s="4">
        <v>0</v>
      </c>
      <c r="F9" s="4">
        <f t="shared" si="1"/>
        <v>0</v>
      </c>
      <c r="G9" s="4">
        <f t="shared" si="2"/>
        <v>0</v>
      </c>
      <c r="H9" s="4">
        <f t="shared" si="3"/>
        <v>0</v>
      </c>
      <c r="I9" s="5">
        <f t="shared" si="4"/>
        <v>0</v>
      </c>
    </row>
    <row r="10" spans="1:11" x14ac:dyDescent="0.25">
      <c r="A10" s="3" t="s">
        <v>44</v>
      </c>
      <c r="B10" s="4">
        <v>6.96</v>
      </c>
      <c r="C10" s="4">
        <v>1.2</v>
      </c>
      <c r="D10" s="12">
        <f t="shared" si="0"/>
        <v>8.3520000000000003</v>
      </c>
      <c r="E10" s="4">
        <v>0</v>
      </c>
      <c r="F10" s="4">
        <f t="shared" si="1"/>
        <v>0</v>
      </c>
      <c r="G10" s="4">
        <f t="shared" si="2"/>
        <v>0</v>
      </c>
      <c r="H10" s="4">
        <f t="shared" si="3"/>
        <v>0</v>
      </c>
      <c r="I10" s="5">
        <f t="shared" si="4"/>
        <v>0</v>
      </c>
    </row>
    <row r="11" spans="1:11" x14ac:dyDescent="0.25">
      <c r="A11" s="3" t="s">
        <v>45</v>
      </c>
      <c r="B11" s="26"/>
      <c r="C11" s="26"/>
      <c r="D11" s="26"/>
      <c r="E11" s="26"/>
      <c r="F11" s="26"/>
      <c r="G11" s="26"/>
      <c r="H11" s="26"/>
      <c r="I11" s="26"/>
    </row>
    <row r="12" spans="1:11" x14ac:dyDescent="0.25">
      <c r="A12" s="3" t="s">
        <v>46</v>
      </c>
      <c r="B12" s="4">
        <v>2</v>
      </c>
      <c r="C12" s="4">
        <v>1</v>
      </c>
      <c r="D12" s="4">
        <f>B12*C12</f>
        <v>2</v>
      </c>
      <c r="E12" s="4">
        <v>13</v>
      </c>
      <c r="F12" s="4">
        <f>D12*E12</f>
        <v>26</v>
      </c>
      <c r="G12" s="4">
        <f>F12*0.05</f>
        <v>1.3</v>
      </c>
      <c r="H12" s="4">
        <f>F12*0.1</f>
        <v>2.6</v>
      </c>
      <c r="I12" s="6">
        <f>F12*F$1+G12*G$1+H12*H$1</f>
        <v>1388.5039999999999</v>
      </c>
      <c r="K12" s="21" t="s">
        <v>83</v>
      </c>
    </row>
    <row r="13" spans="1:11" x14ac:dyDescent="0.25">
      <c r="A13" s="7" t="s">
        <v>81</v>
      </c>
      <c r="B13" s="4"/>
      <c r="C13" s="4"/>
      <c r="D13" s="4"/>
      <c r="E13" s="4"/>
      <c r="F13" s="32">
        <f>SUM(F12:H12,F4:H10)</f>
        <v>29.900000000000002</v>
      </c>
      <c r="G13" s="32"/>
      <c r="H13" s="32"/>
      <c r="I13" s="8">
        <f>ROUND(SUM(I12,I4:I10),-1)</f>
        <v>1390</v>
      </c>
    </row>
    <row r="19" spans="1:1" x14ac:dyDescent="0.25">
      <c r="A19" s="1" t="s">
        <v>47</v>
      </c>
    </row>
    <row r="20" spans="1:1" x14ac:dyDescent="0.25">
      <c r="A20" s="2" t="s">
        <v>77</v>
      </c>
    </row>
    <row r="21" spans="1:1" x14ac:dyDescent="0.25">
      <c r="A21" s="2" t="s">
        <v>85</v>
      </c>
    </row>
    <row r="22" spans="1:1" x14ac:dyDescent="0.25">
      <c r="A22" s="2" t="s">
        <v>78</v>
      </c>
    </row>
    <row r="23" spans="1:1" x14ac:dyDescent="0.25">
      <c r="A23" s="2" t="s">
        <v>79</v>
      </c>
    </row>
    <row r="24" spans="1:1" x14ac:dyDescent="0.25">
      <c r="A24" s="14" t="s">
        <v>80</v>
      </c>
    </row>
  </sheetData>
  <mergeCells count="3">
    <mergeCell ref="B3:I3"/>
    <mergeCell ref="B11:I11"/>
    <mergeCell ref="F13:H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2016-01-28T17:40:15Z</dcterms:created>
  <dcterms:modified xsi:type="dcterms:W3CDTF">2016-06-02T15:56:21Z</dcterms:modified>
</cp:coreProperties>
</file>