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20700" windowHeight="11640"/>
  </bookViews>
  <sheets>
    <sheet name="EPICCS Burden Table" sheetId="1" r:id="rId1"/>
  </sheets>
  <definedNames>
    <definedName name="_xlnm.Print_Area" localSheetId="0">'EPICCS Burden Table'!$A$1:$R$69</definedName>
    <definedName name="_xlnm.Print_Titles" localSheetId="0">'EPICCS Burden Table'!$1:$2</definedName>
  </definedNames>
  <calcPr calcId="145621"/>
</workbook>
</file>

<file path=xl/calcChain.xml><?xml version="1.0" encoding="utf-8"?>
<calcChain xmlns="http://schemas.openxmlformats.org/spreadsheetml/2006/main">
  <c r="F53" i="1" l="1"/>
  <c r="E53" i="1"/>
  <c r="F14" i="1"/>
  <c r="E14" i="1"/>
  <c r="M24" i="1"/>
  <c r="O24" i="1" s="1"/>
  <c r="H24" i="1"/>
  <c r="J24" i="1" s="1"/>
  <c r="P24" i="1" l="1"/>
  <c r="R24" i="1" s="1"/>
  <c r="P21" i="1" l="1"/>
  <c r="R21" i="1" s="1"/>
  <c r="P20" i="1"/>
  <c r="P19" i="1"/>
  <c r="P18" i="1"/>
  <c r="P17" i="1"/>
  <c r="P16" i="1"/>
  <c r="R20" i="1" l="1"/>
  <c r="R19" i="1"/>
  <c r="R18" i="1"/>
  <c r="R17" i="1"/>
  <c r="R16" i="1"/>
  <c r="K53" i="1" l="1"/>
  <c r="L23" i="1"/>
  <c r="E13" i="1"/>
  <c r="M12" i="1"/>
  <c r="O12" i="1" s="1"/>
  <c r="I12" i="1"/>
  <c r="H12" i="1"/>
  <c r="I13" i="1"/>
  <c r="M13" i="1"/>
  <c r="O13" i="1" s="1"/>
  <c r="H13" i="1"/>
  <c r="M39" i="1"/>
  <c r="O39" i="1" s="1"/>
  <c r="I39" i="1"/>
  <c r="H39" i="1"/>
  <c r="I28" i="1"/>
  <c r="M28" i="1"/>
  <c r="O28" i="1" s="1"/>
  <c r="H28" i="1"/>
  <c r="M38" i="1"/>
  <c r="O38" i="1" s="1"/>
  <c r="I38" i="1"/>
  <c r="H38" i="1"/>
  <c r="I27" i="1"/>
  <c r="M27" i="1"/>
  <c r="O27" i="1" s="1"/>
  <c r="H27" i="1"/>
  <c r="M37" i="1"/>
  <c r="O37" i="1" s="1"/>
  <c r="I37" i="1"/>
  <c r="H37" i="1"/>
  <c r="I29" i="1"/>
  <c r="M29" i="1"/>
  <c r="O29" i="1" s="1"/>
  <c r="H29" i="1"/>
  <c r="M26" i="1"/>
  <c r="O26" i="1" s="1"/>
  <c r="I26" i="1"/>
  <c r="H26" i="1"/>
  <c r="I25" i="1"/>
  <c r="M25" i="1"/>
  <c r="O25" i="1" s="1"/>
  <c r="H25" i="1"/>
  <c r="F23" i="1"/>
  <c r="E23" i="1"/>
  <c r="I21" i="1"/>
  <c r="I20" i="1"/>
  <c r="I19" i="1"/>
  <c r="I18" i="1"/>
  <c r="I17" i="1"/>
  <c r="I16" i="1"/>
  <c r="J15" i="1"/>
  <c r="P15" i="1" s="1"/>
  <c r="R15" i="1" s="1"/>
  <c r="J12" i="1" l="1"/>
  <c r="P12" i="1" s="1"/>
  <c r="R12" i="1" s="1"/>
  <c r="J37" i="1"/>
  <c r="P37" i="1" s="1"/>
  <c r="R37" i="1" s="1"/>
  <c r="J38" i="1"/>
  <c r="P38" i="1" s="1"/>
  <c r="R38" i="1" s="1"/>
  <c r="J28" i="1"/>
  <c r="P28" i="1" s="1"/>
  <c r="R28" i="1" s="1"/>
  <c r="J39" i="1"/>
  <c r="P39" i="1" s="1"/>
  <c r="R39" i="1" s="1"/>
  <c r="J13" i="1"/>
  <c r="P13" i="1" s="1"/>
  <c r="R13" i="1" s="1"/>
  <c r="J27" i="1"/>
  <c r="P27" i="1" s="1"/>
  <c r="R27" i="1" s="1"/>
  <c r="J25" i="1"/>
  <c r="J26" i="1"/>
  <c r="P26" i="1" s="1"/>
  <c r="R26" i="1" s="1"/>
  <c r="J29" i="1"/>
  <c r="P25" i="1" l="1"/>
  <c r="R25" i="1" s="1"/>
  <c r="P29" i="1"/>
  <c r="R29" i="1" s="1"/>
  <c r="H51" i="1" l="1"/>
  <c r="J51" i="1" s="1"/>
  <c r="P51" i="1" s="1"/>
  <c r="R51" i="1" s="1"/>
  <c r="I34" i="1"/>
  <c r="H34" i="1"/>
  <c r="I45" i="1"/>
  <c r="H44" i="1"/>
  <c r="I44" i="1"/>
  <c r="I43" i="1"/>
  <c r="H43" i="1"/>
  <c r="I42" i="1"/>
  <c r="H42" i="1"/>
  <c r="N40" i="1"/>
  <c r="N30" i="1"/>
  <c r="N9" i="1"/>
  <c r="N8" i="1"/>
  <c r="N7" i="1"/>
  <c r="I50" i="1"/>
  <c r="I49" i="1"/>
  <c r="I48" i="1"/>
  <c r="I46" i="1"/>
  <c r="I41" i="1"/>
  <c r="I40" i="1"/>
  <c r="I47" i="1"/>
  <c r="I35" i="1"/>
  <c r="I33" i="1"/>
  <c r="I32" i="1"/>
  <c r="I31" i="1"/>
  <c r="I30" i="1"/>
  <c r="I10" i="1"/>
  <c r="I7" i="1"/>
  <c r="I8" i="1"/>
  <c r="I6" i="1"/>
  <c r="I5" i="1"/>
  <c r="I11" i="1"/>
  <c r="J42" i="1" l="1"/>
  <c r="P42" i="1" s="1"/>
  <c r="R42" i="1" s="1"/>
  <c r="J44" i="1"/>
  <c r="P44" i="1" s="1"/>
  <c r="R44" i="1" s="1"/>
  <c r="J43" i="1"/>
  <c r="P43" i="1" s="1"/>
  <c r="R43" i="1" s="1"/>
  <c r="J34" i="1"/>
  <c r="P34" i="1" s="1"/>
  <c r="R34" i="1" s="1"/>
  <c r="H49" i="1" l="1"/>
  <c r="J49" i="1" s="1"/>
  <c r="P49" i="1" s="1"/>
  <c r="R49" i="1" s="1"/>
  <c r="O47" i="1"/>
  <c r="H47" i="1"/>
  <c r="J47" i="1" s="1"/>
  <c r="K54" i="1"/>
  <c r="F54" i="1"/>
  <c r="M23" i="1"/>
  <c r="E54" i="1"/>
  <c r="H52" i="1"/>
  <c r="J52" i="1" s="1"/>
  <c r="H50" i="1"/>
  <c r="J50" i="1" s="1"/>
  <c r="H48" i="1"/>
  <c r="J48" i="1" s="1"/>
  <c r="H46" i="1"/>
  <c r="J46" i="1" s="1"/>
  <c r="H45" i="1"/>
  <c r="J45" i="1" s="1"/>
  <c r="H41" i="1"/>
  <c r="J41" i="1" s="1"/>
  <c r="H40" i="1"/>
  <c r="J40" i="1" s="1"/>
  <c r="H36" i="1"/>
  <c r="J36" i="1" s="1"/>
  <c r="M22" i="1"/>
  <c r="O22" i="1" s="1"/>
  <c r="O23" i="1" s="1"/>
  <c r="M50" i="1"/>
  <c r="O50" i="1" s="1"/>
  <c r="M48" i="1"/>
  <c r="O48" i="1" s="1"/>
  <c r="O46" i="1"/>
  <c r="M45" i="1"/>
  <c r="O45" i="1" s="1"/>
  <c r="M41" i="1"/>
  <c r="O41" i="1" s="1"/>
  <c r="M40" i="1"/>
  <c r="M36" i="1"/>
  <c r="O36" i="1" s="1"/>
  <c r="M35" i="1"/>
  <c r="O35" i="1" s="1"/>
  <c r="M33" i="1"/>
  <c r="O33" i="1" s="1"/>
  <c r="M32" i="1"/>
  <c r="O32" i="1" s="1"/>
  <c r="M31" i="1"/>
  <c r="O31" i="1" s="1"/>
  <c r="M30" i="1"/>
  <c r="O52" i="1"/>
  <c r="H35" i="1"/>
  <c r="J35" i="1" s="1"/>
  <c r="H33" i="1"/>
  <c r="J33" i="1" s="1"/>
  <c r="H32" i="1"/>
  <c r="J32" i="1" s="1"/>
  <c r="H31" i="1"/>
  <c r="J31" i="1" s="1"/>
  <c r="H30" i="1"/>
  <c r="H22" i="1"/>
  <c r="O40" i="1" l="1"/>
  <c r="M53" i="1"/>
  <c r="L53" i="1" s="1"/>
  <c r="H53" i="1"/>
  <c r="O30" i="1"/>
  <c r="J30" i="1"/>
  <c r="J53" i="1" s="1"/>
  <c r="J22" i="1"/>
  <c r="J23" i="1" s="1"/>
  <c r="H23" i="1"/>
  <c r="G23" i="1" s="1"/>
  <c r="P47" i="1"/>
  <c r="R47" i="1" s="1"/>
  <c r="P35" i="1"/>
  <c r="R35" i="1" s="1"/>
  <c r="P52" i="1"/>
  <c r="R52" i="1" s="1"/>
  <c r="P45" i="1"/>
  <c r="R45" i="1" s="1"/>
  <c r="P36" i="1"/>
  <c r="R36" i="1" s="1"/>
  <c r="P48" i="1"/>
  <c r="R48" i="1" s="1"/>
  <c r="P46" i="1"/>
  <c r="R46" i="1" s="1"/>
  <c r="P50" i="1"/>
  <c r="R50" i="1" s="1"/>
  <c r="P41" i="1"/>
  <c r="R41" i="1" s="1"/>
  <c r="P31" i="1"/>
  <c r="R31" i="1" s="1"/>
  <c r="P32" i="1"/>
  <c r="R32" i="1" s="1"/>
  <c r="P33" i="1"/>
  <c r="R33" i="1" s="1"/>
  <c r="I9" i="1"/>
  <c r="H9" i="1"/>
  <c r="H8" i="1"/>
  <c r="H6" i="1"/>
  <c r="J6" i="1" s="1"/>
  <c r="M11" i="1"/>
  <c r="O11" i="1" s="1"/>
  <c r="M10" i="1"/>
  <c r="O10" i="1" s="1"/>
  <c r="M9" i="1"/>
  <c r="M8" i="1"/>
  <c r="O8" i="1" s="1"/>
  <c r="M7" i="1"/>
  <c r="O7" i="1" s="1"/>
  <c r="M6" i="1"/>
  <c r="O6" i="1" s="1"/>
  <c r="M5" i="1"/>
  <c r="M4" i="1"/>
  <c r="O4" i="1" s="1"/>
  <c r="M3" i="1"/>
  <c r="H11" i="1"/>
  <c r="J11" i="1" s="1"/>
  <c r="H10" i="1"/>
  <c r="J10" i="1" s="1"/>
  <c r="H7" i="1"/>
  <c r="J7" i="1" s="1"/>
  <c r="H5" i="1"/>
  <c r="H4" i="1"/>
  <c r="J4" i="1" s="1"/>
  <c r="H3" i="1"/>
  <c r="O3" i="1" l="1"/>
  <c r="M14" i="1"/>
  <c r="L14" i="1" s="1"/>
  <c r="O53" i="1"/>
  <c r="N53" i="1" s="1"/>
  <c r="P40" i="1"/>
  <c r="R40" i="1" s="1"/>
  <c r="H14" i="1"/>
  <c r="J5" i="1"/>
  <c r="P30" i="1"/>
  <c r="R30" i="1" s="1"/>
  <c r="P22" i="1"/>
  <c r="J3" i="1"/>
  <c r="I53" i="1"/>
  <c r="I23" i="1"/>
  <c r="G53" i="1"/>
  <c r="P4" i="1"/>
  <c r="R4" i="1" s="1"/>
  <c r="J9" i="1"/>
  <c r="P10" i="1"/>
  <c r="R10" i="1" s="1"/>
  <c r="P11" i="1"/>
  <c r="R11" i="1" s="1"/>
  <c r="P53" i="1" l="1"/>
  <c r="R53" i="1"/>
  <c r="P3" i="1"/>
  <c r="R3" i="1" s="1"/>
  <c r="R22" i="1"/>
  <c r="R23" i="1" s="1"/>
  <c r="P23" i="1"/>
  <c r="M54" i="1"/>
  <c r="L54" i="1" s="1"/>
  <c r="J8" i="1"/>
  <c r="J14" i="1" s="1"/>
  <c r="I14" i="1" s="1"/>
  <c r="O9" i="1"/>
  <c r="G14" i="1" l="1"/>
  <c r="H54" i="1"/>
  <c r="P8" i="1"/>
  <c r="R8" i="1" s="1"/>
  <c r="P7" i="1"/>
  <c r="R7" i="1" s="1"/>
  <c r="P9" i="1"/>
  <c r="R9" i="1" s="1"/>
  <c r="O5" i="1"/>
  <c r="O14" i="1" s="1"/>
  <c r="J54" i="1" l="1"/>
  <c r="I54" i="1" s="1"/>
  <c r="G54" i="1"/>
  <c r="P5" i="1"/>
  <c r="R5" i="1" s="1"/>
  <c r="O54" i="1" l="1"/>
  <c r="N54" i="1" s="1"/>
  <c r="N14" i="1"/>
  <c r="P14" i="1"/>
  <c r="P54" i="1" s="1"/>
  <c r="P6" i="1" l="1"/>
  <c r="R6" i="1" l="1"/>
  <c r="R14" i="1" s="1"/>
  <c r="R54" i="1" l="1"/>
</calcChain>
</file>

<file path=xl/sharedStrings.xml><?xml version="1.0" encoding="utf-8"?>
<sst xmlns="http://schemas.openxmlformats.org/spreadsheetml/2006/main" count="140" uniqueCount="120">
  <si>
    <t>TOTAL</t>
  </si>
  <si>
    <t>Appendix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</si>
  <si>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</si>
  <si>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</si>
  <si>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</si>
  <si>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</si>
  <si>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</si>
  <si>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</si>
  <si>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</si>
  <si>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</si>
  <si>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</si>
  <si>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Hourly Wage Rate</t>
  </si>
  <si>
    <t>Instruments</t>
  </si>
  <si>
    <t>C3</t>
  </si>
  <si>
    <t>C4</t>
  </si>
  <si>
    <t>-</t>
  </si>
  <si>
    <t>Individuals/ Household Sub-Total</t>
  </si>
  <si>
    <t>C8</t>
  </si>
  <si>
    <t>C9</t>
  </si>
  <si>
    <t>C10</t>
  </si>
  <si>
    <t>State Government Sub-Total</t>
  </si>
  <si>
    <t>Profit/ Non-profit Business Subtotal</t>
  </si>
  <si>
    <t>Child Care Center</t>
  </si>
  <si>
    <t>Interact with Data Collector for Meals Observation</t>
  </si>
  <si>
    <t>Cognitive Tests</t>
  </si>
  <si>
    <t>Methods Test</t>
  </si>
  <si>
    <t>Program Participants</t>
  </si>
  <si>
    <t>Program Non-participants</t>
  </si>
  <si>
    <t>Sponsor Survey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</si>
  <si>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</si>
  <si>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r>
      <t>Total Annualized Cost of Respondent Burden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</si>
  <si>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Individuals</t>
    </r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 / Household</t>
    </r>
  </si>
  <si>
    <r>
      <rPr>
        <u/>
        <sz val="11"/>
        <color theme="1"/>
        <rFont val="Calibri"/>
        <family val="2"/>
        <scheme val="minor"/>
      </rPr>
      <t>Footnotes</t>
    </r>
    <r>
      <rPr>
        <sz val="11"/>
        <color theme="1"/>
        <rFont val="Calibri"/>
        <family val="2"/>
        <scheme val="minor"/>
      </rPr>
      <t>:</t>
    </r>
  </si>
  <si>
    <r>
      <t xml:space="preserve">a </t>
    </r>
    <r>
      <rPr>
        <sz val="11"/>
        <color theme="1"/>
        <rFont val="Calibri"/>
        <family val="2"/>
        <scheme val="minor"/>
      </rPr>
      <t>Sample numbers are always rounded up to the next whole number (for example, 473.68 becomes 474).</t>
    </r>
  </si>
  <si>
    <r>
      <t xml:space="preserve">b </t>
    </r>
    <r>
      <rPr>
        <sz val="11"/>
        <color theme="1"/>
        <rFont val="Calibri"/>
        <family val="2"/>
        <scheme val="minor"/>
      </rPr>
      <t>Costs are rounded up to the next whole cent.</t>
    </r>
  </si>
  <si>
    <r>
      <t>Data Manager</t>
    </r>
    <r>
      <rPr>
        <vertAlign val="superscript"/>
        <sz val="10"/>
        <color theme="1"/>
        <rFont val="Calibri"/>
        <family val="2"/>
        <scheme val="minor"/>
      </rPr>
      <t>e</t>
    </r>
  </si>
  <si>
    <r>
      <t xml:space="preserve">c </t>
    </r>
    <r>
      <rPr>
        <sz val="11"/>
        <color theme="1"/>
        <rFont val="Calibri"/>
        <family val="2"/>
        <scheme val="minor"/>
      </rPr>
      <t xml:space="preserve">Federal minimum wage for household level: http://www.dol.gov/whd/minimumwage.htm </t>
    </r>
  </si>
  <si>
    <t>Responsive</t>
  </si>
  <si>
    <t>Non-Responsive</t>
  </si>
  <si>
    <t>C18</t>
  </si>
  <si>
    <t>C2</t>
  </si>
  <si>
    <t>Sponsor/Center Pre-visit Interview</t>
  </si>
  <si>
    <t>NAMES Introductory Letter</t>
  </si>
  <si>
    <t>NAMES Recruitment Call Script</t>
  </si>
  <si>
    <t>NAMES Appointment Reminder Letter</t>
  </si>
  <si>
    <t>NAMES Survey Income Worksheet</t>
  </si>
  <si>
    <t>NAMES Survey Consent Form</t>
  </si>
  <si>
    <t xml:space="preserve">NAMES Survey </t>
  </si>
  <si>
    <t xml:space="preserve">State Meal Claim Request </t>
  </si>
  <si>
    <t>B16 B17</t>
  </si>
  <si>
    <t>B18 B19</t>
  </si>
  <si>
    <t>B20 B21</t>
  </si>
  <si>
    <t>C21 C22</t>
  </si>
  <si>
    <t>C23 C24</t>
  </si>
  <si>
    <t>C19 C20</t>
  </si>
  <si>
    <t>C25 C26</t>
  </si>
  <si>
    <t>C11 C12</t>
  </si>
  <si>
    <t xml:space="preserve">Sponsor/Independent Center Meal Claim to State </t>
  </si>
  <si>
    <t>Interact with Data Collector - Access to Income Eligiblity Application Records - Round 1</t>
  </si>
  <si>
    <t>Interact with Data Collector - Access to Income Eligiblity Application Records - Round 2</t>
  </si>
  <si>
    <t>Interact with Data Collector - Access to Income Eligiblity Application Records- Round 3</t>
  </si>
  <si>
    <t>Interact with Data Collector - Access to Income Eligiblity Application Records - Round 3</t>
  </si>
  <si>
    <t>Interact with Data Collector - Access to Center Enrollment Records</t>
  </si>
  <si>
    <t>Interact with Data Collector - Access to Center Attendance  Records</t>
  </si>
  <si>
    <t>Interact with Data Collector - Access to Center Meal Count Records</t>
  </si>
  <si>
    <t xml:space="preserve">Sponsor Survey Cover Letter </t>
  </si>
  <si>
    <t xml:space="preserve">C13 </t>
  </si>
  <si>
    <t xml:space="preserve"> C14 C15</t>
  </si>
  <si>
    <t>C5 C6</t>
  </si>
  <si>
    <t xml:space="preserve">Compile Requested Data File on Extended Attendance Data </t>
  </si>
  <si>
    <t>Compile Requested Data File on Meal Counts for Observation Month</t>
  </si>
  <si>
    <t>C16</t>
  </si>
  <si>
    <t>C17</t>
  </si>
  <si>
    <t>C4a</t>
  </si>
  <si>
    <t>Round 2 Scheduling Call Guide</t>
  </si>
  <si>
    <t xml:space="preserve">Round 3 Scheduling Call Guide </t>
  </si>
  <si>
    <t xml:space="preserve">State CN Agency </t>
  </si>
  <si>
    <t xml:space="preserve">Sponsoring Organization </t>
  </si>
  <si>
    <r>
      <t xml:space="preserve">Center Director / Manager </t>
    </r>
    <r>
      <rPr>
        <vertAlign val="superscript"/>
        <sz val="10"/>
        <color theme="1"/>
        <rFont val="Calibri"/>
        <family val="2"/>
        <scheme val="minor"/>
      </rPr>
      <t>g</t>
    </r>
  </si>
  <si>
    <r>
      <t xml:space="preserve">Sponsor Director </t>
    </r>
    <r>
      <rPr>
        <vertAlign val="superscript"/>
        <sz val="10"/>
        <color rgb="FF000000"/>
        <rFont val="Calibri"/>
        <family val="2"/>
        <scheme val="minor"/>
      </rPr>
      <t>f</t>
    </r>
  </si>
  <si>
    <t xml:space="preserve">Interact with Data Collector - Access to  Center Meal Claims Records </t>
  </si>
  <si>
    <t xml:space="preserve">Study Notification Letter &amp; Administrative Data Request </t>
  </si>
  <si>
    <t>B1</t>
  </si>
  <si>
    <t>B2</t>
  </si>
  <si>
    <t>State User Account Sheet</t>
  </si>
  <si>
    <t>B3</t>
  </si>
  <si>
    <t>Guidelines for Administrative Data Request</t>
  </si>
  <si>
    <t>B4</t>
  </si>
  <si>
    <t>Confirmation Email</t>
  </si>
  <si>
    <t>B5</t>
  </si>
  <si>
    <t>State Sample Selection Notification Letter</t>
  </si>
  <si>
    <t>B6</t>
  </si>
  <si>
    <t>Template letter from State to Sponsor</t>
  </si>
  <si>
    <t>B7</t>
  </si>
  <si>
    <t>B8</t>
  </si>
  <si>
    <t>Study Letter of Endorsement</t>
  </si>
  <si>
    <t>B9, B10</t>
  </si>
  <si>
    <t>B11</t>
  </si>
  <si>
    <t>Center Study Notification Letter</t>
  </si>
  <si>
    <t>B12</t>
  </si>
  <si>
    <t>B13</t>
  </si>
  <si>
    <t>B14</t>
  </si>
  <si>
    <t>B15</t>
  </si>
  <si>
    <t>NAMES Survey Income Show Card</t>
  </si>
  <si>
    <t>NAMES Survey Incentive Received Form</t>
  </si>
  <si>
    <t>Call Guide and Worksheet for Sponsors</t>
  </si>
  <si>
    <t xml:space="preserve">Call Guide and Worksheet for Centers </t>
  </si>
  <si>
    <t xml:space="preserve">Sponsor/Center Consultation </t>
  </si>
  <si>
    <r>
      <t>State Director</t>
    </r>
    <r>
      <rPr>
        <vertAlign val="superscript"/>
        <sz val="10"/>
        <color theme="1"/>
        <rFont val="Calibri"/>
        <family val="2"/>
        <scheme val="minor"/>
      </rPr>
      <t>d</t>
    </r>
  </si>
  <si>
    <r>
      <t xml:space="preserve">d  </t>
    </r>
    <r>
      <rPr>
        <sz val="11"/>
        <color theme="1"/>
        <rFont val="Calibri"/>
        <family val="2"/>
        <scheme val="minor"/>
      </rPr>
      <t>Job category "Management Occupations;" code #11-9031 "Education Administrators, Preschool and Childcare Center/Program;" industry "State Government" for State Director, mean hourly wage $43.61</t>
    </r>
  </si>
  <si>
    <r>
      <t xml:space="preserve">e </t>
    </r>
    <r>
      <rPr>
        <sz val="11"/>
        <color theme="1"/>
        <rFont val="Calibri"/>
        <family val="2"/>
        <scheme val="minor"/>
      </rPr>
      <t>Job category "Computer and Mathematical Occupations;" code #15-1141 "Database Administrators" for Data Manager at the State and Sponsor levels, mean hourly wage $39.56</t>
    </r>
  </si>
  <si>
    <r>
      <t xml:space="preserve">f </t>
    </r>
    <r>
      <rPr>
        <sz val="11"/>
        <color theme="1"/>
        <rFont val="Calibri"/>
        <family val="2"/>
        <scheme val="minor"/>
      </rPr>
      <t>Job category "Management Occupations;" code #11-9031 "Education Administrators, Preschool and Childcare Center/Program;" industry "Civic and Social Organizations" for Sponsor Director, mean hourly wage $25.09</t>
    </r>
  </si>
  <si>
    <r>
      <t xml:space="preserve">g </t>
    </r>
    <r>
      <rPr>
        <sz val="11"/>
        <color theme="1"/>
        <rFont val="Calibri"/>
        <family val="2"/>
        <scheme val="minor"/>
      </rPr>
      <t>Job category "Management Occupations;" code #11-9031 "Education Administrators, Preschool and Childcare Center/Program;" industry "Child Day Care Services" for Child Care Center Director/Manager, mean hourly wage $22.57</t>
    </r>
  </si>
  <si>
    <t>NAMES Brochure</t>
  </si>
  <si>
    <t>C27 C28</t>
  </si>
  <si>
    <t>C29 C30</t>
  </si>
  <si>
    <t>State Instructions for Submission of Administrative Data</t>
  </si>
  <si>
    <t>Sponsor Notification Letter</t>
  </si>
  <si>
    <t>Fact Sheet</t>
  </si>
  <si>
    <t>Template letter from Sponsor to Sampled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</si>
</sst>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#,##0.0"/>
    <numFmt numFmtId="166" formatCode="#,##0.0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3">
    <xf numFmtId="0" fontId="0" fillId="0" borderId="0" xfId="0"/>
    <xf numFmtId="0" fontId="3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textRotation="90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vertical="center" wrapText="1"/>
    </xf>
    <xf numFmtId="0" fontId="3" fillId="0" borderId="43" xfId="0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vertical="center" wrapText="1"/>
    </xf>
    <xf numFmtId="44" fontId="3" fillId="0" borderId="7" xfId="0" applyNumberFormat="1" applyFont="1" applyFill="1" applyBorder="1" applyAlignment="1">
      <alignment vertical="center" wrapText="1"/>
    </xf>
    <xf numFmtId="44" fontId="3" fillId="2" borderId="32" xfId="1" applyFont="1" applyFill="1" applyBorder="1" applyAlignment="1">
      <alignment horizontal="center" vertical="center" wrapText="1"/>
    </xf>
    <xf numFmtId="44" fontId="3" fillId="2" borderId="34" xfId="0" applyNumberFormat="1" applyFont="1" applyFill="1" applyBorder="1" applyAlignment="1">
      <alignment vertical="center" wrapText="1"/>
    </xf>
    <xf numFmtId="44" fontId="3" fillId="0" borderId="6" xfId="1" applyFont="1" applyBorder="1" applyAlignment="1">
      <alignment horizontal="center" vertical="center" wrapText="1"/>
    </xf>
    <xf numFmtId="44" fontId="3" fillId="0" borderId="25" xfId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164" fontId="3" fillId="0" borderId="43" xfId="0" applyNumberFormat="1" applyFont="1" applyFill="1" applyBorder="1" applyAlignment="1">
      <alignment horizontal="center" vertical="center" wrapText="1"/>
    </xf>
    <xf numFmtId="44" fontId="3" fillId="0" borderId="44" xfId="0" applyNumberFormat="1" applyFont="1" applyBorder="1" applyAlignment="1">
      <alignment horizontal="center" vertical="center" wrapText="1"/>
    </xf>
    <xf numFmtId="3" fontId="3" fillId="2" borderId="33" xfId="0" applyNumberFormat="1" applyFont="1" applyFill="1" applyBorder="1" applyAlignment="1">
      <alignment horizontal="center" vertical="center" wrapText="1"/>
    </xf>
    <xf numFmtId="165" fontId="3" fillId="0" borderId="24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4" fontId="3" fillId="2" borderId="33" xfId="0" applyNumberFormat="1" applyFont="1" applyFill="1" applyBorder="1" applyAlignment="1">
      <alignment horizontal="center" vertical="center" wrapText="1"/>
    </xf>
    <xf numFmtId="3" fontId="3" fillId="0" borderId="43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0" borderId="44" xfId="0" applyNumberFormat="1" applyFont="1" applyFill="1" applyBorder="1" applyAlignment="1">
      <alignment horizontal="center" vertical="center" wrapText="1"/>
    </xf>
    <xf numFmtId="165" fontId="3" fillId="2" borderId="34" xfId="0" applyNumberFormat="1" applyFont="1" applyFill="1" applyBorder="1" applyAlignment="1">
      <alignment horizontal="center" vertical="center" wrapText="1"/>
    </xf>
    <xf numFmtId="2" fontId="3" fillId="2" borderId="38" xfId="0" applyNumberFormat="1" applyFont="1" applyFill="1" applyBorder="1" applyAlignment="1">
      <alignment horizontal="center" vertical="center" wrapText="1"/>
    </xf>
    <xf numFmtId="3" fontId="3" fillId="2" borderId="50" xfId="0" applyNumberFormat="1" applyFont="1" applyFill="1" applyBorder="1" applyAlignment="1">
      <alignment horizontal="center" vertical="center" wrapText="1"/>
    </xf>
    <xf numFmtId="3" fontId="3" fillId="0" borderId="45" xfId="0" applyNumberFormat="1" applyFont="1" applyFill="1" applyBorder="1" applyAlignment="1">
      <alignment horizontal="center" vertical="center" wrapText="1"/>
    </xf>
    <xf numFmtId="3" fontId="3" fillId="0" borderId="25" xfId="0" applyNumberFormat="1" applyFont="1" applyFill="1" applyBorder="1" applyAlignment="1">
      <alignment horizontal="center" vertical="center" wrapText="1"/>
    </xf>
    <xf numFmtId="2" fontId="3" fillId="0" borderId="4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vertical="center" wrapText="1"/>
    </xf>
    <xf numFmtId="3" fontId="3" fillId="0" borderId="46" xfId="0" applyNumberFormat="1" applyFont="1" applyFill="1" applyBorder="1" applyAlignment="1">
      <alignment horizontal="center" vertical="center" wrapText="1"/>
    </xf>
    <xf numFmtId="165" fontId="3" fillId="2" borderId="5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6" fontId="3" fillId="2" borderId="33" xfId="0" applyNumberFormat="1" applyFont="1" applyFill="1" applyBorder="1" applyAlignment="1">
      <alignment horizontal="center" vertical="center" wrapText="1"/>
    </xf>
    <xf numFmtId="4" fontId="3" fillId="2" borderId="50" xfId="0" applyNumberFormat="1" applyFont="1" applyFill="1" applyBorder="1" applyAlignment="1">
      <alignment horizontal="center" vertical="center" wrapText="1"/>
    </xf>
    <xf numFmtId="4" fontId="3" fillId="2" borderId="49" xfId="1" applyNumberFormat="1" applyFont="1" applyFill="1" applyBorder="1" applyAlignment="1">
      <alignment horizontal="center" vertical="center" wrapText="1"/>
    </xf>
    <xf numFmtId="166" fontId="3" fillId="2" borderId="50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4" fontId="1" fillId="0" borderId="43" xfId="0" applyNumberFormat="1" applyFont="1" applyFill="1" applyBorder="1" applyAlignment="1">
      <alignment vertical="center" wrapText="1"/>
    </xf>
    <xf numFmtId="44" fontId="1" fillId="0" borderId="44" xfId="0" applyNumberFormat="1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4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3" fontId="3" fillId="0" borderId="64" xfId="0" applyNumberFormat="1" applyFont="1" applyFill="1" applyBorder="1" applyAlignment="1">
      <alignment horizontal="center" vertical="center" wrapText="1"/>
    </xf>
    <xf numFmtId="166" fontId="3" fillId="0" borderId="4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167" fontId="3" fillId="0" borderId="66" xfId="1" applyNumberFormat="1" applyFont="1" applyBorder="1" applyAlignment="1">
      <alignment horizontal="center" vertical="center" wrapText="1"/>
    </xf>
    <xf numFmtId="167" fontId="3" fillId="0" borderId="21" xfId="1" applyNumberFormat="1" applyFont="1" applyBorder="1" applyAlignment="1">
      <alignment horizontal="center" vertical="center" wrapText="1"/>
    </xf>
    <xf numFmtId="2" fontId="3" fillId="0" borderId="63" xfId="0" applyNumberFormat="1" applyFont="1" applyFill="1" applyBorder="1" applyAlignment="1">
      <alignment horizontal="center" vertical="center" wrapText="1"/>
    </xf>
    <xf numFmtId="165" fontId="3" fillId="0" borderId="63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0" borderId="7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3" fontId="3" fillId="2" borderId="32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165" fontId="3" fillId="0" borderId="66" xfId="0" applyNumberFormat="1" applyFont="1" applyFill="1" applyBorder="1" applyAlignment="1">
      <alignment horizontal="center" vertical="center" wrapText="1"/>
    </xf>
    <xf numFmtId="165" fontId="3" fillId="0" borderId="68" xfId="0" applyNumberFormat="1" applyFont="1" applyFill="1" applyBorder="1" applyAlignment="1">
      <alignment horizontal="center" vertical="center" wrapText="1"/>
    </xf>
    <xf numFmtId="44" fontId="3" fillId="0" borderId="25" xfId="1" applyFont="1" applyFill="1" applyBorder="1" applyAlignment="1">
      <alignment vertical="center" wrapText="1"/>
    </xf>
    <xf numFmtId="44" fontId="3" fillId="0" borderId="44" xfId="0" applyNumberFormat="1" applyFont="1" applyFill="1" applyBorder="1" applyAlignment="1">
      <alignment horizontal="center" vertical="center" wrapText="1"/>
    </xf>
    <xf numFmtId="3" fontId="3" fillId="2" borderId="48" xfId="0" applyNumberFormat="1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165" fontId="3" fillId="2" borderId="47" xfId="0" applyNumberFormat="1" applyFont="1" applyFill="1" applyBorder="1" applyAlignment="1">
      <alignment horizontal="center" vertical="center" wrapText="1"/>
    </xf>
    <xf numFmtId="4" fontId="3" fillId="2" borderId="53" xfId="0" applyNumberFormat="1" applyFont="1" applyFill="1" applyBorder="1" applyAlignment="1">
      <alignment horizontal="center" vertical="center" wrapText="1"/>
    </xf>
    <xf numFmtId="44" fontId="3" fillId="2" borderId="49" xfId="1" applyNumberFormat="1" applyFont="1" applyFill="1" applyBorder="1" applyAlignment="1">
      <alignment horizontal="right" vertical="center"/>
    </xf>
    <xf numFmtId="44" fontId="2" fillId="0" borderId="29" xfId="1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zoomScale="90" zoomScaleNormal="90" workbookViewId="0">
      <pane ySplit="2" topLeftCell="A3" activePane="bottomLeft" state="frozen"/>
      <selection pane="bottomLeft" activeCell="G66" sqref="G66"/>
    </sheetView>
  </sheetViews>
  <sheetFormatPr defaultRowHeight="12.75" x14ac:dyDescent="0.25"/>
  <cols>
    <col min="1" max="1" width="12.42578125" style="54" customWidth="1"/>
    <col min="2" max="2" width="13.85546875" style="55" customWidth="1"/>
    <col min="3" max="3" width="34" style="54" customWidth="1"/>
    <col min="4" max="4" width="5" style="55" customWidth="1"/>
    <col min="5" max="6" width="11.7109375" style="55" customWidth="1"/>
    <col min="7" max="7" width="9.5703125" style="55" customWidth="1"/>
    <col min="8" max="8" width="10.85546875" style="55" customWidth="1"/>
    <col min="9" max="9" width="14.140625" style="55" customWidth="1"/>
    <col min="10" max="10" width="9.140625" style="55"/>
    <col min="11" max="11" width="12.140625" style="55" customWidth="1"/>
    <col min="12" max="12" width="11.42578125" style="55" customWidth="1"/>
    <col min="13" max="13" width="10.85546875" style="55" customWidth="1"/>
    <col min="14" max="14" width="13.140625" style="55" customWidth="1"/>
    <col min="15" max="15" width="11.42578125" style="55" customWidth="1"/>
    <col min="16" max="16" width="10.85546875" style="55" customWidth="1"/>
    <col min="17" max="17" width="10.42578125" style="54" customWidth="1"/>
    <col min="18" max="18" width="14" style="54" customWidth="1"/>
    <col min="19" max="19" width="10" style="51" bestFit="1" customWidth="1"/>
    <col min="20" max="16384" width="9.140625" style="51"/>
  </cols>
  <sheetData>
    <row r="1" spans="1:18" x14ac:dyDescent="0.25">
      <c r="A1" s="2"/>
      <c r="B1" s="9"/>
      <c r="C1" s="62"/>
      <c r="D1" s="63"/>
      <c r="E1" s="64"/>
      <c r="F1" s="134" t="s">
        <v>37</v>
      </c>
      <c r="G1" s="135"/>
      <c r="H1" s="135"/>
      <c r="I1" s="135"/>
      <c r="J1" s="136"/>
      <c r="K1" s="137" t="s">
        <v>38</v>
      </c>
      <c r="L1" s="135"/>
      <c r="M1" s="135"/>
      <c r="N1" s="135"/>
      <c r="O1" s="138"/>
      <c r="P1" s="65"/>
      <c r="Q1" s="66"/>
      <c r="R1" s="67"/>
    </row>
    <row r="2" spans="1:18" ht="64.5" thickBot="1" x14ac:dyDescent="0.3">
      <c r="A2" s="4" t="s">
        <v>9</v>
      </c>
      <c r="B2" s="3" t="s">
        <v>2</v>
      </c>
      <c r="C2" s="68" t="s">
        <v>12</v>
      </c>
      <c r="D2" s="69" t="s">
        <v>1</v>
      </c>
      <c r="E2" s="70" t="s">
        <v>29</v>
      </c>
      <c r="F2" s="71" t="s">
        <v>3</v>
      </c>
      <c r="G2" s="68" t="s">
        <v>4</v>
      </c>
      <c r="H2" s="68" t="s">
        <v>5</v>
      </c>
      <c r="I2" s="68" t="s">
        <v>6</v>
      </c>
      <c r="J2" s="72" t="s">
        <v>7</v>
      </c>
      <c r="K2" s="73" t="s">
        <v>8</v>
      </c>
      <c r="L2" s="68" t="s">
        <v>4</v>
      </c>
      <c r="M2" s="68" t="s">
        <v>5</v>
      </c>
      <c r="N2" s="68" t="s">
        <v>6</v>
      </c>
      <c r="O2" s="74" t="s">
        <v>7</v>
      </c>
      <c r="P2" s="75" t="s">
        <v>10</v>
      </c>
      <c r="Q2" s="71" t="s">
        <v>11</v>
      </c>
      <c r="R2" s="72" t="s">
        <v>30</v>
      </c>
    </row>
    <row r="3" spans="1:18" x14ac:dyDescent="0.25">
      <c r="A3" s="146" t="s">
        <v>31</v>
      </c>
      <c r="B3" s="148" t="s">
        <v>27</v>
      </c>
      <c r="C3" s="50" t="s">
        <v>24</v>
      </c>
      <c r="D3" s="90" t="s">
        <v>15</v>
      </c>
      <c r="E3" s="23">
        <v>8</v>
      </c>
      <c r="F3" s="1">
        <v>8</v>
      </c>
      <c r="G3" s="11">
        <v>1</v>
      </c>
      <c r="H3" s="35">
        <f>F3*G3</f>
        <v>8</v>
      </c>
      <c r="I3" s="26">
        <v>1</v>
      </c>
      <c r="J3" s="39">
        <f>H3*I3</f>
        <v>8</v>
      </c>
      <c r="K3" s="25">
        <v>0</v>
      </c>
      <c r="L3" s="11">
        <v>1</v>
      </c>
      <c r="M3" s="35">
        <f>K3*L3</f>
        <v>0</v>
      </c>
      <c r="N3" s="26">
        <v>0</v>
      </c>
      <c r="O3" s="30">
        <f t="shared" ref="O3" si="0">M3*N3</f>
        <v>0</v>
      </c>
      <c r="P3" s="29">
        <f t="shared" ref="P3" si="1">J3+O3</f>
        <v>8</v>
      </c>
      <c r="Q3" s="12">
        <v>7.25</v>
      </c>
      <c r="R3" s="27">
        <f>P3*Q3</f>
        <v>58</v>
      </c>
    </row>
    <row r="4" spans="1:18" x14ac:dyDescent="0.25">
      <c r="A4" s="141"/>
      <c r="B4" s="149"/>
      <c r="C4" s="88" t="s">
        <v>25</v>
      </c>
      <c r="D4" s="79" t="s">
        <v>15</v>
      </c>
      <c r="E4" s="91">
        <v>9</v>
      </c>
      <c r="F4" s="25">
        <v>9</v>
      </c>
      <c r="G4" s="11">
        <v>1</v>
      </c>
      <c r="H4" s="35">
        <f>F4*G4</f>
        <v>9</v>
      </c>
      <c r="I4" s="26">
        <v>1</v>
      </c>
      <c r="J4" s="39">
        <f>H4*I4</f>
        <v>9</v>
      </c>
      <c r="K4" s="25">
        <v>0</v>
      </c>
      <c r="L4" s="11">
        <v>1</v>
      </c>
      <c r="M4" s="35">
        <f>K4*L4</f>
        <v>0</v>
      </c>
      <c r="N4" s="26">
        <v>0</v>
      </c>
      <c r="O4" s="30">
        <f>M4*N4</f>
        <v>0</v>
      </c>
      <c r="P4" s="29">
        <f>J4+O4</f>
        <v>9</v>
      </c>
      <c r="Q4" s="12">
        <v>7.25</v>
      </c>
      <c r="R4" s="27">
        <f>P4*Q4</f>
        <v>65.25</v>
      </c>
    </row>
    <row r="5" spans="1:18" ht="25.5" x14ac:dyDescent="0.25">
      <c r="A5" s="147"/>
      <c r="B5" s="150" t="s">
        <v>26</v>
      </c>
      <c r="C5" s="10" t="s">
        <v>42</v>
      </c>
      <c r="D5" s="18" t="s">
        <v>49</v>
      </c>
      <c r="E5" s="32">
        <v>6750</v>
      </c>
      <c r="F5" s="33">
        <v>6750</v>
      </c>
      <c r="G5" s="6">
        <v>1</v>
      </c>
      <c r="H5" s="35">
        <f t="shared" ref="H5:H52" si="2">F5*G5</f>
        <v>6750</v>
      </c>
      <c r="I5" s="31">
        <f>2/60</f>
        <v>3.3333333333333333E-2</v>
      </c>
      <c r="J5" s="39">
        <f t="shared" ref="J5:J52" si="3">H5*I5</f>
        <v>225</v>
      </c>
      <c r="K5" s="25">
        <v>0</v>
      </c>
      <c r="L5" s="11">
        <v>1</v>
      </c>
      <c r="M5" s="35">
        <f t="shared" ref="M5:M23" si="4">K5*L5</f>
        <v>0</v>
      </c>
      <c r="N5" s="31">
        <v>0</v>
      </c>
      <c r="O5" s="30">
        <f>M5*N5</f>
        <v>0</v>
      </c>
      <c r="P5" s="29">
        <f>J5+O5</f>
        <v>225</v>
      </c>
      <c r="Q5" s="12">
        <v>7.25</v>
      </c>
      <c r="R5" s="27">
        <f t="shared" ref="R5:R10" si="5">P5*Q5</f>
        <v>1631.25</v>
      </c>
    </row>
    <row r="6" spans="1:18" ht="25.5" x14ac:dyDescent="0.25">
      <c r="A6" s="147"/>
      <c r="B6" s="151"/>
      <c r="C6" s="5" t="s">
        <v>113</v>
      </c>
      <c r="D6" s="19" t="s">
        <v>50</v>
      </c>
      <c r="E6" s="32">
        <v>6750</v>
      </c>
      <c r="F6" s="33">
        <v>6750</v>
      </c>
      <c r="G6" s="6">
        <v>1</v>
      </c>
      <c r="H6" s="35">
        <f t="shared" ref="H6" si="6">F6*G6</f>
        <v>6750</v>
      </c>
      <c r="I6" s="31">
        <f>3/60</f>
        <v>0.05</v>
      </c>
      <c r="J6" s="39">
        <f t="shared" si="3"/>
        <v>337.5</v>
      </c>
      <c r="K6" s="25">
        <v>0</v>
      </c>
      <c r="L6" s="11">
        <v>1</v>
      </c>
      <c r="M6" s="35">
        <f t="shared" si="4"/>
        <v>0</v>
      </c>
      <c r="N6" s="31">
        <v>0</v>
      </c>
      <c r="O6" s="30">
        <f t="shared" ref="O6:O52" si="7">M6*N6</f>
        <v>0</v>
      </c>
      <c r="P6" s="29">
        <f t="shared" ref="P6:P22" si="8">J6+O6</f>
        <v>337.5</v>
      </c>
      <c r="Q6" s="12">
        <v>7.25</v>
      </c>
      <c r="R6" s="27">
        <f t="shared" si="5"/>
        <v>2446.875</v>
      </c>
    </row>
    <row r="7" spans="1:18" ht="25.5" x14ac:dyDescent="0.25">
      <c r="A7" s="147"/>
      <c r="B7" s="151"/>
      <c r="C7" s="5" t="s">
        <v>43</v>
      </c>
      <c r="D7" s="19" t="s">
        <v>51</v>
      </c>
      <c r="E7" s="32">
        <v>6750</v>
      </c>
      <c r="F7" s="33">
        <v>6075</v>
      </c>
      <c r="G7" s="6">
        <v>1</v>
      </c>
      <c r="H7" s="35">
        <f t="shared" si="2"/>
        <v>6075</v>
      </c>
      <c r="I7" s="31">
        <f>10/60</f>
        <v>0.16666666666666666</v>
      </c>
      <c r="J7" s="39">
        <f t="shared" si="3"/>
        <v>1012.5</v>
      </c>
      <c r="K7" s="36">
        <v>675</v>
      </c>
      <c r="L7" s="6">
        <v>1</v>
      </c>
      <c r="M7" s="35">
        <f t="shared" si="4"/>
        <v>675</v>
      </c>
      <c r="N7" s="31">
        <f>3/60</f>
        <v>0.05</v>
      </c>
      <c r="O7" s="30">
        <f t="shared" si="7"/>
        <v>33.75</v>
      </c>
      <c r="P7" s="29">
        <f t="shared" si="8"/>
        <v>1046.25</v>
      </c>
      <c r="Q7" s="12">
        <v>7.25</v>
      </c>
      <c r="R7" s="27">
        <f t="shared" si="5"/>
        <v>7585.3125</v>
      </c>
    </row>
    <row r="8" spans="1:18" ht="25.5" x14ac:dyDescent="0.25">
      <c r="A8" s="147"/>
      <c r="B8" s="151"/>
      <c r="C8" s="5" t="s">
        <v>44</v>
      </c>
      <c r="D8" s="19" t="s">
        <v>52</v>
      </c>
      <c r="E8" s="32">
        <v>6075</v>
      </c>
      <c r="F8" s="33">
        <v>5400</v>
      </c>
      <c r="G8" s="6">
        <v>1</v>
      </c>
      <c r="H8" s="35">
        <f t="shared" si="2"/>
        <v>5400</v>
      </c>
      <c r="I8" s="31">
        <f>5/60</f>
        <v>8.3333333333333329E-2</v>
      </c>
      <c r="J8" s="39">
        <f t="shared" si="3"/>
        <v>450</v>
      </c>
      <c r="K8" s="36">
        <v>675</v>
      </c>
      <c r="L8" s="6">
        <v>1</v>
      </c>
      <c r="M8" s="35">
        <f t="shared" si="4"/>
        <v>675</v>
      </c>
      <c r="N8" s="31">
        <f>2/60</f>
        <v>3.3333333333333333E-2</v>
      </c>
      <c r="O8" s="30">
        <f t="shared" si="7"/>
        <v>22.5</v>
      </c>
      <c r="P8" s="29">
        <f t="shared" si="8"/>
        <v>472.5</v>
      </c>
      <c r="Q8" s="12">
        <v>7.25</v>
      </c>
      <c r="R8" s="27">
        <f t="shared" si="5"/>
        <v>3425.625</v>
      </c>
    </row>
    <row r="9" spans="1:18" ht="25.5" x14ac:dyDescent="0.25">
      <c r="A9" s="147"/>
      <c r="B9" s="151"/>
      <c r="C9" s="52" t="s">
        <v>45</v>
      </c>
      <c r="D9" s="79" t="s">
        <v>53</v>
      </c>
      <c r="E9" s="32">
        <v>6075</v>
      </c>
      <c r="F9" s="33">
        <v>5400</v>
      </c>
      <c r="G9" s="6">
        <v>1</v>
      </c>
      <c r="H9" s="35">
        <f t="shared" ref="H9" si="9">F9*G9</f>
        <v>5400</v>
      </c>
      <c r="I9" s="31">
        <f>25/60</f>
        <v>0.41666666666666669</v>
      </c>
      <c r="J9" s="39">
        <f t="shared" si="3"/>
        <v>2250</v>
      </c>
      <c r="K9" s="36">
        <v>675</v>
      </c>
      <c r="L9" s="6">
        <v>1</v>
      </c>
      <c r="M9" s="35">
        <f t="shared" si="4"/>
        <v>675</v>
      </c>
      <c r="N9" s="31">
        <f>1/60</f>
        <v>1.6666666666666666E-2</v>
      </c>
      <c r="O9" s="30">
        <f t="shared" si="7"/>
        <v>11.25</v>
      </c>
      <c r="P9" s="29">
        <f t="shared" si="8"/>
        <v>2261.25</v>
      </c>
      <c r="Q9" s="12">
        <v>7.25</v>
      </c>
      <c r="R9" s="27">
        <f t="shared" si="5"/>
        <v>16394.0625</v>
      </c>
    </row>
    <row r="10" spans="1:18" ht="25.5" x14ac:dyDescent="0.25">
      <c r="A10" s="147"/>
      <c r="B10" s="151"/>
      <c r="C10" s="5" t="s">
        <v>46</v>
      </c>
      <c r="D10" s="19" t="s">
        <v>54</v>
      </c>
      <c r="E10" s="32">
        <v>6075</v>
      </c>
      <c r="F10" s="33">
        <v>5400</v>
      </c>
      <c r="G10" s="6">
        <v>1</v>
      </c>
      <c r="H10" s="35">
        <f t="shared" si="2"/>
        <v>5400</v>
      </c>
      <c r="I10" s="31">
        <f>5/60</f>
        <v>8.3333333333333329E-2</v>
      </c>
      <c r="J10" s="39">
        <f t="shared" si="3"/>
        <v>450</v>
      </c>
      <c r="K10" s="36">
        <v>675</v>
      </c>
      <c r="L10" s="6">
        <v>1</v>
      </c>
      <c r="M10" s="35">
        <f t="shared" si="4"/>
        <v>675</v>
      </c>
      <c r="N10" s="31">
        <v>0</v>
      </c>
      <c r="O10" s="30">
        <f t="shared" si="7"/>
        <v>0</v>
      </c>
      <c r="P10" s="29">
        <f t="shared" si="8"/>
        <v>450</v>
      </c>
      <c r="Q10" s="12">
        <v>7.25</v>
      </c>
      <c r="R10" s="27">
        <f t="shared" si="5"/>
        <v>3262.5</v>
      </c>
    </row>
    <row r="11" spans="1:18" ht="25.5" x14ac:dyDescent="0.25">
      <c r="A11" s="147"/>
      <c r="B11" s="151"/>
      <c r="C11" s="5" t="s">
        <v>47</v>
      </c>
      <c r="D11" s="19" t="s">
        <v>55</v>
      </c>
      <c r="E11" s="32">
        <v>6075</v>
      </c>
      <c r="F11" s="33">
        <v>5400</v>
      </c>
      <c r="G11" s="6">
        <v>1</v>
      </c>
      <c r="H11" s="35">
        <f>F11*G11</f>
        <v>5400</v>
      </c>
      <c r="I11" s="31">
        <f>45/60</f>
        <v>0.75</v>
      </c>
      <c r="J11" s="39">
        <f>H11*I11</f>
        <v>4050</v>
      </c>
      <c r="K11" s="36">
        <v>675</v>
      </c>
      <c r="L11" s="6">
        <v>1</v>
      </c>
      <c r="M11" s="35">
        <f>K11*L11</f>
        <v>675</v>
      </c>
      <c r="N11" s="31">
        <v>0</v>
      </c>
      <c r="O11" s="30">
        <f>M11*N11</f>
        <v>0</v>
      </c>
      <c r="P11" s="29">
        <f>J11+O11</f>
        <v>4050</v>
      </c>
      <c r="Q11" s="12">
        <v>7.25</v>
      </c>
      <c r="R11" s="27">
        <f>P11*Q11</f>
        <v>29362.5</v>
      </c>
    </row>
    <row r="12" spans="1:18" ht="25.5" x14ac:dyDescent="0.25">
      <c r="A12" s="147"/>
      <c r="B12" s="151"/>
      <c r="C12" s="52" t="s">
        <v>103</v>
      </c>
      <c r="D12" s="79" t="s">
        <v>114</v>
      </c>
      <c r="E12" s="32">
        <v>6075</v>
      </c>
      <c r="F12" s="33">
        <v>5400</v>
      </c>
      <c r="G12" s="6">
        <v>1</v>
      </c>
      <c r="H12" s="35">
        <f>F12*G12</f>
        <v>5400</v>
      </c>
      <c r="I12" s="31">
        <f>2/60</f>
        <v>3.3333333333333333E-2</v>
      </c>
      <c r="J12" s="39">
        <f>H12*I12</f>
        <v>180</v>
      </c>
      <c r="K12" s="36">
        <v>675</v>
      </c>
      <c r="L12" s="6">
        <v>1</v>
      </c>
      <c r="M12" s="35">
        <f>K12*L12</f>
        <v>675</v>
      </c>
      <c r="N12" s="31">
        <v>0</v>
      </c>
      <c r="O12" s="30">
        <f>M12*N12</f>
        <v>0</v>
      </c>
      <c r="P12" s="29">
        <f>J12+O12</f>
        <v>180</v>
      </c>
      <c r="Q12" s="12">
        <v>7.25</v>
      </c>
      <c r="R12" s="27">
        <f>P12*Q12</f>
        <v>1305</v>
      </c>
    </row>
    <row r="13" spans="1:18" ht="26.25" thickBot="1" x14ac:dyDescent="0.3">
      <c r="A13" s="147"/>
      <c r="B13" s="151"/>
      <c r="C13" s="106" t="s">
        <v>104</v>
      </c>
      <c r="D13" s="24" t="s">
        <v>115</v>
      </c>
      <c r="E13" s="32">
        <f>SUM(E3:E5)</f>
        <v>6767</v>
      </c>
      <c r="F13" s="33">
        <v>5400</v>
      </c>
      <c r="G13" s="6">
        <v>1</v>
      </c>
      <c r="H13" s="35">
        <f>F13*G13</f>
        <v>5400</v>
      </c>
      <c r="I13" s="31">
        <f>2/60</f>
        <v>3.3333333333333333E-2</v>
      </c>
      <c r="J13" s="39">
        <f>H13*I13</f>
        <v>180</v>
      </c>
      <c r="K13" s="36">
        <v>675</v>
      </c>
      <c r="L13" s="6">
        <v>1</v>
      </c>
      <c r="M13" s="35">
        <f>K13*L13</f>
        <v>675</v>
      </c>
      <c r="N13" s="31">
        <v>0</v>
      </c>
      <c r="O13" s="30">
        <f>M13*N13</f>
        <v>0</v>
      </c>
      <c r="P13" s="29">
        <f>J13+O13</f>
        <v>180</v>
      </c>
      <c r="Q13" s="12">
        <v>7.25</v>
      </c>
      <c r="R13" s="27">
        <f>P13*Q13</f>
        <v>1305</v>
      </c>
    </row>
    <row r="14" spans="1:18" ht="14.25" thickTop="1" thickBot="1" x14ac:dyDescent="0.3">
      <c r="A14" s="152" t="s">
        <v>16</v>
      </c>
      <c r="B14" s="153"/>
      <c r="C14" s="154"/>
      <c r="D14" s="104"/>
      <c r="E14" s="89">
        <f>SUM(E5+E3+E4)</f>
        <v>6767</v>
      </c>
      <c r="F14" s="116">
        <f>SUM(F5+F3+F4)</f>
        <v>6767</v>
      </c>
      <c r="G14" s="47">
        <f>H14/F14</f>
        <v>7.6831683168316829</v>
      </c>
      <c r="H14" s="28">
        <f>SUM(H3:H13)</f>
        <v>51992</v>
      </c>
      <c r="I14" s="56">
        <f>J14/H14</f>
        <v>0.17602708108939838</v>
      </c>
      <c r="J14" s="117">
        <f>SUM(J3:J13)</f>
        <v>9152</v>
      </c>
      <c r="K14" s="37">
        <v>675</v>
      </c>
      <c r="L14" s="47">
        <f>M14/K14</f>
        <v>7</v>
      </c>
      <c r="M14" s="28">
        <f>SUM(M3:M13)</f>
        <v>4725</v>
      </c>
      <c r="N14" s="34">
        <f>O14/M14</f>
        <v>1.4285714285714285E-2</v>
      </c>
      <c r="O14" s="38">
        <f>SUM(O3:O13)</f>
        <v>67.5</v>
      </c>
      <c r="P14" s="118">
        <f t="shared" si="8"/>
        <v>9219.5</v>
      </c>
      <c r="Q14" s="14"/>
      <c r="R14" s="15">
        <f>SUM(R3:R13)</f>
        <v>66841.375</v>
      </c>
    </row>
    <row r="15" spans="1:18" ht="27" customHeight="1" thickTop="1" x14ac:dyDescent="0.25">
      <c r="A15" s="158" t="s">
        <v>76</v>
      </c>
      <c r="B15" s="161" t="s">
        <v>108</v>
      </c>
      <c r="C15" s="5" t="s">
        <v>81</v>
      </c>
      <c r="D15" s="79" t="s">
        <v>82</v>
      </c>
      <c r="E15" s="32">
        <v>25</v>
      </c>
      <c r="F15" s="33">
        <v>25</v>
      </c>
      <c r="G15" s="6">
        <v>1</v>
      </c>
      <c r="H15" s="35">
        <v>25</v>
      </c>
      <c r="I15" s="31">
        <v>1</v>
      </c>
      <c r="J15" s="39">
        <f t="shared" si="3"/>
        <v>25</v>
      </c>
      <c r="K15" s="36">
        <v>0</v>
      </c>
      <c r="L15" s="6">
        <v>0</v>
      </c>
      <c r="M15" s="35">
        <v>0</v>
      </c>
      <c r="N15" s="31">
        <v>0</v>
      </c>
      <c r="O15" s="30">
        <v>0</v>
      </c>
      <c r="P15" s="29">
        <f t="shared" si="8"/>
        <v>25</v>
      </c>
      <c r="Q15" s="92">
        <v>43.61</v>
      </c>
      <c r="R15" s="13">
        <f t="shared" ref="R15:R20" si="10">Q15*P15</f>
        <v>1090.25</v>
      </c>
    </row>
    <row r="16" spans="1:18" ht="27" customHeight="1" x14ac:dyDescent="0.25">
      <c r="A16" s="159"/>
      <c r="B16" s="149"/>
      <c r="C16" s="5" t="s">
        <v>116</v>
      </c>
      <c r="D16" s="79" t="s">
        <v>83</v>
      </c>
      <c r="E16" s="32">
        <v>25</v>
      </c>
      <c r="F16" s="33">
        <v>25</v>
      </c>
      <c r="G16" s="6">
        <v>1</v>
      </c>
      <c r="H16" s="35">
        <v>25</v>
      </c>
      <c r="I16" s="31">
        <f>10/60</f>
        <v>0.16666666666666666</v>
      </c>
      <c r="J16" s="39">
        <v>25</v>
      </c>
      <c r="K16" s="36">
        <v>0</v>
      </c>
      <c r="L16" s="6">
        <v>0</v>
      </c>
      <c r="M16" s="35">
        <v>0</v>
      </c>
      <c r="N16" s="31">
        <v>0</v>
      </c>
      <c r="O16" s="30">
        <v>0</v>
      </c>
      <c r="P16" s="29">
        <f t="shared" si="8"/>
        <v>25</v>
      </c>
      <c r="Q16" s="92">
        <v>43.61</v>
      </c>
      <c r="R16" s="13">
        <f t="shared" si="10"/>
        <v>1090.25</v>
      </c>
    </row>
    <row r="17" spans="1:18" ht="27" customHeight="1" x14ac:dyDescent="0.25">
      <c r="A17" s="159"/>
      <c r="B17" s="149"/>
      <c r="C17" s="5" t="s">
        <v>84</v>
      </c>
      <c r="D17" s="79" t="s">
        <v>85</v>
      </c>
      <c r="E17" s="32">
        <v>25</v>
      </c>
      <c r="F17" s="33">
        <v>25</v>
      </c>
      <c r="G17" s="6">
        <v>1</v>
      </c>
      <c r="H17" s="35">
        <v>25</v>
      </c>
      <c r="I17" s="31">
        <f>2/60</f>
        <v>3.3333333333333333E-2</v>
      </c>
      <c r="J17" s="39">
        <v>25</v>
      </c>
      <c r="K17" s="36">
        <v>0</v>
      </c>
      <c r="L17" s="6">
        <v>0</v>
      </c>
      <c r="M17" s="35">
        <v>0</v>
      </c>
      <c r="N17" s="31">
        <v>0</v>
      </c>
      <c r="O17" s="30">
        <v>0</v>
      </c>
      <c r="P17" s="29">
        <f t="shared" si="8"/>
        <v>25</v>
      </c>
      <c r="Q17" s="92">
        <v>43.61</v>
      </c>
      <c r="R17" s="13">
        <f t="shared" si="10"/>
        <v>1090.25</v>
      </c>
    </row>
    <row r="18" spans="1:18" ht="27" customHeight="1" x14ac:dyDescent="0.25">
      <c r="A18" s="159"/>
      <c r="B18" s="149"/>
      <c r="C18" s="5" t="s">
        <v>86</v>
      </c>
      <c r="D18" s="79" t="s">
        <v>87</v>
      </c>
      <c r="E18" s="32">
        <v>25</v>
      </c>
      <c r="F18" s="33">
        <v>25</v>
      </c>
      <c r="G18" s="6">
        <v>1</v>
      </c>
      <c r="H18" s="35">
        <v>25</v>
      </c>
      <c r="I18" s="31">
        <f>10/60</f>
        <v>0.16666666666666666</v>
      </c>
      <c r="J18" s="39">
        <v>25</v>
      </c>
      <c r="K18" s="36">
        <v>0</v>
      </c>
      <c r="L18" s="6">
        <v>0</v>
      </c>
      <c r="M18" s="35">
        <v>0</v>
      </c>
      <c r="N18" s="31">
        <v>0</v>
      </c>
      <c r="O18" s="30">
        <v>0</v>
      </c>
      <c r="P18" s="29">
        <f t="shared" si="8"/>
        <v>25</v>
      </c>
      <c r="Q18" s="92">
        <v>43.61</v>
      </c>
      <c r="R18" s="13">
        <f t="shared" si="10"/>
        <v>1090.25</v>
      </c>
    </row>
    <row r="19" spans="1:18" ht="27" customHeight="1" x14ac:dyDescent="0.25">
      <c r="A19" s="159"/>
      <c r="B19" s="149"/>
      <c r="C19" s="5" t="s">
        <v>88</v>
      </c>
      <c r="D19" s="79" t="s">
        <v>89</v>
      </c>
      <c r="E19" s="32">
        <v>25</v>
      </c>
      <c r="F19" s="33">
        <v>25</v>
      </c>
      <c r="G19" s="6">
        <v>1</v>
      </c>
      <c r="H19" s="35">
        <v>25</v>
      </c>
      <c r="I19" s="31">
        <f>5/60</f>
        <v>8.3333333333333329E-2</v>
      </c>
      <c r="J19" s="39">
        <v>25</v>
      </c>
      <c r="K19" s="36">
        <v>0</v>
      </c>
      <c r="L19" s="6">
        <v>0</v>
      </c>
      <c r="M19" s="35">
        <v>0</v>
      </c>
      <c r="N19" s="31">
        <v>0</v>
      </c>
      <c r="O19" s="30">
        <v>0</v>
      </c>
      <c r="P19" s="29">
        <f t="shared" si="8"/>
        <v>25</v>
      </c>
      <c r="Q19" s="92">
        <v>43.61</v>
      </c>
      <c r="R19" s="13">
        <f t="shared" si="10"/>
        <v>1090.25</v>
      </c>
    </row>
    <row r="20" spans="1:18" ht="27" customHeight="1" x14ac:dyDescent="0.25">
      <c r="A20" s="159"/>
      <c r="B20" s="149"/>
      <c r="C20" s="5" t="s">
        <v>90</v>
      </c>
      <c r="D20" s="79" t="s">
        <v>91</v>
      </c>
      <c r="E20" s="32">
        <v>25</v>
      </c>
      <c r="F20" s="33">
        <v>25</v>
      </c>
      <c r="G20" s="6">
        <v>1</v>
      </c>
      <c r="H20" s="35">
        <v>25</v>
      </c>
      <c r="I20" s="31">
        <f>5/60</f>
        <v>8.3333333333333329E-2</v>
      </c>
      <c r="J20" s="39">
        <v>25</v>
      </c>
      <c r="K20" s="36">
        <v>0</v>
      </c>
      <c r="L20" s="6">
        <v>0</v>
      </c>
      <c r="M20" s="35">
        <v>0</v>
      </c>
      <c r="N20" s="31">
        <v>0</v>
      </c>
      <c r="O20" s="30">
        <v>0</v>
      </c>
      <c r="P20" s="29">
        <f t="shared" si="8"/>
        <v>25</v>
      </c>
      <c r="Q20" s="92">
        <v>43.61</v>
      </c>
      <c r="R20" s="13">
        <f t="shared" si="10"/>
        <v>1090.25</v>
      </c>
    </row>
    <row r="21" spans="1:18" ht="27" customHeight="1" x14ac:dyDescent="0.25">
      <c r="A21" s="159"/>
      <c r="B21" s="162"/>
      <c r="C21" s="5" t="s">
        <v>92</v>
      </c>
      <c r="D21" s="79" t="s">
        <v>93</v>
      </c>
      <c r="E21" s="32">
        <v>25</v>
      </c>
      <c r="F21" s="33">
        <v>25</v>
      </c>
      <c r="G21" s="6">
        <v>1</v>
      </c>
      <c r="H21" s="35">
        <v>25</v>
      </c>
      <c r="I21" s="31">
        <f>5/60</f>
        <v>8.3333333333333329E-2</v>
      </c>
      <c r="J21" s="39">
        <v>25</v>
      </c>
      <c r="K21" s="36">
        <v>0</v>
      </c>
      <c r="L21" s="6">
        <v>0</v>
      </c>
      <c r="M21" s="35">
        <v>0</v>
      </c>
      <c r="N21" s="31">
        <v>0</v>
      </c>
      <c r="O21" s="30">
        <v>0</v>
      </c>
      <c r="P21" s="29">
        <f t="shared" si="8"/>
        <v>25</v>
      </c>
      <c r="Q21" s="92">
        <v>43.61</v>
      </c>
      <c r="R21" s="13">
        <f t="shared" ref="R21:R52" si="11">Q21*P21</f>
        <v>1090.25</v>
      </c>
    </row>
    <row r="22" spans="1:18" ht="15.75" thickBot="1" x14ac:dyDescent="0.3">
      <c r="A22" s="160"/>
      <c r="B22" s="6" t="s">
        <v>35</v>
      </c>
      <c r="C22" s="5" t="s">
        <v>48</v>
      </c>
      <c r="D22" s="79" t="s">
        <v>39</v>
      </c>
      <c r="E22" s="32">
        <v>25</v>
      </c>
      <c r="F22" s="33">
        <v>25</v>
      </c>
      <c r="G22" s="6">
        <v>1</v>
      </c>
      <c r="H22" s="35">
        <f t="shared" si="2"/>
        <v>25</v>
      </c>
      <c r="I22" s="31">
        <v>4</v>
      </c>
      <c r="J22" s="39">
        <f t="shared" si="3"/>
        <v>100</v>
      </c>
      <c r="K22" s="36">
        <v>0</v>
      </c>
      <c r="L22" s="6">
        <v>0</v>
      </c>
      <c r="M22" s="35">
        <f t="shared" si="4"/>
        <v>0</v>
      </c>
      <c r="N22" s="31">
        <v>0</v>
      </c>
      <c r="O22" s="30">
        <f t="shared" si="7"/>
        <v>0</v>
      </c>
      <c r="P22" s="29">
        <f t="shared" si="8"/>
        <v>100</v>
      </c>
      <c r="Q22" s="16">
        <v>39.56</v>
      </c>
      <c r="R22" s="13">
        <f t="shared" si="11"/>
        <v>3956</v>
      </c>
    </row>
    <row r="23" spans="1:18" s="105" customFormat="1" ht="14.25" thickTop="1" thickBot="1" x14ac:dyDescent="0.3">
      <c r="A23" s="152" t="s">
        <v>20</v>
      </c>
      <c r="B23" s="153"/>
      <c r="C23" s="154"/>
      <c r="D23" s="104"/>
      <c r="E23" s="89">
        <f>E15+E22</f>
        <v>50</v>
      </c>
      <c r="F23" s="89">
        <f>F15+F22</f>
        <v>50</v>
      </c>
      <c r="G23" s="47">
        <f>H23/F23</f>
        <v>4</v>
      </c>
      <c r="H23" s="28">
        <f>SUM(H15:H22)</f>
        <v>200</v>
      </c>
      <c r="I23" s="34">
        <f>J23/H23</f>
        <v>1.375</v>
      </c>
      <c r="J23" s="40">
        <f>SUM(J15:J22)</f>
        <v>275</v>
      </c>
      <c r="K23" s="37">
        <v>0</v>
      </c>
      <c r="L23" s="47">
        <f>SUM(L15:L22)</f>
        <v>0</v>
      </c>
      <c r="M23" s="28">
        <f t="shared" si="4"/>
        <v>0</v>
      </c>
      <c r="N23" s="34">
        <v>0</v>
      </c>
      <c r="O23" s="38">
        <f>SUM(O15:O22)</f>
        <v>0</v>
      </c>
      <c r="P23" s="41">
        <f>SUM(P15:P22)</f>
        <v>275</v>
      </c>
      <c r="Q23" s="14"/>
      <c r="R23" s="15">
        <f>SUM(R15:R22)</f>
        <v>11587.75</v>
      </c>
    </row>
    <row r="24" spans="1:18" s="109" customFormat="1" ht="26.25" customHeight="1" thickTop="1" x14ac:dyDescent="0.25">
      <c r="A24" s="115"/>
      <c r="B24" s="119" t="s">
        <v>27</v>
      </c>
      <c r="C24" s="106" t="s">
        <v>107</v>
      </c>
      <c r="D24" s="120" t="s">
        <v>15</v>
      </c>
      <c r="E24" s="97">
        <v>4</v>
      </c>
      <c r="F24" s="25">
        <v>4</v>
      </c>
      <c r="G24" s="114">
        <v>1</v>
      </c>
      <c r="H24" s="35">
        <f t="shared" ref="H24:H29" si="12">F24*G24</f>
        <v>4</v>
      </c>
      <c r="I24" s="26">
        <v>1</v>
      </c>
      <c r="J24" s="39">
        <f>H24*I24</f>
        <v>4</v>
      </c>
      <c r="K24" s="25">
        <v>0</v>
      </c>
      <c r="L24" s="114">
        <v>1</v>
      </c>
      <c r="M24" s="35">
        <f>K24*L24</f>
        <v>0</v>
      </c>
      <c r="N24" s="26">
        <v>0</v>
      </c>
      <c r="O24" s="121">
        <f>M24*N24</f>
        <v>0</v>
      </c>
      <c r="P24" s="122">
        <f t="shared" ref="P24:P29" si="13">J24+O24</f>
        <v>4</v>
      </c>
      <c r="Q24" s="123">
        <v>22.57</v>
      </c>
      <c r="R24" s="124">
        <f>P24*Q24</f>
        <v>90.28</v>
      </c>
    </row>
    <row r="25" spans="1:18" x14ac:dyDescent="0.25">
      <c r="A25" s="103"/>
      <c r="B25" s="85"/>
      <c r="C25" s="86" t="s">
        <v>95</v>
      </c>
      <c r="D25" s="110" t="s">
        <v>94</v>
      </c>
      <c r="E25" s="111">
        <v>474</v>
      </c>
      <c r="F25" s="36">
        <v>474</v>
      </c>
      <c r="G25" s="81">
        <v>1</v>
      </c>
      <c r="H25" s="95">
        <f t="shared" si="12"/>
        <v>474</v>
      </c>
      <c r="I25" s="96">
        <f>5/60</f>
        <v>8.3333333333333329E-2</v>
      </c>
      <c r="J25" s="79">
        <f t="shared" si="3"/>
        <v>39.5</v>
      </c>
      <c r="K25" s="36">
        <v>0</v>
      </c>
      <c r="L25" s="81">
        <v>1</v>
      </c>
      <c r="M25" s="95">
        <f t="shared" ref="M25:M50" si="14">K25*L25</f>
        <v>0</v>
      </c>
      <c r="N25" s="96">
        <v>0</v>
      </c>
      <c r="O25" s="99">
        <f t="shared" si="7"/>
        <v>0</v>
      </c>
      <c r="P25" s="100">
        <f t="shared" si="13"/>
        <v>39.5</v>
      </c>
      <c r="Q25" s="112">
        <v>25.09</v>
      </c>
      <c r="R25" s="113">
        <f t="shared" si="11"/>
        <v>991.05499999999995</v>
      </c>
    </row>
    <row r="26" spans="1:18" ht="25.5" x14ac:dyDescent="0.25">
      <c r="A26" s="84"/>
      <c r="B26" s="85"/>
      <c r="C26" s="86" t="s">
        <v>117</v>
      </c>
      <c r="D26" s="93" t="s">
        <v>96</v>
      </c>
      <c r="E26" s="97">
        <v>474</v>
      </c>
      <c r="F26" s="48">
        <v>474</v>
      </c>
      <c r="G26" s="81">
        <v>1</v>
      </c>
      <c r="H26" s="35">
        <f t="shared" si="12"/>
        <v>474</v>
      </c>
      <c r="I26" s="94">
        <f>5/60</f>
        <v>8.3333333333333329E-2</v>
      </c>
      <c r="J26" s="24">
        <f t="shared" ref="J26" si="15">H26*I26</f>
        <v>39.5</v>
      </c>
      <c r="K26" s="48">
        <v>0</v>
      </c>
      <c r="L26" s="81">
        <v>1</v>
      </c>
      <c r="M26" s="95">
        <f t="shared" ref="M26" si="16">K26*L26</f>
        <v>0</v>
      </c>
      <c r="N26" s="96">
        <v>0</v>
      </c>
      <c r="O26" s="98">
        <f t="shared" ref="O26" si="17">M26*N26</f>
        <v>0</v>
      </c>
      <c r="P26" s="100">
        <f t="shared" si="13"/>
        <v>39.5</v>
      </c>
      <c r="Q26" s="82">
        <v>25.09</v>
      </c>
      <c r="R26" s="83">
        <f t="shared" ref="R26" si="18">Q26*P26</f>
        <v>991.05499999999995</v>
      </c>
    </row>
    <row r="27" spans="1:18" x14ac:dyDescent="0.25">
      <c r="A27" s="84"/>
      <c r="B27" s="85"/>
      <c r="C27" s="87" t="s">
        <v>118</v>
      </c>
      <c r="D27" s="93" t="s">
        <v>100</v>
      </c>
      <c r="E27" s="97">
        <v>474</v>
      </c>
      <c r="F27" s="48">
        <v>474</v>
      </c>
      <c r="G27" s="81">
        <v>1</v>
      </c>
      <c r="H27" s="35">
        <f t="shared" si="12"/>
        <v>474</v>
      </c>
      <c r="I27" s="94">
        <f>10/60</f>
        <v>0.16666666666666666</v>
      </c>
      <c r="J27" s="24">
        <f t="shared" ref="J27:J28" si="19">H27*I27</f>
        <v>79</v>
      </c>
      <c r="K27" s="48">
        <v>0</v>
      </c>
      <c r="L27" s="81">
        <v>1</v>
      </c>
      <c r="M27" s="95">
        <f t="shared" ref="M27:M28" si="20">K27*L27</f>
        <v>0</v>
      </c>
      <c r="N27" s="96">
        <v>0</v>
      </c>
      <c r="O27" s="98">
        <f t="shared" ref="O27:O28" si="21">M27*N27</f>
        <v>0</v>
      </c>
      <c r="P27" s="100">
        <f t="shared" si="13"/>
        <v>79</v>
      </c>
      <c r="Q27" s="82">
        <v>25.09</v>
      </c>
      <c r="R27" s="83">
        <f t="shared" ref="R27:R28" si="22">Q27*P27</f>
        <v>1982.11</v>
      </c>
    </row>
    <row r="28" spans="1:18" x14ac:dyDescent="0.25">
      <c r="A28" s="84"/>
      <c r="B28" s="85"/>
      <c r="C28" s="87" t="s">
        <v>105</v>
      </c>
      <c r="D28" s="93" t="s">
        <v>101</v>
      </c>
      <c r="E28" s="97">
        <v>474</v>
      </c>
      <c r="F28" s="48">
        <v>450</v>
      </c>
      <c r="G28" s="81">
        <v>1</v>
      </c>
      <c r="H28" s="35">
        <f t="shared" si="12"/>
        <v>450</v>
      </c>
      <c r="I28" s="94">
        <f>15/60</f>
        <v>0.25</v>
      </c>
      <c r="J28" s="24">
        <f t="shared" si="19"/>
        <v>112.5</v>
      </c>
      <c r="K28" s="48">
        <v>24</v>
      </c>
      <c r="L28" s="81">
        <v>1</v>
      </c>
      <c r="M28" s="95">
        <f t="shared" si="20"/>
        <v>24</v>
      </c>
      <c r="N28" s="96">
        <v>0</v>
      </c>
      <c r="O28" s="98">
        <f t="shared" si="21"/>
        <v>0</v>
      </c>
      <c r="P28" s="100">
        <f t="shared" si="13"/>
        <v>112.5</v>
      </c>
      <c r="Q28" s="82">
        <v>25.09</v>
      </c>
      <c r="R28" s="83">
        <f t="shared" si="22"/>
        <v>2822.625</v>
      </c>
    </row>
    <row r="29" spans="1:18" ht="25.5" x14ac:dyDescent="0.25">
      <c r="A29" s="84"/>
      <c r="B29" s="85"/>
      <c r="C29" s="87" t="s">
        <v>119</v>
      </c>
      <c r="D29" s="93" t="s">
        <v>97</v>
      </c>
      <c r="E29" s="91">
        <v>474</v>
      </c>
      <c r="F29" s="48">
        <v>450</v>
      </c>
      <c r="G29" s="81">
        <v>1</v>
      </c>
      <c r="H29" s="95">
        <f t="shared" si="12"/>
        <v>450</v>
      </c>
      <c r="I29" s="96">
        <f>10/60</f>
        <v>0.16666666666666666</v>
      </c>
      <c r="J29" s="79">
        <f t="shared" ref="J29" si="23">H29*I29</f>
        <v>75</v>
      </c>
      <c r="K29" s="48">
        <v>24</v>
      </c>
      <c r="L29" s="81">
        <v>1</v>
      </c>
      <c r="M29" s="95">
        <f t="shared" ref="M29" si="24">K29*L29</f>
        <v>24</v>
      </c>
      <c r="N29" s="96">
        <v>0</v>
      </c>
      <c r="O29" s="99">
        <f t="shared" ref="O29" si="25">M29*N29</f>
        <v>0</v>
      </c>
      <c r="P29" s="100">
        <f t="shared" si="13"/>
        <v>75</v>
      </c>
      <c r="Q29" s="82">
        <v>25.09</v>
      </c>
      <c r="R29" s="83">
        <f t="shared" ref="R29" si="26">Q29*P29</f>
        <v>1881.75</v>
      </c>
    </row>
    <row r="30" spans="1:18" x14ac:dyDescent="0.25">
      <c r="A30" s="141" t="s">
        <v>77</v>
      </c>
      <c r="B30" s="139" t="s">
        <v>79</v>
      </c>
      <c r="C30" s="10" t="s">
        <v>41</v>
      </c>
      <c r="D30" s="19" t="s">
        <v>40</v>
      </c>
      <c r="E30" s="43">
        <v>450</v>
      </c>
      <c r="F30" s="44">
        <v>450</v>
      </c>
      <c r="G30" s="11">
        <v>1</v>
      </c>
      <c r="H30" s="35">
        <f t="shared" si="2"/>
        <v>450</v>
      </c>
      <c r="I30" s="31">
        <f>30/60</f>
        <v>0.5</v>
      </c>
      <c r="J30" s="39">
        <f t="shared" si="3"/>
        <v>225</v>
      </c>
      <c r="K30" s="48">
        <v>0</v>
      </c>
      <c r="L30" s="11">
        <v>1</v>
      </c>
      <c r="M30" s="35">
        <f t="shared" si="14"/>
        <v>0</v>
      </c>
      <c r="N30" s="31">
        <f>5/60</f>
        <v>8.3333333333333329E-2</v>
      </c>
      <c r="O30" s="30">
        <f t="shared" si="7"/>
        <v>0</v>
      </c>
      <c r="P30" s="101">
        <f t="shared" ref="P30:P37" si="27">J30+O30</f>
        <v>225</v>
      </c>
      <c r="Q30" s="17">
        <v>25.09</v>
      </c>
      <c r="R30" s="13">
        <f t="shared" si="11"/>
        <v>5645.25</v>
      </c>
    </row>
    <row r="31" spans="1:18" ht="38.25" x14ac:dyDescent="0.25">
      <c r="A31" s="141"/>
      <c r="B31" s="139"/>
      <c r="C31" s="10" t="s">
        <v>58</v>
      </c>
      <c r="D31" s="18" t="s">
        <v>14</v>
      </c>
      <c r="E31" s="43">
        <v>450</v>
      </c>
      <c r="F31" s="44">
        <v>450</v>
      </c>
      <c r="G31" s="11">
        <v>1</v>
      </c>
      <c r="H31" s="35">
        <f t="shared" si="2"/>
        <v>450</v>
      </c>
      <c r="I31" s="31">
        <f>15/60</f>
        <v>0.25</v>
      </c>
      <c r="J31" s="39">
        <f t="shared" si="3"/>
        <v>112.5</v>
      </c>
      <c r="K31" s="48">
        <v>0</v>
      </c>
      <c r="L31" s="11">
        <v>0</v>
      </c>
      <c r="M31" s="35">
        <f t="shared" si="14"/>
        <v>0</v>
      </c>
      <c r="N31" s="31">
        <v>0</v>
      </c>
      <c r="O31" s="30">
        <f t="shared" si="7"/>
        <v>0</v>
      </c>
      <c r="P31" s="29">
        <f t="shared" si="27"/>
        <v>112.5</v>
      </c>
      <c r="Q31" s="17">
        <v>25.09</v>
      </c>
      <c r="R31" s="13">
        <f t="shared" si="11"/>
        <v>2822.625</v>
      </c>
    </row>
    <row r="32" spans="1:18" ht="38.25" x14ac:dyDescent="0.25">
      <c r="A32" s="141"/>
      <c r="B32" s="139"/>
      <c r="C32" s="10" t="s">
        <v>59</v>
      </c>
      <c r="D32" s="18" t="s">
        <v>14</v>
      </c>
      <c r="E32" s="43">
        <v>450</v>
      </c>
      <c r="F32" s="44">
        <v>450</v>
      </c>
      <c r="G32" s="11">
        <v>1</v>
      </c>
      <c r="H32" s="35">
        <f t="shared" si="2"/>
        <v>450</v>
      </c>
      <c r="I32" s="31">
        <f>15/60</f>
        <v>0.25</v>
      </c>
      <c r="J32" s="39">
        <f t="shared" si="3"/>
        <v>112.5</v>
      </c>
      <c r="K32" s="48">
        <v>0</v>
      </c>
      <c r="L32" s="11">
        <v>0</v>
      </c>
      <c r="M32" s="35">
        <f t="shared" si="14"/>
        <v>0</v>
      </c>
      <c r="N32" s="31">
        <v>0</v>
      </c>
      <c r="O32" s="30">
        <f t="shared" si="7"/>
        <v>0</v>
      </c>
      <c r="P32" s="29">
        <f t="shared" si="27"/>
        <v>112.5</v>
      </c>
      <c r="Q32" s="17">
        <v>25.09</v>
      </c>
      <c r="R32" s="13">
        <f t="shared" si="11"/>
        <v>2822.625</v>
      </c>
    </row>
    <row r="33" spans="1:18" ht="38.25" x14ac:dyDescent="0.25">
      <c r="A33" s="141"/>
      <c r="B33" s="139"/>
      <c r="C33" s="10" t="s">
        <v>60</v>
      </c>
      <c r="D33" s="18" t="s">
        <v>14</v>
      </c>
      <c r="E33" s="43">
        <v>450</v>
      </c>
      <c r="F33" s="44">
        <v>450</v>
      </c>
      <c r="G33" s="11">
        <v>1</v>
      </c>
      <c r="H33" s="35">
        <f t="shared" si="2"/>
        <v>450</v>
      </c>
      <c r="I33" s="31">
        <f>15/60</f>
        <v>0.25</v>
      </c>
      <c r="J33" s="39">
        <f t="shared" si="3"/>
        <v>112.5</v>
      </c>
      <c r="K33" s="48">
        <v>0</v>
      </c>
      <c r="L33" s="11">
        <v>0</v>
      </c>
      <c r="M33" s="35">
        <f t="shared" si="14"/>
        <v>0</v>
      </c>
      <c r="N33" s="31">
        <v>0</v>
      </c>
      <c r="O33" s="30">
        <f t="shared" si="7"/>
        <v>0</v>
      </c>
      <c r="P33" s="29">
        <f t="shared" si="27"/>
        <v>112.5</v>
      </c>
      <c r="Q33" s="17">
        <v>25.09</v>
      </c>
      <c r="R33" s="13">
        <f t="shared" si="11"/>
        <v>2822.625</v>
      </c>
    </row>
    <row r="34" spans="1:18" x14ac:dyDescent="0.25">
      <c r="A34" s="141"/>
      <c r="B34" s="139"/>
      <c r="C34" s="10" t="s">
        <v>65</v>
      </c>
      <c r="D34" s="18" t="s">
        <v>66</v>
      </c>
      <c r="E34" s="43">
        <v>450</v>
      </c>
      <c r="F34" s="44">
        <v>450</v>
      </c>
      <c r="G34" s="78">
        <v>1</v>
      </c>
      <c r="H34" s="35">
        <f>F34*G34</f>
        <v>450</v>
      </c>
      <c r="I34" s="31">
        <f>5/60</f>
        <v>8.3333333333333329E-2</v>
      </c>
      <c r="J34" s="39">
        <f t="shared" si="3"/>
        <v>37.5</v>
      </c>
      <c r="K34" s="48">
        <v>0</v>
      </c>
      <c r="L34" s="78">
        <v>0</v>
      </c>
      <c r="M34" s="35">
        <v>0</v>
      </c>
      <c r="N34" s="31">
        <v>0</v>
      </c>
      <c r="O34" s="30">
        <v>0</v>
      </c>
      <c r="P34" s="29">
        <f t="shared" si="27"/>
        <v>37.5</v>
      </c>
      <c r="Q34" s="17">
        <v>25.09</v>
      </c>
      <c r="R34" s="13">
        <f t="shared" si="11"/>
        <v>940.875</v>
      </c>
    </row>
    <row r="35" spans="1:18" ht="25.5" x14ac:dyDescent="0.25">
      <c r="A35" s="141"/>
      <c r="B35" s="140"/>
      <c r="C35" s="10" t="s">
        <v>28</v>
      </c>
      <c r="D35" s="18" t="s">
        <v>67</v>
      </c>
      <c r="E35" s="43">
        <v>450</v>
      </c>
      <c r="F35" s="44">
        <v>450</v>
      </c>
      <c r="G35" s="11">
        <v>1</v>
      </c>
      <c r="H35" s="35">
        <f t="shared" si="2"/>
        <v>450</v>
      </c>
      <c r="I35" s="31">
        <f>30/60</f>
        <v>0.5</v>
      </c>
      <c r="J35" s="39">
        <f t="shared" si="3"/>
        <v>225</v>
      </c>
      <c r="K35" s="48">
        <v>0</v>
      </c>
      <c r="L35" s="11">
        <v>0</v>
      </c>
      <c r="M35" s="35">
        <f t="shared" si="14"/>
        <v>0</v>
      </c>
      <c r="N35" s="31">
        <v>0</v>
      </c>
      <c r="O35" s="30">
        <f t="shared" si="7"/>
        <v>0</v>
      </c>
      <c r="P35" s="29">
        <f t="shared" si="27"/>
        <v>225</v>
      </c>
      <c r="Q35" s="17">
        <v>25.09</v>
      </c>
      <c r="R35" s="13">
        <f t="shared" si="11"/>
        <v>5645.25</v>
      </c>
    </row>
    <row r="36" spans="1:18" ht="25.5" x14ac:dyDescent="0.25">
      <c r="A36" s="142"/>
      <c r="B36" s="6" t="s">
        <v>35</v>
      </c>
      <c r="C36" s="10" t="s">
        <v>57</v>
      </c>
      <c r="D36" s="18" t="s">
        <v>56</v>
      </c>
      <c r="E36" s="43">
        <v>450</v>
      </c>
      <c r="F36" s="44">
        <v>450</v>
      </c>
      <c r="G36" s="11">
        <v>1</v>
      </c>
      <c r="H36" s="35">
        <f t="shared" si="2"/>
        <v>450</v>
      </c>
      <c r="I36" s="31">
        <v>2</v>
      </c>
      <c r="J36" s="39">
        <f t="shared" si="3"/>
        <v>900</v>
      </c>
      <c r="K36" s="48">
        <v>0</v>
      </c>
      <c r="L36" s="11">
        <v>0</v>
      </c>
      <c r="M36" s="35">
        <f t="shared" si="14"/>
        <v>0</v>
      </c>
      <c r="N36" s="31">
        <v>0</v>
      </c>
      <c r="O36" s="30">
        <f t="shared" si="7"/>
        <v>0</v>
      </c>
      <c r="P36" s="29">
        <f t="shared" si="27"/>
        <v>900</v>
      </c>
      <c r="Q36" s="17">
        <v>39.56</v>
      </c>
      <c r="R36" s="13">
        <f t="shared" si="11"/>
        <v>35604</v>
      </c>
    </row>
    <row r="37" spans="1:18" ht="27.75" customHeight="1" x14ac:dyDescent="0.25">
      <c r="A37" s="156" t="s">
        <v>22</v>
      </c>
      <c r="B37" s="150" t="s">
        <v>78</v>
      </c>
      <c r="C37" s="10" t="s">
        <v>98</v>
      </c>
      <c r="D37" s="18" t="s">
        <v>99</v>
      </c>
      <c r="E37" s="43">
        <v>474</v>
      </c>
      <c r="F37" s="44">
        <v>474</v>
      </c>
      <c r="G37" s="80">
        <v>1</v>
      </c>
      <c r="H37" s="35">
        <f t="shared" si="2"/>
        <v>474</v>
      </c>
      <c r="I37" s="31">
        <f>15/60</f>
        <v>0.25</v>
      </c>
      <c r="J37" s="39">
        <f t="shared" si="3"/>
        <v>118.5</v>
      </c>
      <c r="K37" s="48">
        <v>0</v>
      </c>
      <c r="L37" s="80">
        <v>1</v>
      </c>
      <c r="M37" s="35">
        <f t="shared" si="14"/>
        <v>0</v>
      </c>
      <c r="N37" s="31">
        <v>0</v>
      </c>
      <c r="O37" s="30">
        <f t="shared" si="7"/>
        <v>0</v>
      </c>
      <c r="P37" s="29">
        <f t="shared" si="27"/>
        <v>118.5</v>
      </c>
      <c r="Q37" s="17">
        <v>22.57</v>
      </c>
      <c r="R37" s="13">
        <f t="shared" si="11"/>
        <v>2674.5450000000001</v>
      </c>
    </row>
    <row r="38" spans="1:18" ht="21.75" customHeight="1" x14ac:dyDescent="0.25">
      <c r="A38" s="141"/>
      <c r="B38" s="149"/>
      <c r="C38" s="10" t="s">
        <v>118</v>
      </c>
      <c r="D38" s="18" t="s">
        <v>100</v>
      </c>
      <c r="E38" s="43">
        <v>474</v>
      </c>
      <c r="F38" s="44">
        <v>474</v>
      </c>
      <c r="G38" s="80">
        <v>1</v>
      </c>
      <c r="H38" s="35">
        <f t="shared" ref="H38:H39" si="28">F38*G38</f>
        <v>474</v>
      </c>
      <c r="I38" s="31">
        <f>15/60</f>
        <v>0.25</v>
      </c>
      <c r="J38" s="39">
        <f t="shared" ref="J38:J39" si="29">H38*I38</f>
        <v>118.5</v>
      </c>
      <c r="K38" s="48">
        <v>0</v>
      </c>
      <c r="L38" s="80">
        <v>1</v>
      </c>
      <c r="M38" s="35">
        <f t="shared" ref="M38:M39" si="30">K38*L38</f>
        <v>0</v>
      </c>
      <c r="N38" s="31">
        <v>0</v>
      </c>
      <c r="O38" s="30">
        <f t="shared" ref="O38:O39" si="31">M38*N38</f>
        <v>0</v>
      </c>
      <c r="P38" s="29">
        <f t="shared" ref="P38:P39" si="32">J38+O38</f>
        <v>118.5</v>
      </c>
      <c r="Q38" s="17">
        <v>22.57</v>
      </c>
      <c r="R38" s="13">
        <f t="shared" ref="R38:R39" si="33">Q38*P38</f>
        <v>2674.5450000000001</v>
      </c>
    </row>
    <row r="39" spans="1:18" ht="28.5" customHeight="1" x14ac:dyDescent="0.25">
      <c r="A39" s="141"/>
      <c r="B39" s="149"/>
      <c r="C39" s="10" t="s">
        <v>106</v>
      </c>
      <c r="D39" s="18" t="s">
        <v>102</v>
      </c>
      <c r="E39" s="43">
        <v>474</v>
      </c>
      <c r="F39" s="44">
        <v>450</v>
      </c>
      <c r="G39" s="80">
        <v>1</v>
      </c>
      <c r="H39" s="35">
        <f t="shared" si="28"/>
        <v>450</v>
      </c>
      <c r="I39" s="31">
        <f>30/60</f>
        <v>0.5</v>
      </c>
      <c r="J39" s="39">
        <f t="shared" si="29"/>
        <v>225</v>
      </c>
      <c r="K39" s="48">
        <v>24</v>
      </c>
      <c r="L39" s="80">
        <v>1</v>
      </c>
      <c r="M39" s="35">
        <f t="shared" si="30"/>
        <v>24</v>
      </c>
      <c r="N39" s="31">
        <v>0</v>
      </c>
      <c r="O39" s="30">
        <f t="shared" si="31"/>
        <v>0</v>
      </c>
      <c r="P39" s="29">
        <f t="shared" si="32"/>
        <v>225</v>
      </c>
      <c r="Q39" s="17">
        <v>22.57</v>
      </c>
      <c r="R39" s="13">
        <f t="shared" si="33"/>
        <v>5078.25</v>
      </c>
    </row>
    <row r="40" spans="1:18" ht="20.25" customHeight="1" x14ac:dyDescent="0.25">
      <c r="A40" s="141"/>
      <c r="B40" s="149"/>
      <c r="C40" s="10" t="s">
        <v>41</v>
      </c>
      <c r="D40" s="18" t="s">
        <v>40</v>
      </c>
      <c r="E40" s="43">
        <v>450</v>
      </c>
      <c r="F40" s="44">
        <v>450</v>
      </c>
      <c r="G40" s="11">
        <v>1</v>
      </c>
      <c r="H40" s="35">
        <f t="shared" si="2"/>
        <v>450</v>
      </c>
      <c r="I40" s="31">
        <f>30/60</f>
        <v>0.5</v>
      </c>
      <c r="J40" s="39">
        <f t="shared" si="3"/>
        <v>225</v>
      </c>
      <c r="K40" s="48">
        <v>0</v>
      </c>
      <c r="L40" s="11">
        <v>1</v>
      </c>
      <c r="M40" s="35">
        <f t="shared" si="14"/>
        <v>0</v>
      </c>
      <c r="N40" s="31">
        <f>5/60</f>
        <v>8.3333333333333329E-2</v>
      </c>
      <c r="O40" s="30">
        <f t="shared" si="7"/>
        <v>0</v>
      </c>
      <c r="P40" s="29">
        <f t="shared" ref="P40:P53" si="34">J40+O40</f>
        <v>225</v>
      </c>
      <c r="Q40" s="17">
        <v>22.57</v>
      </c>
      <c r="R40" s="13">
        <f t="shared" si="11"/>
        <v>5078.25</v>
      </c>
    </row>
    <row r="41" spans="1:18" ht="52.5" customHeight="1" x14ac:dyDescent="0.25">
      <c r="A41" s="141"/>
      <c r="B41" s="149"/>
      <c r="C41" s="10" t="s">
        <v>58</v>
      </c>
      <c r="D41" s="18" t="s">
        <v>14</v>
      </c>
      <c r="E41" s="43">
        <v>450</v>
      </c>
      <c r="F41" s="44">
        <v>450</v>
      </c>
      <c r="G41" s="11">
        <v>1</v>
      </c>
      <c r="H41" s="35">
        <f t="shared" si="2"/>
        <v>450</v>
      </c>
      <c r="I41" s="31">
        <f>15/60</f>
        <v>0.25</v>
      </c>
      <c r="J41" s="39">
        <f t="shared" si="3"/>
        <v>112.5</v>
      </c>
      <c r="K41" s="48">
        <v>0</v>
      </c>
      <c r="L41" s="11">
        <v>0</v>
      </c>
      <c r="M41" s="35">
        <f t="shared" si="14"/>
        <v>0</v>
      </c>
      <c r="N41" s="31">
        <v>0</v>
      </c>
      <c r="O41" s="30">
        <f t="shared" si="7"/>
        <v>0</v>
      </c>
      <c r="P41" s="29">
        <f t="shared" si="34"/>
        <v>112.5</v>
      </c>
      <c r="Q41" s="17">
        <v>22.57</v>
      </c>
      <c r="R41" s="13">
        <f t="shared" si="11"/>
        <v>2539.125</v>
      </c>
    </row>
    <row r="42" spans="1:18" ht="39.75" customHeight="1" x14ac:dyDescent="0.25">
      <c r="A42" s="141"/>
      <c r="B42" s="149"/>
      <c r="C42" s="10" t="s">
        <v>62</v>
      </c>
      <c r="D42" s="18" t="s">
        <v>13</v>
      </c>
      <c r="E42" s="43">
        <v>450</v>
      </c>
      <c r="F42" s="44">
        <v>450</v>
      </c>
      <c r="G42" s="78">
        <v>1</v>
      </c>
      <c r="H42" s="35">
        <f t="shared" si="2"/>
        <v>450</v>
      </c>
      <c r="I42" s="31">
        <f>5/60</f>
        <v>8.3333333333333329E-2</v>
      </c>
      <c r="J42" s="39">
        <f t="shared" si="3"/>
        <v>37.5</v>
      </c>
      <c r="K42" s="48">
        <v>0</v>
      </c>
      <c r="L42" s="78">
        <v>0</v>
      </c>
      <c r="M42" s="35">
        <v>0</v>
      </c>
      <c r="N42" s="31">
        <v>0</v>
      </c>
      <c r="O42" s="30">
        <v>0</v>
      </c>
      <c r="P42" s="29">
        <f t="shared" si="34"/>
        <v>37.5</v>
      </c>
      <c r="Q42" s="17">
        <v>22.57</v>
      </c>
      <c r="R42" s="13">
        <f t="shared" si="11"/>
        <v>846.375</v>
      </c>
    </row>
    <row r="43" spans="1:18" ht="42.75" customHeight="1" x14ac:dyDescent="0.25">
      <c r="A43" s="141"/>
      <c r="B43" s="149"/>
      <c r="C43" s="10" t="s">
        <v>63</v>
      </c>
      <c r="D43" s="18" t="s">
        <v>17</v>
      </c>
      <c r="E43" s="43">
        <v>450</v>
      </c>
      <c r="F43" s="44">
        <v>450</v>
      </c>
      <c r="G43" s="78">
        <v>1</v>
      </c>
      <c r="H43" s="35">
        <f t="shared" si="2"/>
        <v>450</v>
      </c>
      <c r="I43" s="31">
        <f>5/60</f>
        <v>8.3333333333333329E-2</v>
      </c>
      <c r="J43" s="39">
        <f t="shared" si="3"/>
        <v>37.5</v>
      </c>
      <c r="K43" s="48">
        <v>0</v>
      </c>
      <c r="L43" s="78">
        <v>0</v>
      </c>
      <c r="M43" s="35">
        <v>0</v>
      </c>
      <c r="N43" s="31">
        <v>0</v>
      </c>
      <c r="O43" s="30">
        <v>0</v>
      </c>
      <c r="P43" s="29">
        <f t="shared" si="34"/>
        <v>37.5</v>
      </c>
      <c r="Q43" s="17">
        <v>22.57</v>
      </c>
      <c r="R43" s="13">
        <f t="shared" si="11"/>
        <v>846.375</v>
      </c>
    </row>
    <row r="44" spans="1:18" ht="42" customHeight="1" x14ac:dyDescent="0.25">
      <c r="A44" s="141"/>
      <c r="B44" s="149"/>
      <c r="C44" s="10" t="s">
        <v>64</v>
      </c>
      <c r="D44" s="18" t="s">
        <v>18</v>
      </c>
      <c r="E44" s="43">
        <v>450</v>
      </c>
      <c r="F44" s="44">
        <v>450</v>
      </c>
      <c r="G44" s="78">
        <v>1</v>
      </c>
      <c r="H44" s="35">
        <f t="shared" si="2"/>
        <v>450</v>
      </c>
      <c r="I44" s="31">
        <f>5/60</f>
        <v>8.3333333333333329E-2</v>
      </c>
      <c r="J44" s="39">
        <f t="shared" si="3"/>
        <v>37.5</v>
      </c>
      <c r="K44" s="48">
        <v>0</v>
      </c>
      <c r="L44" s="78">
        <v>0</v>
      </c>
      <c r="M44" s="35">
        <v>0</v>
      </c>
      <c r="N44" s="31">
        <v>0</v>
      </c>
      <c r="O44" s="30">
        <v>0</v>
      </c>
      <c r="P44" s="29">
        <f t="shared" si="34"/>
        <v>37.5</v>
      </c>
      <c r="Q44" s="17">
        <v>22.57</v>
      </c>
      <c r="R44" s="13">
        <f t="shared" si="11"/>
        <v>846.375</v>
      </c>
    </row>
    <row r="45" spans="1:18" ht="39" customHeight="1" x14ac:dyDescent="0.25">
      <c r="A45" s="141"/>
      <c r="B45" s="149"/>
      <c r="C45" s="10" t="s">
        <v>80</v>
      </c>
      <c r="D45" s="18" t="s">
        <v>19</v>
      </c>
      <c r="E45" s="43">
        <v>450</v>
      </c>
      <c r="F45" s="44">
        <v>450</v>
      </c>
      <c r="G45" s="11">
        <v>1</v>
      </c>
      <c r="H45" s="35">
        <f t="shared" si="2"/>
        <v>450</v>
      </c>
      <c r="I45" s="31">
        <f>5/60</f>
        <v>8.3333333333333329E-2</v>
      </c>
      <c r="J45" s="39">
        <f t="shared" si="3"/>
        <v>37.5</v>
      </c>
      <c r="K45" s="48">
        <v>0</v>
      </c>
      <c r="L45" s="11">
        <v>0</v>
      </c>
      <c r="M45" s="35">
        <f t="shared" si="14"/>
        <v>0</v>
      </c>
      <c r="N45" s="31">
        <v>0</v>
      </c>
      <c r="O45" s="30">
        <f t="shared" si="7"/>
        <v>0</v>
      </c>
      <c r="P45" s="29">
        <f t="shared" si="34"/>
        <v>37.5</v>
      </c>
      <c r="Q45" s="17">
        <v>22.57</v>
      </c>
      <c r="R45" s="13">
        <f t="shared" si="11"/>
        <v>846.375</v>
      </c>
    </row>
    <row r="46" spans="1:18" ht="25.5" x14ac:dyDescent="0.25">
      <c r="A46" s="141"/>
      <c r="B46" s="149"/>
      <c r="C46" s="10" t="s">
        <v>23</v>
      </c>
      <c r="D46" s="18" t="s">
        <v>68</v>
      </c>
      <c r="E46" s="43">
        <v>450</v>
      </c>
      <c r="F46" s="44">
        <v>450</v>
      </c>
      <c r="G46" s="11">
        <v>1</v>
      </c>
      <c r="H46" s="35">
        <f t="shared" si="2"/>
        <v>450</v>
      </c>
      <c r="I46" s="31">
        <f>15/60</f>
        <v>0.25</v>
      </c>
      <c r="J46" s="39">
        <f t="shared" si="3"/>
        <v>112.5</v>
      </c>
      <c r="K46" s="48">
        <v>0</v>
      </c>
      <c r="L46" s="11">
        <v>0</v>
      </c>
      <c r="M46" s="35">
        <v>0</v>
      </c>
      <c r="N46" s="31">
        <v>0</v>
      </c>
      <c r="O46" s="30">
        <f t="shared" si="7"/>
        <v>0</v>
      </c>
      <c r="P46" s="29">
        <f t="shared" si="34"/>
        <v>112.5</v>
      </c>
      <c r="Q46" s="17">
        <v>22.57</v>
      </c>
      <c r="R46" s="13">
        <f t="shared" si="11"/>
        <v>2539.125</v>
      </c>
    </row>
    <row r="47" spans="1:18" ht="15" customHeight="1" x14ac:dyDescent="0.25">
      <c r="A47" s="141"/>
      <c r="B47" s="149"/>
      <c r="C47" s="10" t="s">
        <v>74</v>
      </c>
      <c r="D47" s="18" t="s">
        <v>73</v>
      </c>
      <c r="E47" s="43">
        <v>450</v>
      </c>
      <c r="F47" s="44">
        <v>450</v>
      </c>
      <c r="G47" s="11">
        <v>1</v>
      </c>
      <c r="H47" s="35">
        <f t="shared" si="2"/>
        <v>450</v>
      </c>
      <c r="I47" s="31">
        <f>10/60</f>
        <v>0.16666666666666666</v>
      </c>
      <c r="J47" s="39">
        <f t="shared" si="3"/>
        <v>75</v>
      </c>
      <c r="K47" s="48">
        <v>0</v>
      </c>
      <c r="L47" s="11">
        <v>0</v>
      </c>
      <c r="M47" s="35">
        <v>0</v>
      </c>
      <c r="N47" s="31">
        <v>0</v>
      </c>
      <c r="O47" s="30">
        <f t="shared" si="7"/>
        <v>0</v>
      </c>
      <c r="P47" s="29">
        <f t="shared" si="34"/>
        <v>75</v>
      </c>
      <c r="Q47" s="17">
        <v>22.57</v>
      </c>
      <c r="R47" s="13">
        <f t="shared" si="11"/>
        <v>1692.75</v>
      </c>
    </row>
    <row r="48" spans="1:18" ht="38.25" x14ac:dyDescent="0.25">
      <c r="A48" s="141"/>
      <c r="B48" s="149"/>
      <c r="C48" s="10" t="s">
        <v>59</v>
      </c>
      <c r="D48" s="18" t="s">
        <v>14</v>
      </c>
      <c r="E48" s="43">
        <v>450</v>
      </c>
      <c r="F48" s="44">
        <v>450</v>
      </c>
      <c r="G48" s="11">
        <v>1</v>
      </c>
      <c r="H48" s="35">
        <f t="shared" si="2"/>
        <v>450</v>
      </c>
      <c r="I48" s="31">
        <f>15/60</f>
        <v>0.25</v>
      </c>
      <c r="J48" s="39">
        <f t="shared" si="3"/>
        <v>112.5</v>
      </c>
      <c r="K48" s="48">
        <v>0</v>
      </c>
      <c r="L48" s="11">
        <v>0</v>
      </c>
      <c r="M48" s="35">
        <f t="shared" si="14"/>
        <v>0</v>
      </c>
      <c r="N48" s="31">
        <v>0</v>
      </c>
      <c r="O48" s="30">
        <f t="shared" si="7"/>
        <v>0</v>
      </c>
      <c r="P48" s="29">
        <f t="shared" si="34"/>
        <v>112.5</v>
      </c>
      <c r="Q48" s="17">
        <v>22.57</v>
      </c>
      <c r="R48" s="13">
        <f t="shared" si="11"/>
        <v>2539.125</v>
      </c>
    </row>
    <row r="49" spans="1:18" ht="15" customHeight="1" x14ac:dyDescent="0.25">
      <c r="A49" s="141"/>
      <c r="B49" s="149"/>
      <c r="C49" s="10" t="s">
        <v>75</v>
      </c>
      <c r="D49" s="18" t="s">
        <v>73</v>
      </c>
      <c r="E49" s="43">
        <v>450</v>
      </c>
      <c r="F49" s="44">
        <v>450</v>
      </c>
      <c r="G49" s="11">
        <v>1</v>
      </c>
      <c r="H49" s="35">
        <f t="shared" si="2"/>
        <v>450</v>
      </c>
      <c r="I49" s="31">
        <f>10/60</f>
        <v>0.16666666666666666</v>
      </c>
      <c r="J49" s="39">
        <f t="shared" si="3"/>
        <v>75</v>
      </c>
      <c r="K49" s="48">
        <v>0</v>
      </c>
      <c r="L49" s="11">
        <v>0</v>
      </c>
      <c r="M49" s="35">
        <v>0</v>
      </c>
      <c r="N49" s="31">
        <v>0</v>
      </c>
      <c r="O49" s="30">
        <v>0</v>
      </c>
      <c r="P49" s="29">
        <f t="shared" si="34"/>
        <v>75</v>
      </c>
      <c r="Q49" s="17">
        <v>22.57</v>
      </c>
      <c r="R49" s="13">
        <f t="shared" si="11"/>
        <v>1692.75</v>
      </c>
    </row>
    <row r="50" spans="1:18" ht="38.25" x14ac:dyDescent="0.25">
      <c r="A50" s="141"/>
      <c r="B50" s="149"/>
      <c r="C50" s="10" t="s">
        <v>61</v>
      </c>
      <c r="D50" s="18" t="s">
        <v>14</v>
      </c>
      <c r="E50" s="43">
        <v>450</v>
      </c>
      <c r="F50" s="44">
        <v>450</v>
      </c>
      <c r="G50" s="11">
        <v>1</v>
      </c>
      <c r="H50" s="35">
        <f t="shared" si="2"/>
        <v>450</v>
      </c>
      <c r="I50" s="31">
        <f>15/60</f>
        <v>0.25</v>
      </c>
      <c r="J50" s="39">
        <f t="shared" si="3"/>
        <v>112.5</v>
      </c>
      <c r="K50" s="48">
        <v>0</v>
      </c>
      <c r="L50" s="11">
        <v>0</v>
      </c>
      <c r="M50" s="35">
        <f t="shared" si="14"/>
        <v>0</v>
      </c>
      <c r="N50" s="31">
        <v>0</v>
      </c>
      <c r="O50" s="30">
        <f t="shared" si="7"/>
        <v>0</v>
      </c>
      <c r="P50" s="29">
        <f t="shared" si="34"/>
        <v>112.5</v>
      </c>
      <c r="Q50" s="17">
        <v>22.57</v>
      </c>
      <c r="R50" s="13">
        <f t="shared" si="11"/>
        <v>2539.125</v>
      </c>
    </row>
    <row r="51" spans="1:18" ht="25.5" x14ac:dyDescent="0.25">
      <c r="A51" s="141"/>
      <c r="B51" s="149"/>
      <c r="C51" s="10" t="s">
        <v>69</v>
      </c>
      <c r="D51" s="18" t="s">
        <v>71</v>
      </c>
      <c r="E51" s="43">
        <v>450</v>
      </c>
      <c r="F51" s="44">
        <v>450</v>
      </c>
      <c r="G51" s="78">
        <v>1</v>
      </c>
      <c r="H51" s="35">
        <f t="shared" si="2"/>
        <v>450</v>
      </c>
      <c r="I51" s="26">
        <v>1</v>
      </c>
      <c r="J51" s="39">
        <f t="shared" si="3"/>
        <v>450</v>
      </c>
      <c r="K51" s="48">
        <v>0</v>
      </c>
      <c r="L51" s="78">
        <v>0</v>
      </c>
      <c r="M51" s="35">
        <v>0</v>
      </c>
      <c r="N51" s="31">
        <v>0</v>
      </c>
      <c r="O51" s="30">
        <v>0</v>
      </c>
      <c r="P51" s="29">
        <f t="shared" si="34"/>
        <v>450</v>
      </c>
      <c r="Q51" s="17">
        <v>22.57</v>
      </c>
      <c r="R51" s="13">
        <f t="shared" si="11"/>
        <v>10156.5</v>
      </c>
    </row>
    <row r="52" spans="1:18" ht="42.75" customHeight="1" thickBot="1" x14ac:dyDescent="0.3">
      <c r="A52" s="157"/>
      <c r="B52" s="155"/>
      <c r="C52" s="10" t="s">
        <v>70</v>
      </c>
      <c r="D52" s="18" t="s">
        <v>72</v>
      </c>
      <c r="E52" s="43">
        <v>450</v>
      </c>
      <c r="F52" s="44">
        <v>450</v>
      </c>
      <c r="G52" s="11">
        <v>1</v>
      </c>
      <c r="H52" s="35">
        <f t="shared" si="2"/>
        <v>450</v>
      </c>
      <c r="I52" s="45">
        <v>1</v>
      </c>
      <c r="J52" s="39">
        <f t="shared" si="3"/>
        <v>450</v>
      </c>
      <c r="K52" s="48">
        <v>0</v>
      </c>
      <c r="L52" s="11">
        <v>0</v>
      </c>
      <c r="M52" s="35">
        <v>0</v>
      </c>
      <c r="N52" s="31">
        <v>0</v>
      </c>
      <c r="O52" s="30">
        <f t="shared" si="7"/>
        <v>0</v>
      </c>
      <c r="P52" s="29">
        <f t="shared" si="34"/>
        <v>450</v>
      </c>
      <c r="Q52" s="17">
        <v>22.57</v>
      </c>
      <c r="R52" s="13">
        <f t="shared" si="11"/>
        <v>10156.5</v>
      </c>
    </row>
    <row r="53" spans="1:18" ht="14.25" thickTop="1" thickBot="1" x14ac:dyDescent="0.3">
      <c r="A53" s="143" t="s">
        <v>21</v>
      </c>
      <c r="B53" s="144"/>
      <c r="C53" s="145"/>
      <c r="D53" s="20"/>
      <c r="E53" s="125">
        <f>E24+E25+E36+E37</f>
        <v>1402</v>
      </c>
      <c r="F53" s="126">
        <f>F24+F25+F36+F37</f>
        <v>1402</v>
      </c>
      <c r="G53" s="57">
        <f>H53/F53</f>
        <v>9.0756062767475036</v>
      </c>
      <c r="H53" s="42">
        <f>SUM(H24:H52)</f>
        <v>12724</v>
      </c>
      <c r="I53" s="59">
        <f>J53/H53</f>
        <v>0.34670701037409618</v>
      </c>
      <c r="J53" s="127">
        <f>SUM(J24:J52)</f>
        <v>4411.5</v>
      </c>
      <c r="K53" s="102">
        <f>K28+K39</f>
        <v>48</v>
      </c>
      <c r="L53" s="57">
        <f>M53/K53</f>
        <v>1.5</v>
      </c>
      <c r="M53" s="42">
        <f>SUM(M24:M52)</f>
        <v>72</v>
      </c>
      <c r="N53" s="59">
        <f>O53/M53</f>
        <v>0</v>
      </c>
      <c r="O53" s="49">
        <f>SUM(O24:O52)</f>
        <v>0</v>
      </c>
      <c r="P53" s="128">
        <f t="shared" si="34"/>
        <v>4411.5</v>
      </c>
      <c r="Q53" s="58"/>
      <c r="R53" s="129">
        <f>SUM(R24:R52)</f>
        <v>117808.215</v>
      </c>
    </row>
    <row r="54" spans="1:18" ht="13.5" thickBot="1" x14ac:dyDescent="0.3">
      <c r="A54" s="7"/>
      <c r="B54" s="22" t="s">
        <v>0</v>
      </c>
      <c r="C54" s="8"/>
      <c r="D54" s="21"/>
      <c r="E54" s="46">
        <f>E14+E23+E53</f>
        <v>8219</v>
      </c>
      <c r="F54" s="46">
        <f>F14+F23+F53</f>
        <v>8219</v>
      </c>
      <c r="G54" s="76">
        <f>H54/F54</f>
        <v>7.8982844628300279</v>
      </c>
      <c r="H54" s="46">
        <f>H14+H23+H53</f>
        <v>64916</v>
      </c>
      <c r="I54" s="61">
        <f>J54/H54</f>
        <v>0.21317548832337174</v>
      </c>
      <c r="J54" s="60">
        <f>J14+J23+J53</f>
        <v>13838.5</v>
      </c>
      <c r="K54" s="46">
        <f>K14+K23+K53</f>
        <v>723</v>
      </c>
      <c r="L54" s="76">
        <f>M54/K54</f>
        <v>6.6348547717842328</v>
      </c>
      <c r="M54" s="46">
        <f>M14+M23+M53</f>
        <v>4797</v>
      </c>
      <c r="N54" s="61">
        <f>O54/M54</f>
        <v>1.4071294559099437E-2</v>
      </c>
      <c r="O54" s="60">
        <f>O14+O23+O53</f>
        <v>67.5</v>
      </c>
      <c r="P54" s="46">
        <f>P14+P23+P53</f>
        <v>13906</v>
      </c>
      <c r="Q54" s="53"/>
      <c r="R54" s="130">
        <f>R14+R23+R53</f>
        <v>196237.34</v>
      </c>
    </row>
    <row r="56" spans="1:18" ht="15" x14ac:dyDescent="0.25">
      <c r="A56" s="133" t="s">
        <v>32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</row>
    <row r="57" spans="1:18" ht="17.25" x14ac:dyDescent="0.25">
      <c r="A57" s="132" t="s">
        <v>33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</row>
    <row r="58" spans="1:18" ht="17.25" x14ac:dyDescent="0.25">
      <c r="A58" s="132" t="s">
        <v>34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</row>
    <row r="59" spans="1:18" ht="17.25" x14ac:dyDescent="0.25">
      <c r="A59" s="132" t="s">
        <v>36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</row>
    <row r="60" spans="1:18" ht="17.25" x14ac:dyDescent="0.25">
      <c r="A60" s="132" t="s">
        <v>109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</row>
    <row r="61" spans="1:18" ht="15" x14ac:dyDescent="0.25">
      <c r="A61" s="131" t="s">
        <v>110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1:18" ht="17.25" x14ac:dyDescent="0.25">
      <c r="A62" s="132" t="s">
        <v>111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</row>
    <row r="63" spans="1:18" ht="17.25" x14ac:dyDescent="0.25">
      <c r="A63" s="132" t="s">
        <v>112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</row>
    <row r="64" spans="1:18" ht="17.25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</row>
    <row r="65" spans="1:18" ht="17.25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</row>
    <row r="66" spans="1:18" ht="21.75" customHeight="1" x14ac:dyDescent="0.25">
      <c r="A66" s="107"/>
      <c r="B66" s="77"/>
      <c r="C66" s="108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</row>
    <row r="67" spans="1:18" ht="17.25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</row>
    <row r="68" spans="1:18" ht="17.25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</row>
    <row r="69" spans="1:18" ht="17.25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</row>
  </sheetData>
  <mergeCells count="22">
    <mergeCell ref="A63:R63"/>
    <mergeCell ref="F1:J1"/>
    <mergeCell ref="K1:O1"/>
    <mergeCell ref="B30:B35"/>
    <mergeCell ref="A30:A36"/>
    <mergeCell ref="A53:C53"/>
    <mergeCell ref="A3:A13"/>
    <mergeCell ref="B3:B4"/>
    <mergeCell ref="B5:B13"/>
    <mergeCell ref="A14:C14"/>
    <mergeCell ref="A23:C23"/>
    <mergeCell ref="B37:B52"/>
    <mergeCell ref="A37:A52"/>
    <mergeCell ref="A15:A22"/>
    <mergeCell ref="B15:B21"/>
    <mergeCell ref="A61:R61"/>
    <mergeCell ref="A62:R62"/>
    <mergeCell ref="A56:R56"/>
    <mergeCell ref="A57:R57"/>
    <mergeCell ref="A58:R58"/>
    <mergeCell ref="A59:R59"/>
    <mergeCell ref="A60:R60"/>
  </mergeCells>
  <printOptions gridLines="1"/>
  <pageMargins left="0.7" right="0.7" top="0.75" bottom="0.75" header="0.3" footer="0.3"/>
  <pageSetup scale="53" fitToHeight="0" orientation="landscape" r:id="rId1"/>
  <headerFooter>
    <oddHeader>&amp;CAppendix M: EPICCS Burden Table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EPICCS Burden Table</vt:lpstr>
      <vt:lpstr>'EPICCS Burden Table'!Print_Area</vt:lpstr>
      <vt:lpstr>'EPICCS Burden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Roline Milfort</cp:lastModifiedBy>
  <cp:lastPrinted>2016-06-06T21:57:40Z</cp:lastPrinted>
  <dcterms:created xsi:type="dcterms:W3CDTF">2013-01-08T21:49:18Z</dcterms:created>
  <dcterms:modified xsi:type="dcterms:W3CDTF">2016-06-09T17:43:41Z</dcterms:modified>
</cp:coreProperties>
</file>