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60"/>
  </bookViews>
  <sheets>
    <sheet name="Sheet1" sheetId="2" r:id="rId1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2" l="1"/>
  <c r="K20" i="2"/>
  <c r="K11" i="2"/>
  <c r="F26" i="2" l="1"/>
  <c r="I21" i="2" l="1"/>
  <c r="I12" i="2"/>
  <c r="I3" i="2"/>
  <c r="F12" i="2" l="1"/>
  <c r="E11" i="2"/>
  <c r="E20" i="2" l="1"/>
  <c r="E29" i="2"/>
  <c r="E25" i="2"/>
  <c r="F25" i="2" s="1"/>
  <c r="K25" i="2" s="1"/>
  <c r="M25" i="2" s="1"/>
  <c r="O25" i="2" s="1"/>
  <c r="F13" i="2"/>
  <c r="E16" i="2"/>
  <c r="F16" i="2" s="1"/>
  <c r="F4" i="2"/>
  <c r="F7" i="2"/>
  <c r="E7" i="2"/>
  <c r="F22" i="2"/>
  <c r="K21" i="2"/>
  <c r="H21" i="2"/>
  <c r="J21" i="2" s="1"/>
  <c r="K12" i="2"/>
  <c r="M12" i="2" s="1"/>
  <c r="H12" i="2"/>
  <c r="M10" i="2"/>
  <c r="O10" i="2" s="1"/>
  <c r="K3" i="2"/>
  <c r="J3" i="2"/>
  <c r="J12" i="2" l="1"/>
  <c r="K16" i="2"/>
  <c r="M16" i="2" s="1"/>
  <c r="O16" i="2" s="1"/>
  <c r="M21" i="2"/>
  <c r="O21" i="2" s="1"/>
  <c r="M3" i="2"/>
  <c r="O3" i="2" s="1"/>
  <c r="P3" i="2" s="1"/>
  <c r="E30" i="2"/>
  <c r="O12" i="2"/>
  <c r="H22" i="2"/>
  <c r="J22" i="2" s="1"/>
  <c r="K22" i="2"/>
  <c r="H4" i="2"/>
  <c r="J4" i="2" s="1"/>
  <c r="K4" i="2"/>
  <c r="H13" i="2"/>
  <c r="J13" i="2" s="1"/>
  <c r="K13" i="2"/>
  <c r="P21" i="2"/>
  <c r="H7" i="2"/>
  <c r="J7" i="2" s="1"/>
  <c r="H16" i="2"/>
  <c r="J16" i="2" s="1"/>
  <c r="H25" i="2"/>
  <c r="J25" i="2" s="1"/>
  <c r="P25" i="2" s="1"/>
  <c r="R25" i="2" s="1"/>
  <c r="P16" i="2" l="1"/>
  <c r="R16" i="2" s="1"/>
  <c r="P12" i="2"/>
  <c r="R12" i="2" s="1"/>
  <c r="R21" i="2"/>
  <c r="E5" i="2"/>
  <c r="M4" i="2"/>
  <c r="E23" i="2"/>
  <c r="M22" i="2"/>
  <c r="E14" i="2"/>
  <c r="M13" i="2"/>
  <c r="K7" i="2"/>
  <c r="M7" i="2" s="1"/>
  <c r="O7" i="2" s="1"/>
  <c r="P7" i="2" s="1"/>
  <c r="R7" i="2" s="1"/>
  <c r="R3" i="2"/>
  <c r="F14" i="2" l="1"/>
  <c r="F5" i="2"/>
  <c r="O22" i="2"/>
  <c r="O13" i="2"/>
  <c r="O4" i="2"/>
  <c r="F23" i="2"/>
  <c r="H23" i="2" l="1"/>
  <c r="H14" i="2"/>
  <c r="H5" i="2"/>
  <c r="J5" i="2" s="1"/>
  <c r="K23" i="2"/>
  <c r="P22" i="2"/>
  <c r="K5" i="2"/>
  <c r="P13" i="2"/>
  <c r="J23" i="2"/>
  <c r="P4" i="2"/>
  <c r="K14" i="2"/>
  <c r="J14" i="2"/>
  <c r="R13" i="2" l="1"/>
  <c r="E15" i="2"/>
  <c r="M14" i="2"/>
  <c r="E6" i="2"/>
  <c r="F6" i="2" s="1"/>
  <c r="E8" i="2" s="1"/>
  <c r="F8" i="2" s="1"/>
  <c r="E9" i="2" s="1"/>
  <c r="M5" i="2"/>
  <c r="E24" i="2"/>
  <c r="M23" i="2"/>
  <c r="R4" i="2"/>
  <c r="R22" i="2"/>
  <c r="F9" i="2" l="1"/>
  <c r="K9" i="2"/>
  <c r="K8" i="2"/>
  <c r="M8" i="2" s="1"/>
  <c r="O8" i="2" s="1"/>
  <c r="H8" i="2"/>
  <c r="J8" i="2" s="1"/>
  <c r="O5" i="2"/>
  <c r="H6" i="2"/>
  <c r="O14" i="2"/>
  <c r="F15" i="2"/>
  <c r="E17" i="2" s="1"/>
  <c r="O23" i="2"/>
  <c r="F24" i="2"/>
  <c r="F17" i="2" l="1"/>
  <c r="H17" i="2" s="1"/>
  <c r="J17" i="2" s="1"/>
  <c r="E18" i="2"/>
  <c r="H24" i="2"/>
  <c r="E26" i="2"/>
  <c r="M9" i="2"/>
  <c r="O9" i="2" s="1"/>
  <c r="P9" i="2" s="1"/>
  <c r="R9" i="2" s="1"/>
  <c r="F11" i="2"/>
  <c r="E10" i="2"/>
  <c r="F10" i="2" s="1"/>
  <c r="H10" i="2" s="1"/>
  <c r="J10" i="2" s="1"/>
  <c r="P10" i="2" s="1"/>
  <c r="R10" i="2" s="1"/>
  <c r="H9" i="2"/>
  <c r="J9" i="2" s="1"/>
  <c r="H15" i="2"/>
  <c r="K17" i="2"/>
  <c r="M17" i="2" s="1"/>
  <c r="O17" i="2" s="1"/>
  <c r="P17" i="2" s="1"/>
  <c r="R17" i="2" s="1"/>
  <c r="P8" i="2"/>
  <c r="R8" i="2" s="1"/>
  <c r="K24" i="2"/>
  <c r="M24" i="2" s="1"/>
  <c r="O24" i="2" s="1"/>
  <c r="K15" i="2"/>
  <c r="M15" i="2" s="1"/>
  <c r="O15" i="2" s="1"/>
  <c r="P5" i="2"/>
  <c r="J15" i="2"/>
  <c r="J24" i="2"/>
  <c r="J6" i="2"/>
  <c r="P14" i="2"/>
  <c r="K6" i="2"/>
  <c r="M6" i="2" s="1"/>
  <c r="P23" i="2"/>
  <c r="E27" i="2" l="1"/>
  <c r="H11" i="2"/>
  <c r="F18" i="2"/>
  <c r="G11" i="2"/>
  <c r="J11" i="2"/>
  <c r="R23" i="2"/>
  <c r="P24" i="2"/>
  <c r="R24" i="2" s="1"/>
  <c r="O6" i="2"/>
  <c r="O11" i="2" s="1"/>
  <c r="M11" i="2"/>
  <c r="L11" i="2" s="1"/>
  <c r="R5" i="2"/>
  <c r="R14" i="2"/>
  <c r="P15" i="2"/>
  <c r="R15" i="2" s="1"/>
  <c r="K26" i="2" l="1"/>
  <c r="M26" i="2" s="1"/>
  <c r="H26" i="2"/>
  <c r="F27" i="2"/>
  <c r="K27" i="2" s="1"/>
  <c r="H18" i="2"/>
  <c r="J18" i="2" s="1"/>
  <c r="F20" i="2"/>
  <c r="E19" i="2"/>
  <c r="K18" i="2"/>
  <c r="N11" i="2"/>
  <c r="I11" i="2"/>
  <c r="P6" i="2"/>
  <c r="M27" i="2" l="1"/>
  <c r="O27" i="2" s="1"/>
  <c r="F30" i="2"/>
  <c r="J26" i="2"/>
  <c r="E28" i="2"/>
  <c r="H27" i="2"/>
  <c r="J27" i="2" s="1"/>
  <c r="P27" i="2" s="1"/>
  <c r="R27" i="2" s="1"/>
  <c r="F29" i="2"/>
  <c r="O26" i="2"/>
  <c r="F19" i="2"/>
  <c r="H19" i="2" s="1"/>
  <c r="K19" i="2"/>
  <c r="M19" i="2" s="1"/>
  <c r="O19" i="2" s="1"/>
  <c r="M18" i="2"/>
  <c r="K30" i="2"/>
  <c r="Q35" i="2" s="1"/>
  <c r="R6" i="2"/>
  <c r="R11" i="2" s="1"/>
  <c r="P11" i="2"/>
  <c r="P26" i="2" l="1"/>
  <c r="F28" i="2"/>
  <c r="H28" i="2" s="1"/>
  <c r="K28" i="2"/>
  <c r="M28" i="2" s="1"/>
  <c r="R26" i="2"/>
  <c r="J19" i="2"/>
  <c r="J20" i="2" s="1"/>
  <c r="H20" i="2"/>
  <c r="P19" i="2"/>
  <c r="R19" i="2" s="1"/>
  <c r="O18" i="2"/>
  <c r="M20" i="2"/>
  <c r="G20" i="2" l="1"/>
  <c r="L20" i="2"/>
  <c r="O20" i="2"/>
  <c r="P18" i="2"/>
  <c r="I20" i="2"/>
  <c r="O28" i="2"/>
  <c r="M29" i="2"/>
  <c r="L29" i="2" s="1"/>
  <c r="J28" i="2"/>
  <c r="J29" i="2" s="1"/>
  <c r="I29" i="2" s="1"/>
  <c r="H29" i="2"/>
  <c r="G29" i="2" s="1"/>
  <c r="N20" i="2" l="1"/>
  <c r="M30" i="2"/>
  <c r="L30" i="2" s="1"/>
  <c r="P28" i="2"/>
  <c r="O29" i="2"/>
  <c r="N29" i="2" s="1"/>
  <c r="H30" i="2"/>
  <c r="R18" i="2"/>
  <c r="R20" i="2" s="1"/>
  <c r="P20" i="2"/>
  <c r="J30" i="2"/>
  <c r="R28" i="2" l="1"/>
  <c r="R29" i="2" s="1"/>
  <c r="R30" i="2" s="1"/>
  <c r="P29" i="2"/>
  <c r="P30" i="2" s="1"/>
  <c r="O30" i="2"/>
  <c r="N30" i="2" s="1"/>
  <c r="G30" i="2"/>
  <c r="Q36" i="2"/>
  <c r="Q38" i="2"/>
  <c r="I30" i="2"/>
  <c r="Q39" i="2" l="1"/>
  <c r="Q37" i="2"/>
</calcChain>
</file>

<file path=xl/sharedStrings.xml><?xml version="1.0" encoding="utf-8"?>
<sst xmlns="http://schemas.openxmlformats.org/spreadsheetml/2006/main" count="76" uniqueCount="51">
  <si>
    <t>RESPONDENTS</t>
  </si>
  <si>
    <t>NON-RESPONDENTS</t>
  </si>
  <si>
    <t>Affected Public</t>
  </si>
  <si>
    <t>Respondent Type</t>
  </si>
  <si>
    <t>Data Collection Activity</t>
  </si>
  <si>
    <t xml:space="preserve">Sample Size </t>
  </si>
  <si>
    <t>Estimated Number of Respondents</t>
  </si>
  <si>
    <t>Frequency of Response</t>
  </si>
  <si>
    <t>Total Annual Responses</t>
  </si>
  <si>
    <t>Average Time per Response (Hours)</t>
  </si>
  <si>
    <t>Total Annual Burden Estimate (Hours)</t>
  </si>
  <si>
    <t xml:space="preserve">Frequency of Non-Response </t>
  </si>
  <si>
    <t xml:space="preserve">Total Annual Non-Responses </t>
  </si>
  <si>
    <t>Average Time Per Non-Response (Hours)</t>
  </si>
  <si>
    <t>Grand Total Burden Estimate (Hours)</t>
  </si>
  <si>
    <t>Hourly Wage Rate</t>
  </si>
  <si>
    <t>Total Annualized Cost of Respondent Burden</t>
  </si>
  <si>
    <t>FDPIR Directors</t>
  </si>
  <si>
    <t>Interviews</t>
  </si>
  <si>
    <t>Pre-interview Email, 1</t>
  </si>
  <si>
    <t xml:space="preserve">Pre-interview Email, 2 </t>
  </si>
  <si>
    <t>Pre-interview Email, 3</t>
  </si>
  <si>
    <t>Pre-interview Call, 1</t>
  </si>
  <si>
    <t>Interview Confirmation Email</t>
  </si>
  <si>
    <t>FDPIR Directors Subtotal</t>
  </si>
  <si>
    <t>FDPIR Staff Subtotal</t>
  </si>
  <si>
    <t>Key Stakeholders</t>
  </si>
  <si>
    <t>Key Stakeholders Subtotal</t>
  </si>
  <si>
    <t>Total # of respondents (including participants and non-respondents)</t>
  </si>
  <si>
    <t>Estimated total # of annual responses (including participants and non-respondents)</t>
  </si>
  <si>
    <t>Total annual burden estimates (including participants and non-respondents)</t>
  </si>
  <si>
    <t>Estimated frequency of responses per respondent (including participants and non-respondents)</t>
  </si>
  <si>
    <t>Estimated time per response (including participants and non-respondents)</t>
  </si>
  <si>
    <t xml:space="preserve">Total  </t>
  </si>
  <si>
    <t>Pretest</t>
  </si>
  <si>
    <r>
      <t xml:space="preserve">Estimated Number of Non-Respondents </t>
    </r>
    <r>
      <rPr>
        <sz val="10"/>
        <color theme="1"/>
        <rFont val="Arial Narrow"/>
        <family val="2"/>
      </rPr>
      <t> </t>
    </r>
  </si>
  <si>
    <t>FDPIR 
Staff</t>
  </si>
  <si>
    <t>State, Local, or Tribal Agencies</t>
  </si>
  <si>
    <t>Post-interview Thank You Emails</t>
  </si>
  <si>
    <t>Appendix ID</t>
  </si>
  <si>
    <t>B1</t>
  </si>
  <si>
    <t>C1</t>
  </si>
  <si>
    <t>C2</t>
  </si>
  <si>
    <t>C3</t>
  </si>
  <si>
    <t>B2</t>
  </si>
  <si>
    <t>B1;B2;C1</t>
  </si>
  <si>
    <t>B1;B2;C2</t>
  </si>
  <si>
    <t>B1;B2;C3</t>
  </si>
  <si>
    <t>B3</t>
  </si>
  <si>
    <t>B4</t>
  </si>
  <si>
    <t xml:space="preserve">Footnote: The estimated number of non-respondents equals the number of respondents subtracted from the number of individuals initially contacted for participation.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</si>
</sst>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9.5"/>
      <color theme="1"/>
      <name val="Arial Narrow"/>
      <family val="2"/>
    </font>
    <font>
      <b/>
      <sz val="8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5" borderId="11" applyNumberFormat="0" applyFont="0" applyAlignment="0" applyProtection="0"/>
  </cellStyleXfs>
  <cellXfs count="80">
    <xf numFmtId="0" fontId="0" fillId="0" borderId="0" xfId="0"/>
    <xf numFmtId="2" fontId="0" fillId="0" borderId="0" xfId="0" applyNumberFormat="1"/>
    <xf numFmtId="0" fontId="3" fillId="0" borderId="0" xfId="0" applyFont="1"/>
    <xf numFmtId="1" fontId="3" fillId="0" borderId="0" xfId="0" applyNumberFormat="1" applyFont="1"/>
    <xf numFmtId="2" fontId="3" fillId="0" borderId="0" xfId="0" applyNumberFormat="1" applyFont="1"/>
    <xf numFmtId="1" fontId="0" fillId="0" borderId="0" xfId="0" applyNumberFormat="1"/>
    <xf numFmtId="0" fontId="0" fillId="0" borderId="14" xfId="1" applyFont="1" applyFill="1" applyBorder="1"/>
    <xf numFmtId="0" fontId="0" fillId="0" borderId="11" xfId="1" applyFont="1" applyFill="1"/>
    <xf numFmtId="0" fontId="0" fillId="0" borderId="0" xfId="0" applyFill="1"/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8" fillId="0" borderId="6" xfId="0" applyNumberFormat="1" applyFont="1" applyFill="1" applyBorder="1" applyAlignment="1">
      <alignment horizontal="center" vertical="center" wrapText="1"/>
    </xf>
    <xf numFmtId="8" fontId="6" fillId="0" borderId="6" xfId="0" applyNumberFormat="1" applyFont="1" applyBorder="1" applyAlignment="1">
      <alignment horizontal="center" vertical="center"/>
    </xf>
    <xf numFmtId="8" fontId="8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8" fontId="6" fillId="0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8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right" vertical="center"/>
    </xf>
    <xf numFmtId="1" fontId="10" fillId="3" borderId="12" xfId="0" applyNumberFormat="1" applyFont="1" applyFill="1" applyBorder="1" applyAlignment="1">
      <alignment horizontal="center" vertical="center"/>
    </xf>
    <xf numFmtId="1" fontId="9" fillId="7" borderId="12" xfId="0" applyNumberFormat="1" applyFont="1" applyFill="1" applyBorder="1" applyAlignment="1">
      <alignment horizontal="center" vertical="center"/>
    </xf>
    <xf numFmtId="1" fontId="9" fillId="7" borderId="6" xfId="0" applyNumberFormat="1" applyFont="1" applyFill="1" applyBorder="1" applyAlignment="1">
      <alignment horizontal="center" vertical="center"/>
    </xf>
    <xf numFmtId="2" fontId="9" fillId="7" borderId="6" xfId="0" applyNumberFormat="1" applyFont="1" applyFill="1" applyBorder="1" applyAlignment="1">
      <alignment horizontal="center" vertical="center"/>
    </xf>
    <xf numFmtId="164" fontId="9" fillId="7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" fontId="9" fillId="6" borderId="12" xfId="0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1" fontId="9" fillId="6" borderId="6" xfId="0" applyNumberFormat="1" applyFont="1" applyFill="1" applyBorder="1" applyAlignment="1">
      <alignment horizontal="center" vertical="center"/>
    </xf>
    <xf numFmtId="2" fontId="9" fillId="6" borderId="6" xfId="0" applyNumberFormat="1" applyFont="1" applyFill="1" applyBorder="1" applyAlignment="1">
      <alignment horizontal="center" vertical="center"/>
    </xf>
    <xf numFmtId="0" fontId="5" fillId="0" borderId="0" xfId="0" applyFont="1"/>
    <xf numFmtId="0" fontId="10" fillId="3" borderId="1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64" fontId="11" fillId="6" borderId="6" xfId="0" applyNumberFormat="1" applyFont="1" applyFill="1" applyBorder="1" applyAlignment="1">
      <alignment horizontal="center" vertical="center"/>
    </xf>
    <xf numFmtId="8" fontId="11" fillId="6" borderId="6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1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right" vertical="center" wrapText="1"/>
    </xf>
    <xf numFmtId="0" fontId="9" fillId="6" borderId="2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7" xfId="0" applyFont="1" applyFill="1" applyBorder="1" applyAlignment="1">
      <alignment horizontal="center" vertical="center" textRotation="90"/>
    </xf>
    <xf numFmtId="0" fontId="7" fillId="0" borderId="13" xfId="0" applyFont="1" applyFill="1" applyBorder="1" applyAlignment="1">
      <alignment horizontal="center" vertical="center" textRotation="90"/>
    </xf>
    <xf numFmtId="0" fontId="7" fillId="0" borderId="5" xfId="0" applyFont="1" applyFill="1" applyBorder="1" applyAlignment="1">
      <alignment horizontal="center" vertical="center" textRotation="90"/>
    </xf>
    <xf numFmtId="0" fontId="10" fillId="3" borderId="1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="85" zoomScaleNormal="85" workbookViewId="0">
      <selection activeCell="I35" sqref="I35"/>
    </sheetView>
  </sheetViews>
  <sheetFormatPr defaultRowHeight="15" x14ac:dyDescent="0.25"/>
  <cols>
    <col min="2" max="2" width="10.7109375" customWidth="1"/>
    <col min="3" max="3" width="23.85546875" customWidth="1"/>
    <col min="4" max="4" width="10" customWidth="1"/>
    <col min="6" max="6" width="11.140625" customWidth="1"/>
    <col min="11" max="11" width="11.7109375" customWidth="1"/>
    <col min="16" max="16" width="8.85546875" customWidth="1"/>
    <col min="18" max="18" width="11.42578125" customWidth="1"/>
  </cols>
  <sheetData>
    <row r="1" spans="1:18" ht="15.75" customHeight="1" thickBot="1" x14ac:dyDescent="0.3">
      <c r="A1" s="78" t="s">
        <v>2</v>
      </c>
      <c r="B1" s="73" t="s">
        <v>3</v>
      </c>
      <c r="C1" s="73" t="s">
        <v>4</v>
      </c>
      <c r="D1" s="41"/>
      <c r="E1" s="73" t="s">
        <v>5</v>
      </c>
      <c r="F1" s="57" t="s">
        <v>0</v>
      </c>
      <c r="G1" s="57"/>
      <c r="H1" s="57"/>
      <c r="I1" s="57"/>
      <c r="J1" s="58"/>
      <c r="K1" s="59" t="s">
        <v>1</v>
      </c>
      <c r="L1" s="60"/>
      <c r="M1" s="60"/>
      <c r="N1" s="60"/>
      <c r="O1" s="61"/>
      <c r="P1" s="51" t="s">
        <v>14</v>
      </c>
      <c r="Q1" s="49" t="s">
        <v>15</v>
      </c>
      <c r="R1" s="49" t="s">
        <v>16</v>
      </c>
    </row>
    <row r="2" spans="1:18" ht="64.5" thickBot="1" x14ac:dyDescent="0.3">
      <c r="A2" s="79"/>
      <c r="B2" s="74"/>
      <c r="C2" s="74"/>
      <c r="D2" s="42" t="s">
        <v>39</v>
      </c>
      <c r="E2" s="74"/>
      <c r="F2" s="34" t="s">
        <v>6</v>
      </c>
      <c r="G2" s="34" t="s">
        <v>7</v>
      </c>
      <c r="H2" s="34" t="s">
        <v>8</v>
      </c>
      <c r="I2" s="34" t="s">
        <v>9</v>
      </c>
      <c r="J2" s="34" t="s">
        <v>10</v>
      </c>
      <c r="K2" s="33" t="s">
        <v>35</v>
      </c>
      <c r="L2" s="33" t="s">
        <v>11</v>
      </c>
      <c r="M2" s="33" t="s">
        <v>12</v>
      </c>
      <c r="N2" s="33" t="s">
        <v>13</v>
      </c>
      <c r="O2" s="33" t="s">
        <v>10</v>
      </c>
      <c r="P2" s="52"/>
      <c r="Q2" s="50"/>
      <c r="R2" s="50"/>
    </row>
    <row r="3" spans="1:18" ht="15.75" customHeight="1" thickBot="1" x14ac:dyDescent="0.3">
      <c r="A3" s="69" t="s">
        <v>37</v>
      </c>
      <c r="B3" s="62" t="s">
        <v>17</v>
      </c>
      <c r="C3" s="9" t="s">
        <v>34</v>
      </c>
      <c r="D3" s="10" t="s">
        <v>45</v>
      </c>
      <c r="E3" s="10">
        <v>1</v>
      </c>
      <c r="F3" s="10">
        <v>1</v>
      </c>
      <c r="G3" s="10">
        <v>1</v>
      </c>
      <c r="H3" s="10">
        <v>1</v>
      </c>
      <c r="I3" s="11">
        <f>1+0.05+0.08</f>
        <v>1.1300000000000001</v>
      </c>
      <c r="J3" s="11">
        <f>H3*I3</f>
        <v>1.1300000000000001</v>
      </c>
      <c r="K3" s="10">
        <f>E3-F3</f>
        <v>0</v>
      </c>
      <c r="L3" s="10">
        <v>0</v>
      </c>
      <c r="M3" s="10">
        <f>K3*L3</f>
        <v>0</v>
      </c>
      <c r="N3" s="11">
        <v>0</v>
      </c>
      <c r="O3" s="11">
        <f>M3*N3</f>
        <v>0</v>
      </c>
      <c r="P3" s="11">
        <f>J3+O3</f>
        <v>1.1300000000000001</v>
      </c>
      <c r="Q3" s="12">
        <v>34.89</v>
      </c>
      <c r="R3" s="13">
        <f t="shared" ref="R3:R10" si="0">P3*Q3</f>
        <v>39.425700000000006</v>
      </c>
    </row>
    <row r="4" spans="1:18" ht="15.75" thickBot="1" x14ac:dyDescent="0.3">
      <c r="A4" s="70"/>
      <c r="B4" s="63"/>
      <c r="C4" s="14" t="s">
        <v>19</v>
      </c>
      <c r="D4" s="62" t="s">
        <v>40</v>
      </c>
      <c r="E4" s="15">
        <v>36</v>
      </c>
      <c r="F4" s="16">
        <f>E4*0.4</f>
        <v>14.4</v>
      </c>
      <c r="G4" s="17">
        <v>1</v>
      </c>
      <c r="H4" s="16">
        <f t="shared" ref="H4:H28" si="1">F4*G4</f>
        <v>14.4</v>
      </c>
      <c r="I4" s="18">
        <v>0.05</v>
      </c>
      <c r="J4" s="18">
        <f>H4*I4</f>
        <v>0.72000000000000008</v>
      </c>
      <c r="K4" s="16">
        <f>E4-F4</f>
        <v>21.6</v>
      </c>
      <c r="L4" s="17">
        <v>1</v>
      </c>
      <c r="M4" s="16">
        <f t="shared" ref="M4:M28" si="2">K4*L4</f>
        <v>21.6</v>
      </c>
      <c r="N4" s="18">
        <v>0.02</v>
      </c>
      <c r="O4" s="18">
        <f t="shared" ref="O4:O28" si="3">M4*N4</f>
        <v>0.43200000000000005</v>
      </c>
      <c r="P4" s="18">
        <f t="shared" ref="P4:P28" si="4">J4+O4</f>
        <v>1.1520000000000001</v>
      </c>
      <c r="Q4" s="12">
        <v>34.89</v>
      </c>
      <c r="R4" s="19">
        <f t="shared" si="0"/>
        <v>40.193280000000009</v>
      </c>
    </row>
    <row r="5" spans="1:18" ht="15.75" thickBot="1" x14ac:dyDescent="0.3">
      <c r="A5" s="70"/>
      <c r="B5" s="63"/>
      <c r="C5" s="14" t="s">
        <v>20</v>
      </c>
      <c r="D5" s="63"/>
      <c r="E5" s="20">
        <f>K4</f>
        <v>21.6</v>
      </c>
      <c r="F5" s="16">
        <f>E5*0.2</f>
        <v>4.32</v>
      </c>
      <c r="G5" s="17">
        <v>1</v>
      </c>
      <c r="H5" s="16">
        <f t="shared" si="1"/>
        <v>4.32</v>
      </c>
      <c r="I5" s="18">
        <v>0.05</v>
      </c>
      <c r="J5" s="18">
        <f>H5*I5</f>
        <v>0.21600000000000003</v>
      </c>
      <c r="K5" s="16">
        <f t="shared" ref="K5:K8" si="5">E5-F5</f>
        <v>17.28</v>
      </c>
      <c r="L5" s="17">
        <v>1</v>
      </c>
      <c r="M5" s="16">
        <f t="shared" si="2"/>
        <v>17.28</v>
      </c>
      <c r="N5" s="18">
        <v>0.02</v>
      </c>
      <c r="O5" s="18">
        <f t="shared" si="3"/>
        <v>0.34560000000000002</v>
      </c>
      <c r="P5" s="18">
        <f t="shared" si="4"/>
        <v>0.5616000000000001</v>
      </c>
      <c r="Q5" s="12">
        <v>34.89</v>
      </c>
      <c r="R5" s="19">
        <f t="shared" si="0"/>
        <v>19.594224000000004</v>
      </c>
    </row>
    <row r="6" spans="1:18" ht="15.75" thickBot="1" x14ac:dyDescent="0.3">
      <c r="A6" s="70"/>
      <c r="B6" s="63"/>
      <c r="C6" s="14" t="s">
        <v>21</v>
      </c>
      <c r="D6" s="64"/>
      <c r="E6" s="20">
        <f t="shared" ref="E6" si="6">K5</f>
        <v>17.28</v>
      </c>
      <c r="F6" s="16">
        <f>E6*0.2</f>
        <v>3.4560000000000004</v>
      </c>
      <c r="G6" s="17">
        <v>1</v>
      </c>
      <c r="H6" s="16">
        <f t="shared" si="1"/>
        <v>3.4560000000000004</v>
      </c>
      <c r="I6" s="18">
        <v>0.05</v>
      </c>
      <c r="J6" s="18">
        <f t="shared" ref="J6:J8" si="7">H6*I6</f>
        <v>0.17280000000000004</v>
      </c>
      <c r="K6" s="16">
        <f t="shared" si="5"/>
        <v>13.824000000000002</v>
      </c>
      <c r="L6" s="17">
        <v>1</v>
      </c>
      <c r="M6" s="16">
        <f t="shared" si="2"/>
        <v>13.824000000000002</v>
      </c>
      <c r="N6" s="18">
        <v>0.02</v>
      </c>
      <c r="O6" s="18">
        <f t="shared" si="3"/>
        <v>0.27648000000000006</v>
      </c>
      <c r="P6" s="18">
        <f t="shared" si="4"/>
        <v>0.44928000000000012</v>
      </c>
      <c r="Q6" s="12">
        <v>34.89</v>
      </c>
      <c r="R6" s="19">
        <f t="shared" si="0"/>
        <v>15.675379200000005</v>
      </c>
    </row>
    <row r="7" spans="1:18" ht="15.75" thickBot="1" x14ac:dyDescent="0.3">
      <c r="A7" s="70"/>
      <c r="B7" s="63"/>
      <c r="C7" s="14" t="s">
        <v>22</v>
      </c>
      <c r="D7" s="15" t="s">
        <v>44</v>
      </c>
      <c r="E7" s="20">
        <f>E4</f>
        <v>36</v>
      </c>
      <c r="F7" s="16">
        <f>E7*0.2</f>
        <v>7.2</v>
      </c>
      <c r="G7" s="17">
        <v>1</v>
      </c>
      <c r="H7" s="16">
        <f t="shared" si="1"/>
        <v>7.2</v>
      </c>
      <c r="I7" s="18">
        <v>0.08</v>
      </c>
      <c r="J7" s="18">
        <f t="shared" si="7"/>
        <v>0.57600000000000007</v>
      </c>
      <c r="K7" s="16">
        <f t="shared" si="5"/>
        <v>28.8</v>
      </c>
      <c r="L7" s="17">
        <v>1</v>
      </c>
      <c r="M7" s="16">
        <f t="shared" si="2"/>
        <v>28.8</v>
      </c>
      <c r="N7" s="18">
        <v>0.02</v>
      </c>
      <c r="O7" s="18">
        <f t="shared" si="3"/>
        <v>0.57600000000000007</v>
      </c>
      <c r="P7" s="18">
        <f t="shared" si="4"/>
        <v>1.1520000000000001</v>
      </c>
      <c r="Q7" s="12">
        <v>34.89</v>
      </c>
      <c r="R7" s="19">
        <f t="shared" si="0"/>
        <v>40.193280000000009</v>
      </c>
    </row>
    <row r="8" spans="1:18" ht="15.75" thickBot="1" x14ac:dyDescent="0.3">
      <c r="A8" s="70"/>
      <c r="B8" s="63"/>
      <c r="C8" s="14" t="s">
        <v>23</v>
      </c>
      <c r="D8" s="15" t="s">
        <v>48</v>
      </c>
      <c r="E8" s="20">
        <f>SUM(F4:F7)</f>
        <v>29.375999999999998</v>
      </c>
      <c r="F8" s="16">
        <f>E8</f>
        <v>29.375999999999998</v>
      </c>
      <c r="G8" s="17">
        <v>1</v>
      </c>
      <c r="H8" s="16">
        <f t="shared" si="1"/>
        <v>29.375999999999998</v>
      </c>
      <c r="I8" s="18">
        <v>0.05</v>
      </c>
      <c r="J8" s="18">
        <f t="shared" si="7"/>
        <v>1.4687999999999999</v>
      </c>
      <c r="K8" s="16">
        <f t="shared" si="5"/>
        <v>0</v>
      </c>
      <c r="L8" s="17">
        <v>1</v>
      </c>
      <c r="M8" s="16">
        <f t="shared" si="2"/>
        <v>0</v>
      </c>
      <c r="N8" s="18">
        <v>0.02</v>
      </c>
      <c r="O8" s="18">
        <f t="shared" si="3"/>
        <v>0</v>
      </c>
      <c r="P8" s="18">
        <f t="shared" si="4"/>
        <v>1.4687999999999999</v>
      </c>
      <c r="Q8" s="12">
        <v>34.89</v>
      </c>
      <c r="R8" s="19">
        <f t="shared" si="0"/>
        <v>51.246431999999999</v>
      </c>
    </row>
    <row r="9" spans="1:18" ht="15.75" customHeight="1" thickBot="1" x14ac:dyDescent="0.3">
      <c r="A9" s="70"/>
      <c r="B9" s="63"/>
      <c r="C9" s="14" t="s">
        <v>18</v>
      </c>
      <c r="D9" s="15" t="s">
        <v>41</v>
      </c>
      <c r="E9" s="20">
        <f>F8</f>
        <v>29.375999999999998</v>
      </c>
      <c r="F9" s="16">
        <f>E9*0.799</f>
        <v>23.471423999999999</v>
      </c>
      <c r="G9" s="17">
        <v>1</v>
      </c>
      <c r="H9" s="16">
        <f>F9*G9</f>
        <v>23.471423999999999</v>
      </c>
      <c r="I9" s="18">
        <v>1</v>
      </c>
      <c r="J9" s="18">
        <f>H9*I9</f>
        <v>23.471423999999999</v>
      </c>
      <c r="K9" s="16">
        <f>E9-F9</f>
        <v>5.9045759999999987</v>
      </c>
      <c r="L9" s="17">
        <v>0</v>
      </c>
      <c r="M9" s="17">
        <f>K9*L9</f>
        <v>0</v>
      </c>
      <c r="N9" s="18">
        <v>0</v>
      </c>
      <c r="O9" s="18">
        <f>M9*N9</f>
        <v>0</v>
      </c>
      <c r="P9" s="18">
        <f>J9+O9</f>
        <v>23.471423999999999</v>
      </c>
      <c r="Q9" s="19">
        <v>34.89</v>
      </c>
      <c r="R9" s="19">
        <f t="shared" ref="R9" si="8">P9*Q9</f>
        <v>818.91798335999999</v>
      </c>
    </row>
    <row r="10" spans="1:18" ht="15.75" thickBot="1" x14ac:dyDescent="0.3">
      <c r="A10" s="70"/>
      <c r="B10" s="64"/>
      <c r="C10" s="25" t="s">
        <v>38</v>
      </c>
      <c r="D10" s="45" t="s">
        <v>49</v>
      </c>
      <c r="E10" s="21">
        <f>F9</f>
        <v>23.471423999999999</v>
      </c>
      <c r="F10" s="16">
        <f>E10</f>
        <v>23.471423999999999</v>
      </c>
      <c r="G10" s="17">
        <v>1</v>
      </c>
      <c r="H10" s="16">
        <f t="shared" si="1"/>
        <v>23.471423999999999</v>
      </c>
      <c r="I10" s="18">
        <v>0.05</v>
      </c>
      <c r="J10" s="18">
        <f>H10*I10</f>
        <v>1.1735712</v>
      </c>
      <c r="K10" s="17">
        <v>0</v>
      </c>
      <c r="L10" s="17">
        <v>1</v>
      </c>
      <c r="M10" s="17">
        <f t="shared" si="2"/>
        <v>0</v>
      </c>
      <c r="N10" s="18">
        <v>0.02</v>
      </c>
      <c r="O10" s="18">
        <f t="shared" si="3"/>
        <v>0</v>
      </c>
      <c r="P10" s="18">
        <f t="shared" si="4"/>
        <v>1.1735712</v>
      </c>
      <c r="Q10" s="12">
        <v>34.89</v>
      </c>
      <c r="R10" s="19">
        <f t="shared" si="0"/>
        <v>40.945899168000004</v>
      </c>
    </row>
    <row r="11" spans="1:18" s="40" customFormat="1" ht="15.75" customHeight="1" thickBot="1" x14ac:dyDescent="0.3">
      <c r="A11" s="70"/>
      <c r="B11" s="53" t="s">
        <v>24</v>
      </c>
      <c r="C11" s="54"/>
      <c r="D11" s="46"/>
      <c r="E11" s="35">
        <f>E3+E4</f>
        <v>37</v>
      </c>
      <c r="F11" s="38">
        <f>F3+F9</f>
        <v>24.471423999999999</v>
      </c>
      <c r="G11" s="38">
        <f>H11/F11</f>
        <v>4.3599770900132331</v>
      </c>
      <c r="H11" s="38">
        <f>SUM(H3:H10)</f>
        <v>106.69484799999999</v>
      </c>
      <c r="I11" s="39">
        <f>J11/H11</f>
        <v>0.27113394641135813</v>
      </c>
      <c r="J11" s="39">
        <f>SUM(J3:J10)</f>
        <v>28.9285952</v>
      </c>
      <c r="K11" s="38">
        <f>E11-F11</f>
        <v>12.528576000000001</v>
      </c>
      <c r="L11" s="38">
        <f>M11/K11</f>
        <v>6.5054480253781435</v>
      </c>
      <c r="M11" s="38">
        <f>SUM(M3:M10)</f>
        <v>81.504000000000005</v>
      </c>
      <c r="N11" s="39">
        <f>O11/M11</f>
        <v>0.02</v>
      </c>
      <c r="O11" s="39">
        <f>SUM(O3:O10)</f>
        <v>1.6300800000000002</v>
      </c>
      <c r="P11" s="39">
        <f>SUM(P3:P10)</f>
        <v>30.5586752</v>
      </c>
      <c r="Q11" s="44"/>
      <c r="R11" s="44">
        <f>SUM(R3:R10)</f>
        <v>1066.1921777280002</v>
      </c>
    </row>
    <row r="12" spans="1:18" ht="15.75" customHeight="1" thickBot="1" x14ac:dyDescent="0.3">
      <c r="A12" s="70"/>
      <c r="B12" s="62" t="s">
        <v>36</v>
      </c>
      <c r="C12" s="23" t="s">
        <v>34</v>
      </c>
      <c r="D12" s="10" t="s">
        <v>46</v>
      </c>
      <c r="E12" s="15">
        <v>1</v>
      </c>
      <c r="F12" s="17">
        <f>E12</f>
        <v>1</v>
      </c>
      <c r="G12" s="16">
        <v>1</v>
      </c>
      <c r="H12" s="16">
        <f>F12*G12</f>
        <v>1</v>
      </c>
      <c r="I12" s="18">
        <f>1+0.05+0.08</f>
        <v>1.1300000000000001</v>
      </c>
      <c r="J12" s="18">
        <f>H12*I12</f>
        <v>1.1300000000000001</v>
      </c>
      <c r="K12" s="17">
        <f>E12-F12</f>
        <v>0</v>
      </c>
      <c r="L12" s="16">
        <v>0</v>
      </c>
      <c r="M12" s="16">
        <f>K12*L12</f>
        <v>0</v>
      </c>
      <c r="N12" s="18">
        <v>0</v>
      </c>
      <c r="O12" s="18">
        <f>M12*N12</f>
        <v>0</v>
      </c>
      <c r="P12" s="18">
        <f>J12+O12</f>
        <v>1.1300000000000001</v>
      </c>
      <c r="Q12" s="24">
        <v>23.56</v>
      </c>
      <c r="R12" s="19">
        <f t="shared" ref="R12:R19" si="9">P12*Q12</f>
        <v>26.622800000000002</v>
      </c>
    </row>
    <row r="13" spans="1:18" ht="15.75" thickBot="1" x14ac:dyDescent="0.3">
      <c r="A13" s="70"/>
      <c r="B13" s="63"/>
      <c r="C13" s="25" t="s">
        <v>19</v>
      </c>
      <c r="D13" s="62" t="s">
        <v>40</v>
      </c>
      <c r="E13" s="15">
        <v>36</v>
      </c>
      <c r="F13" s="16">
        <f>E13*0.4</f>
        <v>14.4</v>
      </c>
      <c r="G13" s="17">
        <v>1</v>
      </c>
      <c r="H13" s="16">
        <f t="shared" si="1"/>
        <v>14.4</v>
      </c>
      <c r="I13" s="18">
        <v>0.05</v>
      </c>
      <c r="J13" s="18">
        <f t="shared" ref="J13:J28" si="10">H13*I13</f>
        <v>0.72000000000000008</v>
      </c>
      <c r="K13" s="16">
        <f t="shared" ref="K13:K19" si="11">E13-F13</f>
        <v>21.6</v>
      </c>
      <c r="L13" s="17">
        <v>1</v>
      </c>
      <c r="M13" s="16">
        <f t="shared" si="2"/>
        <v>21.6</v>
      </c>
      <c r="N13" s="18">
        <v>0.02</v>
      </c>
      <c r="O13" s="18">
        <f t="shared" si="3"/>
        <v>0.43200000000000005</v>
      </c>
      <c r="P13" s="18">
        <f t="shared" si="4"/>
        <v>1.1520000000000001</v>
      </c>
      <c r="Q13" s="24">
        <v>23.56</v>
      </c>
      <c r="R13" s="26">
        <f t="shared" si="9"/>
        <v>27.141120000000001</v>
      </c>
    </row>
    <row r="14" spans="1:18" ht="15.75" thickBot="1" x14ac:dyDescent="0.3">
      <c r="A14" s="70"/>
      <c r="B14" s="63"/>
      <c r="C14" s="25" t="s">
        <v>20</v>
      </c>
      <c r="D14" s="63"/>
      <c r="E14" s="20">
        <f>K13</f>
        <v>21.6</v>
      </c>
      <c r="F14" s="16">
        <f>E14*0.2</f>
        <v>4.32</v>
      </c>
      <c r="G14" s="17">
        <v>1</v>
      </c>
      <c r="H14" s="16">
        <f t="shared" si="1"/>
        <v>4.32</v>
      </c>
      <c r="I14" s="18">
        <v>0.05</v>
      </c>
      <c r="J14" s="18">
        <f>H14*I14</f>
        <v>0.21600000000000003</v>
      </c>
      <c r="K14" s="16">
        <f t="shared" si="11"/>
        <v>17.28</v>
      </c>
      <c r="L14" s="17">
        <v>1</v>
      </c>
      <c r="M14" s="16">
        <f t="shared" si="2"/>
        <v>17.28</v>
      </c>
      <c r="N14" s="18">
        <v>0.02</v>
      </c>
      <c r="O14" s="18">
        <f t="shared" si="3"/>
        <v>0.34560000000000002</v>
      </c>
      <c r="P14" s="18">
        <f t="shared" si="4"/>
        <v>0.5616000000000001</v>
      </c>
      <c r="Q14" s="24">
        <v>23.56</v>
      </c>
      <c r="R14" s="26">
        <f t="shared" si="9"/>
        <v>13.231296000000002</v>
      </c>
    </row>
    <row r="15" spans="1:18" ht="15.75" thickBot="1" x14ac:dyDescent="0.3">
      <c r="A15" s="70"/>
      <c r="B15" s="63"/>
      <c r="C15" s="25" t="s">
        <v>21</v>
      </c>
      <c r="D15" s="64"/>
      <c r="E15" s="20">
        <f t="shared" ref="E15" si="12">K14</f>
        <v>17.28</v>
      </c>
      <c r="F15" s="16">
        <f>E15*0.15</f>
        <v>2.5920000000000001</v>
      </c>
      <c r="G15" s="17">
        <v>1</v>
      </c>
      <c r="H15" s="16">
        <f t="shared" si="1"/>
        <v>2.5920000000000001</v>
      </c>
      <c r="I15" s="18">
        <v>0.05</v>
      </c>
      <c r="J15" s="18">
        <f t="shared" ref="J15:J17" si="13">H15*I15</f>
        <v>0.12960000000000002</v>
      </c>
      <c r="K15" s="16">
        <f t="shared" si="11"/>
        <v>14.688000000000001</v>
      </c>
      <c r="L15" s="17">
        <v>1</v>
      </c>
      <c r="M15" s="16">
        <f t="shared" si="2"/>
        <v>14.688000000000001</v>
      </c>
      <c r="N15" s="18">
        <v>0.02</v>
      </c>
      <c r="O15" s="18">
        <f t="shared" si="3"/>
        <v>0.29376000000000002</v>
      </c>
      <c r="P15" s="18">
        <f t="shared" si="4"/>
        <v>0.42336000000000007</v>
      </c>
      <c r="Q15" s="24">
        <v>23.56</v>
      </c>
      <c r="R15" s="26">
        <f t="shared" si="9"/>
        <v>9.9743616000000017</v>
      </c>
    </row>
    <row r="16" spans="1:18" ht="15.75" thickBot="1" x14ac:dyDescent="0.3">
      <c r="A16" s="70"/>
      <c r="B16" s="63"/>
      <c r="C16" s="25" t="s">
        <v>22</v>
      </c>
      <c r="D16" s="15" t="s">
        <v>44</v>
      </c>
      <c r="E16" s="20">
        <f>E13</f>
        <v>36</v>
      </c>
      <c r="F16" s="16">
        <f>E16*0.2</f>
        <v>7.2</v>
      </c>
      <c r="G16" s="17">
        <v>1</v>
      </c>
      <c r="H16" s="16">
        <f t="shared" si="1"/>
        <v>7.2</v>
      </c>
      <c r="I16" s="18">
        <v>0.08</v>
      </c>
      <c r="J16" s="18">
        <f t="shared" si="13"/>
        <v>0.57600000000000007</v>
      </c>
      <c r="K16" s="16">
        <f t="shared" si="11"/>
        <v>28.8</v>
      </c>
      <c r="L16" s="17">
        <v>1</v>
      </c>
      <c r="M16" s="16">
        <f t="shared" si="2"/>
        <v>28.8</v>
      </c>
      <c r="N16" s="18">
        <v>0.02</v>
      </c>
      <c r="O16" s="18">
        <f t="shared" si="3"/>
        <v>0.57600000000000007</v>
      </c>
      <c r="P16" s="18">
        <f t="shared" si="4"/>
        <v>1.1520000000000001</v>
      </c>
      <c r="Q16" s="24">
        <v>23.56</v>
      </c>
      <c r="R16" s="26">
        <f t="shared" si="9"/>
        <v>27.141120000000001</v>
      </c>
    </row>
    <row r="17" spans="1:18" ht="15.75" thickBot="1" x14ac:dyDescent="0.3">
      <c r="A17" s="70"/>
      <c r="B17" s="63"/>
      <c r="C17" s="25" t="s">
        <v>23</v>
      </c>
      <c r="D17" s="15" t="s">
        <v>48</v>
      </c>
      <c r="E17" s="20">
        <f>SUM(F13:F16)</f>
        <v>28.511999999999997</v>
      </c>
      <c r="F17" s="16">
        <f>E17</f>
        <v>28.511999999999997</v>
      </c>
      <c r="G17" s="17">
        <v>1</v>
      </c>
      <c r="H17" s="16">
        <f t="shared" si="1"/>
        <v>28.511999999999997</v>
      </c>
      <c r="I17" s="18">
        <v>0.05</v>
      </c>
      <c r="J17" s="18">
        <f t="shared" si="13"/>
        <v>1.4256</v>
      </c>
      <c r="K17" s="16">
        <f t="shared" si="11"/>
        <v>0</v>
      </c>
      <c r="L17" s="17">
        <v>1</v>
      </c>
      <c r="M17" s="16">
        <f t="shared" si="2"/>
        <v>0</v>
      </c>
      <c r="N17" s="18">
        <v>0.02</v>
      </c>
      <c r="O17" s="18">
        <f t="shared" si="3"/>
        <v>0</v>
      </c>
      <c r="P17" s="18">
        <f t="shared" si="4"/>
        <v>1.4256</v>
      </c>
      <c r="Q17" s="24">
        <v>23.56</v>
      </c>
      <c r="R17" s="26">
        <f t="shared" si="9"/>
        <v>33.587136000000001</v>
      </c>
    </row>
    <row r="18" spans="1:18" ht="15.75" thickBot="1" x14ac:dyDescent="0.3">
      <c r="A18" s="70"/>
      <c r="B18" s="63"/>
      <c r="C18" s="37" t="s">
        <v>18</v>
      </c>
      <c r="D18" s="15" t="s">
        <v>42</v>
      </c>
      <c r="E18" s="20">
        <f>E17</f>
        <v>28.511999999999997</v>
      </c>
      <c r="F18" s="16">
        <f>E18*0.799</f>
        <v>22.781088</v>
      </c>
      <c r="G18" s="17">
        <v>1</v>
      </c>
      <c r="H18" s="16">
        <f>F18*G18</f>
        <v>22.781088</v>
      </c>
      <c r="I18" s="18">
        <v>1</v>
      </c>
      <c r="J18" s="18">
        <f>H18*I18</f>
        <v>22.781088</v>
      </c>
      <c r="K18" s="16">
        <f>E18-F18</f>
        <v>5.7309119999999965</v>
      </c>
      <c r="L18" s="17">
        <v>0</v>
      </c>
      <c r="M18" s="17">
        <f t="shared" ref="M18" si="14">K18*L18</f>
        <v>0</v>
      </c>
      <c r="N18" s="18">
        <v>0</v>
      </c>
      <c r="O18" s="18">
        <f t="shared" ref="O18" si="15">M18*N18</f>
        <v>0</v>
      </c>
      <c r="P18" s="18">
        <f t="shared" ref="P18" si="16">J18+O18</f>
        <v>22.781088</v>
      </c>
      <c r="Q18" s="26">
        <v>23.56</v>
      </c>
      <c r="R18" s="26">
        <f t="shared" ref="R18" si="17">P18*Q18</f>
        <v>536.72243328000002</v>
      </c>
    </row>
    <row r="19" spans="1:18" ht="15.75" thickBot="1" x14ac:dyDescent="0.3">
      <c r="A19" s="70"/>
      <c r="B19" s="68"/>
      <c r="C19" s="25" t="s">
        <v>38</v>
      </c>
      <c r="D19" s="45" t="s">
        <v>49</v>
      </c>
      <c r="E19" s="21">
        <f>F18</f>
        <v>22.781088</v>
      </c>
      <c r="F19" s="16">
        <f>E19</f>
        <v>22.781088</v>
      </c>
      <c r="G19" s="17">
        <v>1</v>
      </c>
      <c r="H19" s="16">
        <f t="shared" si="1"/>
        <v>22.781088</v>
      </c>
      <c r="I19" s="18">
        <v>0.05</v>
      </c>
      <c r="J19" s="18">
        <f>H19*I19</f>
        <v>1.1390544</v>
      </c>
      <c r="K19" s="16">
        <f t="shared" si="11"/>
        <v>0</v>
      </c>
      <c r="L19" s="17">
        <v>1</v>
      </c>
      <c r="M19" s="17">
        <f t="shared" si="2"/>
        <v>0</v>
      </c>
      <c r="N19" s="18">
        <v>0.02</v>
      </c>
      <c r="O19" s="18">
        <f t="shared" si="3"/>
        <v>0</v>
      </c>
      <c r="P19" s="18">
        <f t="shared" si="4"/>
        <v>1.1390544</v>
      </c>
      <c r="Q19" s="24">
        <v>23.56</v>
      </c>
      <c r="R19" s="26">
        <f t="shared" si="9"/>
        <v>26.836121664</v>
      </c>
    </row>
    <row r="20" spans="1:18" s="40" customFormat="1" ht="15.75" customHeight="1" thickBot="1" x14ac:dyDescent="0.3">
      <c r="A20" s="71"/>
      <c r="B20" s="75" t="s">
        <v>25</v>
      </c>
      <c r="C20" s="76"/>
      <c r="D20" s="77"/>
      <c r="E20" s="35">
        <f>E12+E13</f>
        <v>37</v>
      </c>
      <c r="F20" s="38">
        <f>F12+F18</f>
        <v>23.781088</v>
      </c>
      <c r="G20" s="38">
        <f>H20/F20</f>
        <v>4.3558215671208984</v>
      </c>
      <c r="H20" s="38">
        <f>SUM(H12:H19)</f>
        <v>103.58617599999999</v>
      </c>
      <c r="I20" s="39">
        <f>J20/H20</f>
        <v>0.27143913875148745</v>
      </c>
      <c r="J20" s="39">
        <f>SUM(J12:J19)</f>
        <v>28.117342399999998</v>
      </c>
      <c r="K20" s="38">
        <f>E20-F20</f>
        <v>13.218912</v>
      </c>
      <c r="L20" s="38">
        <f>M20/K20</f>
        <v>6.2310725723871991</v>
      </c>
      <c r="M20" s="38">
        <f>SUM(M12:M19)</f>
        <v>82.368000000000009</v>
      </c>
      <c r="N20" s="39">
        <f>O20/M20</f>
        <v>0.02</v>
      </c>
      <c r="O20" s="39">
        <f>SUM(O12:O19)</f>
        <v>1.6473600000000002</v>
      </c>
      <c r="P20" s="39">
        <f>SUM(P12:P19)</f>
        <v>29.764702400000001</v>
      </c>
      <c r="Q20" s="43"/>
      <c r="R20" s="43">
        <f>SUM(R12:R19)</f>
        <v>701.25638854400006</v>
      </c>
    </row>
    <row r="21" spans="1:18" ht="15.75" thickBot="1" x14ac:dyDescent="0.3">
      <c r="A21" s="70"/>
      <c r="B21" s="65" t="s">
        <v>26</v>
      </c>
      <c r="C21" s="23" t="s">
        <v>34</v>
      </c>
      <c r="D21" s="10" t="s">
        <v>47</v>
      </c>
      <c r="E21" s="15">
        <v>2</v>
      </c>
      <c r="F21" s="17">
        <v>2</v>
      </c>
      <c r="G21" s="16">
        <v>1</v>
      </c>
      <c r="H21" s="16">
        <f>F21*G21</f>
        <v>2</v>
      </c>
      <c r="I21" s="18">
        <f>1+0.05+0.08</f>
        <v>1.1300000000000001</v>
      </c>
      <c r="J21" s="18">
        <f>H21*I21</f>
        <v>2.2600000000000002</v>
      </c>
      <c r="K21" s="17">
        <f>E21-F21</f>
        <v>0</v>
      </c>
      <c r="L21" s="16">
        <v>0</v>
      </c>
      <c r="M21" s="16">
        <f>K21*L21</f>
        <v>0</v>
      </c>
      <c r="N21" s="18">
        <v>0</v>
      </c>
      <c r="O21" s="18">
        <f>M21*N21</f>
        <v>0</v>
      </c>
      <c r="P21" s="18">
        <f>J21+O21</f>
        <v>2.2600000000000002</v>
      </c>
      <c r="Q21" s="26">
        <v>34.89</v>
      </c>
      <c r="R21" s="26">
        <f t="shared" ref="R21:R28" si="18">P21*Q21</f>
        <v>78.851400000000012</v>
      </c>
    </row>
    <row r="22" spans="1:18" ht="15.75" thickBot="1" x14ac:dyDescent="0.3">
      <c r="A22" s="70"/>
      <c r="B22" s="66"/>
      <c r="C22" s="25" t="s">
        <v>19</v>
      </c>
      <c r="D22" s="62" t="s">
        <v>40</v>
      </c>
      <c r="E22" s="15">
        <v>23</v>
      </c>
      <c r="F22" s="16">
        <f>E22*0.25</f>
        <v>5.75</v>
      </c>
      <c r="G22" s="17">
        <v>1</v>
      </c>
      <c r="H22" s="16">
        <f t="shared" si="1"/>
        <v>5.75</v>
      </c>
      <c r="I22" s="18">
        <v>0.05</v>
      </c>
      <c r="J22" s="18">
        <f t="shared" si="10"/>
        <v>0.28750000000000003</v>
      </c>
      <c r="K22" s="16">
        <f t="shared" ref="K22:K28" si="19">E22-F22</f>
        <v>17.25</v>
      </c>
      <c r="L22" s="17">
        <v>1</v>
      </c>
      <c r="M22" s="16">
        <f t="shared" si="2"/>
        <v>17.25</v>
      </c>
      <c r="N22" s="18">
        <v>0.02</v>
      </c>
      <c r="O22" s="18">
        <f t="shared" si="3"/>
        <v>0.34500000000000003</v>
      </c>
      <c r="P22" s="18">
        <f t="shared" si="4"/>
        <v>0.63250000000000006</v>
      </c>
      <c r="Q22" s="24">
        <v>34.89</v>
      </c>
      <c r="R22" s="26">
        <f t="shared" si="18"/>
        <v>22.067925000000002</v>
      </c>
    </row>
    <row r="23" spans="1:18" ht="15.75" thickBot="1" x14ac:dyDescent="0.3">
      <c r="A23" s="70"/>
      <c r="B23" s="66"/>
      <c r="C23" s="25" t="s">
        <v>20</v>
      </c>
      <c r="D23" s="63"/>
      <c r="E23" s="20">
        <f>K22</f>
        <v>17.25</v>
      </c>
      <c r="F23" s="16">
        <f t="shared" ref="F23:F24" si="20">E23*0.25</f>
        <v>4.3125</v>
      </c>
      <c r="G23" s="17">
        <v>1</v>
      </c>
      <c r="H23" s="16">
        <f t="shared" si="1"/>
        <v>4.3125</v>
      </c>
      <c r="I23" s="18">
        <v>0.05</v>
      </c>
      <c r="J23" s="18">
        <f>H23*I23</f>
        <v>0.21562500000000001</v>
      </c>
      <c r="K23" s="16">
        <f t="shared" si="19"/>
        <v>12.9375</v>
      </c>
      <c r="L23" s="17">
        <v>1</v>
      </c>
      <c r="M23" s="16">
        <f t="shared" si="2"/>
        <v>12.9375</v>
      </c>
      <c r="N23" s="18">
        <v>0.02</v>
      </c>
      <c r="O23" s="18">
        <f t="shared" si="3"/>
        <v>0.25874999999999998</v>
      </c>
      <c r="P23" s="18">
        <f t="shared" si="4"/>
        <v>0.47437499999999999</v>
      </c>
      <c r="Q23" s="24">
        <v>34.89</v>
      </c>
      <c r="R23" s="26">
        <f t="shared" si="18"/>
        <v>16.550943749999998</v>
      </c>
    </row>
    <row r="24" spans="1:18" ht="15.75" thickBot="1" x14ac:dyDescent="0.3">
      <c r="A24" s="70"/>
      <c r="B24" s="66"/>
      <c r="C24" s="25" t="s">
        <v>21</v>
      </c>
      <c r="D24" s="64"/>
      <c r="E24" s="20">
        <f t="shared" ref="E24" si="21">K23</f>
        <v>12.9375</v>
      </c>
      <c r="F24" s="16">
        <f t="shared" si="20"/>
        <v>3.234375</v>
      </c>
      <c r="G24" s="17">
        <v>1</v>
      </c>
      <c r="H24" s="16">
        <f t="shared" si="1"/>
        <v>3.234375</v>
      </c>
      <c r="I24" s="18">
        <v>0.05</v>
      </c>
      <c r="J24" s="18">
        <f t="shared" ref="J24:J26" si="22">H24*I24</f>
        <v>0.16171875000000002</v>
      </c>
      <c r="K24" s="16">
        <f t="shared" si="19"/>
        <v>9.703125</v>
      </c>
      <c r="L24" s="17">
        <v>1</v>
      </c>
      <c r="M24" s="16">
        <f t="shared" si="2"/>
        <v>9.703125</v>
      </c>
      <c r="N24" s="18">
        <v>0.02</v>
      </c>
      <c r="O24" s="18">
        <f t="shared" si="3"/>
        <v>0.1940625</v>
      </c>
      <c r="P24" s="18">
        <f t="shared" si="4"/>
        <v>0.35578125000000005</v>
      </c>
      <c r="Q24" s="24">
        <v>34.89</v>
      </c>
      <c r="R24" s="26">
        <f t="shared" si="18"/>
        <v>12.413207812500001</v>
      </c>
    </row>
    <row r="25" spans="1:18" ht="15.75" thickBot="1" x14ac:dyDescent="0.3">
      <c r="A25" s="70"/>
      <c r="B25" s="66"/>
      <c r="C25" s="25" t="s">
        <v>22</v>
      </c>
      <c r="D25" s="15" t="s">
        <v>44</v>
      </c>
      <c r="E25" s="20">
        <f>E22</f>
        <v>23</v>
      </c>
      <c r="F25" s="16">
        <f>E25*0.25</f>
        <v>5.75</v>
      </c>
      <c r="G25" s="17">
        <v>1</v>
      </c>
      <c r="H25" s="16">
        <f t="shared" si="1"/>
        <v>5.75</v>
      </c>
      <c r="I25" s="18">
        <v>0.08</v>
      </c>
      <c r="J25" s="18">
        <f t="shared" si="22"/>
        <v>0.46</v>
      </c>
      <c r="K25" s="16">
        <f t="shared" si="19"/>
        <v>17.25</v>
      </c>
      <c r="L25" s="17">
        <v>1</v>
      </c>
      <c r="M25" s="16">
        <f t="shared" si="2"/>
        <v>17.25</v>
      </c>
      <c r="N25" s="18">
        <v>0.02</v>
      </c>
      <c r="O25" s="18">
        <f t="shared" si="3"/>
        <v>0.34500000000000003</v>
      </c>
      <c r="P25" s="18">
        <f t="shared" si="4"/>
        <v>0.80500000000000005</v>
      </c>
      <c r="Q25" s="24">
        <v>34.89</v>
      </c>
      <c r="R25" s="26">
        <f t="shared" si="18"/>
        <v>28.086450000000003</v>
      </c>
    </row>
    <row r="26" spans="1:18" ht="15.75" thickBot="1" x14ac:dyDescent="0.3">
      <c r="A26" s="70"/>
      <c r="B26" s="66"/>
      <c r="C26" s="25" t="s">
        <v>23</v>
      </c>
      <c r="D26" s="15" t="s">
        <v>48</v>
      </c>
      <c r="E26" s="20">
        <f>SUM(F22:F25)</f>
        <v>19.046875</v>
      </c>
      <c r="F26" s="16">
        <f>E26</f>
        <v>19.046875</v>
      </c>
      <c r="G26" s="17">
        <v>1</v>
      </c>
      <c r="H26" s="16">
        <f t="shared" si="1"/>
        <v>19.046875</v>
      </c>
      <c r="I26" s="18">
        <v>0.05</v>
      </c>
      <c r="J26" s="18">
        <f t="shared" si="22"/>
        <v>0.95234375000000004</v>
      </c>
      <c r="K26" s="16">
        <f>E26-F26</f>
        <v>0</v>
      </c>
      <c r="L26" s="17">
        <v>1</v>
      </c>
      <c r="M26" s="16">
        <f t="shared" si="2"/>
        <v>0</v>
      </c>
      <c r="N26" s="18">
        <v>0.02</v>
      </c>
      <c r="O26" s="18">
        <f t="shared" si="3"/>
        <v>0</v>
      </c>
      <c r="P26" s="18">
        <f t="shared" si="4"/>
        <v>0.95234375000000004</v>
      </c>
      <c r="Q26" s="24">
        <v>34.89</v>
      </c>
      <c r="R26" s="26">
        <f t="shared" si="18"/>
        <v>33.227273437500003</v>
      </c>
    </row>
    <row r="27" spans="1:18" ht="15.75" thickBot="1" x14ac:dyDescent="0.3">
      <c r="A27" s="70"/>
      <c r="B27" s="66"/>
      <c r="C27" s="25" t="s">
        <v>18</v>
      </c>
      <c r="D27" s="15" t="s">
        <v>43</v>
      </c>
      <c r="E27" s="20">
        <f>E26</f>
        <v>19.046875</v>
      </c>
      <c r="F27" s="16">
        <f>E27*0.8</f>
        <v>15.237500000000001</v>
      </c>
      <c r="G27" s="17">
        <v>1</v>
      </c>
      <c r="H27" s="16">
        <f>F27*G27</f>
        <v>15.237500000000001</v>
      </c>
      <c r="I27" s="18">
        <v>1</v>
      </c>
      <c r="J27" s="18">
        <f>H27*I27</f>
        <v>15.237500000000001</v>
      </c>
      <c r="K27" s="16">
        <f>E27-F27</f>
        <v>3.8093749999999993</v>
      </c>
      <c r="L27" s="17">
        <v>0</v>
      </c>
      <c r="M27" s="17">
        <f t="shared" ref="M27" si="23">K27*L27</f>
        <v>0</v>
      </c>
      <c r="N27" s="18">
        <v>0</v>
      </c>
      <c r="O27" s="18">
        <f t="shared" ref="O27" si="24">M27*N27</f>
        <v>0</v>
      </c>
      <c r="P27" s="18">
        <f t="shared" ref="P27" si="25">J27+O27</f>
        <v>15.237500000000001</v>
      </c>
      <c r="Q27" s="26">
        <v>34.89</v>
      </c>
      <c r="R27" s="26">
        <f t="shared" ref="R27" si="26">P27*Q27</f>
        <v>531.63637500000004</v>
      </c>
    </row>
    <row r="28" spans="1:18" ht="15.75" thickBot="1" x14ac:dyDescent="0.3">
      <c r="A28" s="70"/>
      <c r="B28" s="67"/>
      <c r="C28" s="25" t="s">
        <v>38</v>
      </c>
      <c r="D28" s="45" t="s">
        <v>49</v>
      </c>
      <c r="E28" s="21">
        <f>F27</f>
        <v>15.237500000000001</v>
      </c>
      <c r="F28" s="16">
        <f>E28</f>
        <v>15.237500000000001</v>
      </c>
      <c r="G28" s="17">
        <v>1</v>
      </c>
      <c r="H28" s="16">
        <f t="shared" si="1"/>
        <v>15.237500000000001</v>
      </c>
      <c r="I28" s="18">
        <v>0.05</v>
      </c>
      <c r="J28" s="18">
        <f t="shared" si="10"/>
        <v>0.76187500000000008</v>
      </c>
      <c r="K28" s="16">
        <f t="shared" si="19"/>
        <v>0</v>
      </c>
      <c r="L28" s="17">
        <v>1</v>
      </c>
      <c r="M28" s="17">
        <f t="shared" si="2"/>
        <v>0</v>
      </c>
      <c r="N28" s="18">
        <v>0.02</v>
      </c>
      <c r="O28" s="18">
        <f t="shared" si="3"/>
        <v>0</v>
      </c>
      <c r="P28" s="18">
        <f t="shared" si="4"/>
        <v>0.76187500000000008</v>
      </c>
      <c r="Q28" s="24">
        <v>34.89</v>
      </c>
      <c r="R28" s="26">
        <f t="shared" si="18"/>
        <v>26.581818750000004</v>
      </c>
    </row>
    <row r="29" spans="1:18" s="40" customFormat="1" ht="15.75" customHeight="1" thickBot="1" x14ac:dyDescent="0.3">
      <c r="A29" s="72"/>
      <c r="B29" s="53" t="s">
        <v>27</v>
      </c>
      <c r="C29" s="54"/>
      <c r="D29" s="22"/>
      <c r="E29" s="36">
        <f>E21+E22</f>
        <v>25</v>
      </c>
      <c r="F29" s="38">
        <f>F21+F27</f>
        <v>17.237500000000001</v>
      </c>
      <c r="G29" s="38">
        <f>H29/F29</f>
        <v>4.093908629441624</v>
      </c>
      <c r="H29" s="38">
        <f>SUM(H21:H28)</f>
        <v>70.568749999999994</v>
      </c>
      <c r="I29" s="39">
        <f>J29/H29</f>
        <v>0.28818085200602256</v>
      </c>
      <c r="J29" s="39">
        <f>SUM(J21:J28)</f>
        <v>20.336562500000003</v>
      </c>
      <c r="K29" s="38">
        <f>E29-F29</f>
        <v>7.7624999999999993</v>
      </c>
      <c r="L29" s="38">
        <f>M29/K29</f>
        <v>7.3611111111111116</v>
      </c>
      <c r="M29" s="38">
        <f>SUM(M22:M28)</f>
        <v>57.140625</v>
      </c>
      <c r="N29" s="39">
        <f>O29/M29</f>
        <v>0.02</v>
      </c>
      <c r="O29" s="39">
        <f>SUM(O21:O28)</f>
        <v>1.1428125</v>
      </c>
      <c r="P29" s="39">
        <f>SUM(P21:P28)</f>
        <v>21.479375000000001</v>
      </c>
      <c r="Q29" s="43"/>
      <c r="R29" s="43">
        <f>SUM(R21:R28)</f>
        <v>749.41539375000013</v>
      </c>
    </row>
    <row r="30" spans="1:18" ht="15.75" thickBot="1" x14ac:dyDescent="0.3">
      <c r="A30" s="55" t="s">
        <v>33</v>
      </c>
      <c r="B30" s="56"/>
      <c r="C30" s="56"/>
      <c r="D30" s="27"/>
      <c r="E30" s="28">
        <f>E29+E20+E11</f>
        <v>99</v>
      </c>
      <c r="F30" s="29">
        <f>F11+F20+F29</f>
        <v>65.490011999999993</v>
      </c>
      <c r="G30" s="30">
        <f>H30/F30</f>
        <v>4.2884367466599347</v>
      </c>
      <c r="H30" s="30">
        <f>H11+H20+H29</f>
        <v>280.84977400000002</v>
      </c>
      <c r="I30" s="31">
        <f>J30/H30</f>
        <v>0.27552986423268405</v>
      </c>
      <c r="J30" s="31">
        <f>J11+J20+J29</f>
        <v>77.382500100000001</v>
      </c>
      <c r="K30" s="30">
        <f>K11+K20+K29</f>
        <v>33.509988</v>
      </c>
      <c r="L30" s="30">
        <f>M30/K30</f>
        <v>6.5954253698927019</v>
      </c>
      <c r="M30" s="30">
        <f>M11+M20+M29</f>
        <v>221.01262500000001</v>
      </c>
      <c r="N30" s="31">
        <f>O30/M30</f>
        <v>0.02</v>
      </c>
      <c r="O30" s="31">
        <f>O11+O20+O29</f>
        <v>4.4202525000000001</v>
      </c>
      <c r="P30" s="31">
        <f>P11+P20+P29</f>
        <v>81.802752600000005</v>
      </c>
      <c r="Q30" s="31"/>
      <c r="R30" s="32">
        <f>R11+R20+R29</f>
        <v>2516.8639600220004</v>
      </c>
    </row>
    <row r="31" spans="1:18" x14ac:dyDescent="0.25">
      <c r="A31" s="47"/>
      <c r="B31" s="8"/>
      <c r="C31" s="8"/>
      <c r="D31" s="8"/>
      <c r="E31" s="8"/>
      <c r="F31" s="8"/>
      <c r="G31" s="8"/>
    </row>
    <row r="32" spans="1:18" x14ac:dyDescent="0.25">
      <c r="A32" s="8"/>
      <c r="B32" s="7" t="s">
        <v>50</v>
      </c>
      <c r="C32" s="8"/>
      <c r="D32" s="8"/>
      <c r="E32" s="8"/>
      <c r="F32" s="8"/>
      <c r="G32" s="8"/>
    </row>
    <row r="33" spans="1:17" x14ac:dyDescent="0.25">
      <c r="A33" s="8"/>
      <c r="B33" s="7"/>
      <c r="C33" s="7"/>
      <c r="D33" s="7"/>
      <c r="E33" s="7"/>
      <c r="F33" s="7"/>
      <c r="G33" s="8"/>
    </row>
    <row r="34" spans="1:17" x14ac:dyDescent="0.25">
      <c r="A34" s="8"/>
      <c r="B34" s="7"/>
      <c r="C34" s="7"/>
      <c r="D34" s="7"/>
      <c r="E34" s="7"/>
      <c r="F34" s="7"/>
      <c r="G34" s="6"/>
    </row>
    <row r="35" spans="1:17" x14ac:dyDescent="0.25">
      <c r="A35" s="8"/>
      <c r="B35" s="7"/>
      <c r="C35" s="7"/>
      <c r="D35" s="7"/>
      <c r="E35" s="7"/>
      <c r="F35" s="7"/>
      <c r="G35" s="8"/>
      <c r="J35" s="2" t="s">
        <v>28</v>
      </c>
      <c r="K35" s="2"/>
      <c r="L35" s="2"/>
      <c r="M35" s="2"/>
      <c r="N35" s="3"/>
      <c r="Q35" s="5">
        <f>F30+K30</f>
        <v>99</v>
      </c>
    </row>
    <row r="36" spans="1:17" x14ac:dyDescent="0.25">
      <c r="A36" s="8"/>
      <c r="B36" s="7"/>
      <c r="C36" s="48"/>
      <c r="D36" s="48"/>
      <c r="E36" s="7"/>
      <c r="F36" s="7"/>
      <c r="G36" s="6"/>
      <c r="I36" s="7"/>
      <c r="J36" s="2" t="s">
        <v>29</v>
      </c>
      <c r="K36" s="2"/>
      <c r="L36" s="2"/>
      <c r="M36" s="2"/>
      <c r="N36" s="3"/>
      <c r="Q36" s="5">
        <f>H30+M30</f>
        <v>501.86239900000004</v>
      </c>
    </row>
    <row r="37" spans="1:17" x14ac:dyDescent="0.25">
      <c r="A37" s="8"/>
      <c r="B37" s="8"/>
      <c r="C37" s="8"/>
      <c r="D37" s="8"/>
      <c r="E37" s="8"/>
      <c r="F37" s="8"/>
      <c r="G37" s="8"/>
      <c r="I37" s="8"/>
      <c r="J37" s="2" t="s">
        <v>30</v>
      </c>
      <c r="K37" s="2"/>
      <c r="L37" s="2"/>
      <c r="M37" s="2"/>
      <c r="N37" s="4"/>
      <c r="Q37" s="1">
        <f>J30+O30</f>
        <v>81.802752600000005</v>
      </c>
    </row>
    <row r="38" spans="1:17" x14ac:dyDescent="0.25">
      <c r="I38" s="7"/>
      <c r="J38" s="2" t="s">
        <v>31</v>
      </c>
      <c r="K38" s="2"/>
      <c r="L38" s="2"/>
      <c r="M38" s="2"/>
      <c r="N38" s="4"/>
      <c r="Q38" s="1">
        <f>(H30+M30)/(F30+K30)</f>
        <v>5.0693171616161621</v>
      </c>
    </row>
    <row r="39" spans="1:17" x14ac:dyDescent="0.25">
      <c r="J39" s="2" t="s">
        <v>32</v>
      </c>
      <c r="K39" s="2"/>
      <c r="L39" s="2"/>
      <c r="M39" s="2"/>
      <c r="N39" s="4"/>
      <c r="Q39" s="1">
        <f>(J30+O30)/(H30+M30)</f>
        <v>0.16299836920039909</v>
      </c>
    </row>
  </sheetData>
  <mergeCells count="20">
    <mergeCell ref="D22:D24"/>
    <mergeCell ref="B20:D20"/>
    <mergeCell ref="A1:A2"/>
    <mergeCell ref="Q1:Q2"/>
    <mergeCell ref="R1:R2"/>
    <mergeCell ref="P1:P2"/>
    <mergeCell ref="B29:C29"/>
    <mergeCell ref="A30:C30"/>
    <mergeCell ref="F1:J1"/>
    <mergeCell ref="K1:O1"/>
    <mergeCell ref="B3:B10"/>
    <mergeCell ref="B11:C11"/>
    <mergeCell ref="B21:B28"/>
    <mergeCell ref="B12:B19"/>
    <mergeCell ref="A3:A29"/>
    <mergeCell ref="E1:E2"/>
    <mergeCell ref="C1:C2"/>
    <mergeCell ref="B1:B2"/>
    <mergeCell ref="D4:D6"/>
    <mergeCell ref="D13:D15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2088e7c-88fa-40f6-88eb-a8b754a964ae">
      <UserInfo>
        <DisplayName>Amy Wieczorek, MPH</DisplayName>
        <AccountId>49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DB81F67BC7AA41B41CDFEB73B24285" ma:contentTypeVersion="2" ma:contentTypeDescription="Create a new document." ma:contentTypeScope="" ma:versionID="bcdc9201d805842f911d393aa6154936">
  <xsd:schema xmlns:xsd="http://www.w3.org/2001/XMLSchema" xmlns:xs="http://www.w3.org/2001/XMLSchema" xmlns:p="http://schemas.microsoft.com/office/2006/metadata/properties" xmlns:ns2="22088e7c-88fa-40f6-88eb-a8b754a964ae" targetNamespace="http://schemas.microsoft.com/office/2006/metadata/properties" ma:root="true" ma:fieldsID="cf2d66511b5365057dfef0e1729cff75" ns2:_="">
    <xsd:import namespace="22088e7c-88fa-40f6-88eb-a8b754a964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88e7c-88fa-40f6-88eb-a8b754a964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06292F-6404-4B1D-B680-7630AE4E4C0A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22088e7c-88fa-40f6-88eb-a8b754a964a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D83037E-39B2-4038-B7F3-8200F0E512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C74350-63F0-4909-BD0C-80996A9173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088e7c-88fa-40f6-88eb-a8b754a964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McGaffey</dc:creator>
  <cp:lastModifiedBy>Ragland-Greene, Rachelle - FNS</cp:lastModifiedBy>
  <cp:revision/>
  <dcterms:created xsi:type="dcterms:W3CDTF">2016-06-01T19:34:07Z</dcterms:created>
  <dcterms:modified xsi:type="dcterms:W3CDTF">2017-02-23T16:36:02Z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0x010100C1DB81F67BC7AA41B41CDFEB73B24285</vt:lpwstr>
  </property>
</Properties>
</file>