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PASB-PSS\PAPERWORK\ACTIVE PACKAGES\0563-0085 - SUBPART U - INELIGIBILITY FOR PROGRAMS UNDER THE FCIC ACT\2016 Renewal Subpart U\"/>
    </mc:Choice>
  </mc:AlternateContent>
  <bookViews>
    <workbookView xWindow="0" yWindow="45" windowWidth="19320" windowHeight="12120"/>
  </bookViews>
  <sheets>
    <sheet name="Sheet1" sheetId="1" r:id="rId1"/>
    <sheet name="Breakdown" sheetId="3" r:id="rId2"/>
  </sheets>
  <calcPr calcId="152511"/>
</workbook>
</file>

<file path=xl/calcChain.xml><?xml version="1.0" encoding="utf-8"?>
<calcChain xmlns="http://schemas.openxmlformats.org/spreadsheetml/2006/main">
  <c r="H23" i="3" l="1"/>
  <c r="H24" i="3" s="1"/>
  <c r="H22" i="3"/>
  <c r="H21" i="3"/>
  <c r="H19" i="3"/>
  <c r="H18" i="3"/>
  <c r="F14" i="3"/>
  <c r="F13" i="3"/>
  <c r="H9" i="3"/>
  <c r="F9" i="1"/>
  <c r="F8" i="1"/>
  <c r="E9" i="3"/>
  <c r="F4" i="3"/>
  <c r="D2" i="3"/>
  <c r="D6" i="3" s="1"/>
  <c r="E5" i="3"/>
  <c r="D5" i="3"/>
  <c r="C5" i="3"/>
  <c r="F5" i="3" s="1"/>
  <c r="E3" i="3"/>
  <c r="F3" i="3" s="1"/>
  <c r="D3" i="3"/>
  <c r="C3" i="3"/>
  <c r="E2" i="3"/>
  <c r="E6" i="3" s="1"/>
  <c r="C2" i="3"/>
  <c r="F2" i="3" s="1"/>
  <c r="C6" i="3" l="1"/>
  <c r="F15" i="3" l="1"/>
  <c r="E15" i="3"/>
  <c r="D15" i="3"/>
  <c r="C15" i="3"/>
  <c r="H10" i="3"/>
  <c r="H5" i="3"/>
  <c r="H4" i="3"/>
  <c r="H3" i="3"/>
  <c r="H2" i="3"/>
  <c r="H6" i="3" l="1"/>
  <c r="F7" i="1"/>
</calcChain>
</file>

<file path=xl/sharedStrings.xml><?xml version="1.0" encoding="utf-8"?>
<sst xmlns="http://schemas.openxmlformats.org/spreadsheetml/2006/main" count="60" uniqueCount="47">
  <si>
    <t>1. Task</t>
  </si>
  <si>
    <t>2. Estimated Number of Respondents</t>
  </si>
  <si>
    <t>3. Estimated Number of Responses per Respondent</t>
  </si>
  <si>
    <t>5. Estimated Average Time to Respond</t>
  </si>
  <si>
    <t>N/A</t>
  </si>
  <si>
    <t>Exhibit 1</t>
  </si>
  <si>
    <t>TOTAL</t>
  </si>
  <si>
    <t>4. Estimated Total Annual Responses    (2 x 3)</t>
  </si>
  <si>
    <t>6. Estimated Totoal Burden Hours (4 x 5)</t>
  </si>
  <si>
    <t xml:space="preserve">Reporting Information </t>
  </si>
  <si>
    <t xml:space="preserve">Travel time </t>
  </si>
  <si>
    <t>15 minutes (.2500)</t>
  </si>
  <si>
    <t xml:space="preserve">BURDEN HOURS FOR APPROVED INSURANCE PROVIDERS TO PROVIDE REQUIRED INFORMATION </t>
  </si>
  <si>
    <t>45 minutes (.7500)</t>
  </si>
  <si>
    <t>Ineligiblity Letters</t>
  </si>
  <si>
    <t>CAT Debt Letters</t>
  </si>
  <si>
    <t>Cross Servicing Letters</t>
  </si>
  <si>
    <t>Other Letters(A&amp;L)</t>
  </si>
  <si>
    <t>Administrator Reinstatement Requests</t>
  </si>
  <si>
    <t>None</t>
  </si>
  <si>
    <t>Average</t>
  </si>
  <si>
    <t>none</t>
  </si>
  <si>
    <t>Annual Salary</t>
  </si>
  <si>
    <t>Other costs to send letters (paper, etc)</t>
  </si>
  <si>
    <t>Total cost to send Letters</t>
  </si>
  <si>
    <t>Total</t>
  </si>
  <si>
    <t>Late Payment of Debt AIP Reinstatement</t>
  </si>
  <si>
    <t>Late Payment of Debt Administrator Reinstatement</t>
  </si>
  <si>
    <t>20 minutes (.3333)</t>
  </si>
  <si>
    <t>AIP Time Burden</t>
  </si>
  <si>
    <t>Letter Types</t>
  </si>
  <si>
    <t># of Hours based on 15 min avg time</t>
  </si>
  <si>
    <t>Burden</t>
  </si>
  <si>
    <t>AIP/RMA</t>
  </si>
  <si>
    <t>RMA</t>
  </si>
  <si>
    <t>AIP</t>
  </si>
  <si>
    <t>Other Collection Points</t>
  </si>
  <si>
    <t># of Hours</t>
  </si>
  <si>
    <t>Avg Hours</t>
  </si>
  <si>
    <t>1st Class Postage</t>
  </si>
  <si>
    <t>Cost to Mail Letters</t>
  </si>
  <si>
    <t>Burdens</t>
  </si>
  <si>
    <t>AIP Wage Burden</t>
  </si>
  <si>
    <t>RMA Time Burden</t>
  </si>
  <si>
    <t>RMA Wage Burden</t>
  </si>
  <si>
    <t>Total RMA Cost Burden</t>
  </si>
  <si>
    <t>GS 12 Step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</si>
</sst>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mediumGray">
        <bgColor auto="1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auto="1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/>
    <xf numFmtId="0" fontId="0" fillId="0" borderId="0" xfId="0" applyNumberFormat="1" applyAlignment="1">
      <alignment horizontal="left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3" fontId="0" fillId="0" borderId="2" xfId="0" applyNumberFormat="1" applyBorder="1" applyAlignment="1">
      <alignment horizontal="left" wrapText="1"/>
    </xf>
    <xf numFmtId="0" fontId="0" fillId="0" borderId="2" xfId="0" applyNumberFormat="1" applyBorder="1" applyAlignment="1">
      <alignment horizontal="left" wrapText="1"/>
    </xf>
    <xf numFmtId="0" fontId="0" fillId="0" borderId="2" xfId="0" applyBorder="1" applyAlignment="1">
      <alignment wrapText="1"/>
    </xf>
    <xf numFmtId="0" fontId="3" fillId="0" borderId="1" xfId="0" applyFont="1" applyBorder="1" applyAlignment="1">
      <alignment wrapText="1"/>
    </xf>
    <xf numFmtId="3" fontId="0" fillId="0" borderId="1" xfId="0" applyNumberFormat="1" applyBorder="1" applyAlignment="1">
      <alignment horizontal="left" wrapText="1"/>
    </xf>
    <xf numFmtId="0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3" borderId="1" xfId="0" applyNumberFormat="1" applyFill="1" applyBorder="1" applyAlignment="1">
      <alignment horizontal="center"/>
    </xf>
    <xf numFmtId="0" fontId="0" fillId="3" borderId="1" xfId="0" applyFill="1" applyBorder="1"/>
    <xf numFmtId="0" fontId="1" fillId="0" borderId="1" xfId="0" applyFont="1" applyBorder="1" applyAlignment="1">
      <alignment wrapText="1"/>
    </xf>
    <xf numFmtId="3" fontId="3" fillId="0" borderId="2" xfId="0" applyNumberFormat="1" applyFont="1" applyBorder="1" applyAlignment="1">
      <alignment wrapText="1"/>
    </xf>
    <xf numFmtId="3" fontId="3" fillId="0" borderId="1" xfId="0" applyNumberFormat="1" applyFont="1" applyBorder="1" applyAlignment="1">
      <alignment wrapText="1"/>
    </xf>
    <xf numFmtId="3" fontId="0" fillId="0" borderId="1" xfId="0" applyNumberFormat="1" applyBorder="1" applyAlignment="1">
      <alignment wrapText="1"/>
    </xf>
    <xf numFmtId="0" fontId="2" fillId="0" borderId="3" xfId="0" applyFont="1" applyBorder="1" applyAlignment="1">
      <alignment wrapText="1"/>
    </xf>
    <xf numFmtId="0" fontId="1" fillId="0" borderId="4" xfId="0" applyNumberFormat="1" applyFont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0" xfId="0" applyFont="1" applyBorder="1"/>
    <xf numFmtId="0" fontId="3" fillId="0" borderId="6" xfId="0" applyFont="1" applyBorder="1" applyAlignment="1">
      <alignment wrapText="1"/>
    </xf>
    <xf numFmtId="3" fontId="0" fillId="0" borderId="6" xfId="0" applyNumberFormat="1" applyBorder="1" applyAlignment="1">
      <alignment horizontal="left" wrapText="1"/>
    </xf>
    <xf numFmtId="0" fontId="0" fillId="0" borderId="6" xfId="0" applyNumberFormat="1" applyBorder="1" applyAlignment="1">
      <alignment horizontal="left" wrapText="1"/>
    </xf>
    <xf numFmtId="0" fontId="0" fillId="0" borderId="6" xfId="0" applyBorder="1" applyAlignment="1">
      <alignment wrapText="1"/>
    </xf>
    <xf numFmtId="3" fontId="3" fillId="0" borderId="6" xfId="0" applyNumberFormat="1" applyFont="1" applyBorder="1" applyAlignment="1">
      <alignment wrapText="1"/>
    </xf>
    <xf numFmtId="43" fontId="0" fillId="0" borderId="0" xfId="1" applyFont="1"/>
    <xf numFmtId="165" fontId="0" fillId="0" borderId="0" xfId="1" applyNumberFormat="1" applyFont="1"/>
    <xf numFmtId="44" fontId="0" fillId="0" borderId="0" xfId="2" applyFont="1"/>
    <xf numFmtId="165" fontId="0" fillId="0" borderId="0" xfId="0" applyNumberFormat="1"/>
    <xf numFmtId="44" fontId="0" fillId="0" borderId="0" xfId="0" applyNumberFormat="1"/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0" fontId="0" fillId="0" borderId="8" xfId="0" applyBorder="1"/>
    <xf numFmtId="165" fontId="0" fillId="0" borderId="8" xfId="1" applyNumberFormat="1" applyFont="1" applyBorder="1"/>
    <xf numFmtId="165" fontId="0" fillId="0" borderId="8" xfId="0" applyNumberFormat="1" applyBorder="1"/>
    <xf numFmtId="0" fontId="1" fillId="0" borderId="8" xfId="0" applyFont="1" applyBorder="1"/>
    <xf numFmtId="0" fontId="1" fillId="4" borderId="7" xfId="0" applyFont="1" applyFill="1" applyBorder="1" applyAlignment="1">
      <alignment horizontal="center" wrapText="1"/>
    </xf>
    <xf numFmtId="0" fontId="1" fillId="0" borderId="0" xfId="0" applyFont="1" applyBorder="1"/>
    <xf numFmtId="165" fontId="0" fillId="0" borderId="0" xfId="1" applyNumberFormat="1" applyFont="1" applyBorder="1"/>
    <xf numFmtId="0" fontId="0" fillId="0" borderId="0" xfId="0" applyBorder="1"/>
    <xf numFmtId="165" fontId="0" fillId="0" borderId="0" xfId="0" applyNumberFormat="1" applyBorder="1"/>
    <xf numFmtId="165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43" fontId="0" fillId="0" borderId="8" xfId="1" applyFont="1" applyBorder="1"/>
    <xf numFmtId="166" fontId="0" fillId="0" borderId="0" xfId="2" applyNumberFormat="1" applyFont="1"/>
    <xf numFmtId="43" fontId="0" fillId="0" borderId="8" xfId="1" applyNumberFormat="1" applyFont="1" applyBorder="1"/>
    <xf numFmtId="44" fontId="0" fillId="0" borderId="8" xfId="2" applyFont="1" applyBorder="1"/>
    <xf numFmtId="166" fontId="0" fillId="0" borderId="8" xfId="2" applyNumberFormat="1" applyFont="1" applyBorder="1"/>
    <xf numFmtId="14" fontId="0" fillId="0" borderId="0" xfId="0" applyNumberFormat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0" fillId="2" borderId="0" xfId="0" applyNumberFormat="1" applyFill="1" applyAlignment="1">
      <alignment horizontal="center"/>
    </xf>
    <xf numFmtId="0" fontId="0" fillId="2" borderId="0" xfId="0" applyFill="1" applyAlignment="1"/>
    <xf numFmtId="0" fontId="0" fillId="0" borderId="0" xfId="0" applyNumberFormat="1" applyAlignment="1">
      <alignment horizontal="left" wrapText="1"/>
    </xf>
    <xf numFmtId="0" fontId="0" fillId="0" borderId="0" xfId="0" applyAlignme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topLeftCell="A7" workbookViewId="0">
      <selection activeCell="A4" sqref="A4:F4"/>
    </sheetView>
  </sheetViews>
  <sheetFormatPr defaultRowHeight="15" x14ac:dyDescent="0.25"/>
  <cols>
    <col min="1" max="1" width="31.85546875" style="4" customWidth="1"/>
    <col min="2" max="3" width="17" customWidth="1"/>
    <col min="4" max="4" width="19.5703125" customWidth="1"/>
    <col min="5" max="5" width="17.5703125" customWidth="1"/>
    <col min="6" max="6" width="19.7109375" style="4" customWidth="1"/>
    <col min="7" max="7" width="25.42578125" customWidth="1"/>
    <col min="8" max="8" width="27.5703125" customWidth="1"/>
  </cols>
  <sheetData>
    <row r="1" spans="1:7" x14ac:dyDescent="0.25">
      <c r="E1" s="1" t="s">
        <v>5</v>
      </c>
    </row>
    <row r="2" spans="1:7" ht="29.25" customHeight="1" x14ac:dyDescent="0.25">
      <c r="B2" s="54" t="s">
        <v>12</v>
      </c>
      <c r="C2" s="55"/>
      <c r="D2" s="55"/>
      <c r="E2" s="56"/>
    </row>
    <row r="3" spans="1:7" x14ac:dyDescent="0.25">
      <c r="B3" s="57">
        <v>42809</v>
      </c>
      <c r="C3" s="57"/>
      <c r="D3" s="57"/>
      <c r="E3" s="58"/>
    </row>
    <row r="4" spans="1:7" s="2" customFormat="1" x14ac:dyDescent="0.25">
      <c r="A4" s="59"/>
      <c r="B4" s="56"/>
      <c r="C4" s="56"/>
      <c r="D4" s="56"/>
      <c r="E4" s="56"/>
      <c r="F4" s="60"/>
    </row>
    <row r="5" spans="1:7" s="2" customFormat="1" ht="30.75" customHeight="1" thickBot="1" x14ac:dyDescent="0.3">
      <c r="A5" s="5"/>
      <c r="B5" s="3"/>
      <c r="C5" s="3"/>
      <c r="D5" s="3"/>
      <c r="E5" s="4"/>
      <c r="F5" s="5"/>
    </row>
    <row r="6" spans="1:7" s="2" customFormat="1" ht="61.5" thickTop="1" thickBot="1" x14ac:dyDescent="0.3">
      <c r="A6" s="20" t="s">
        <v>0</v>
      </c>
      <c r="B6" s="21" t="s">
        <v>1</v>
      </c>
      <c r="C6" s="21" t="s">
        <v>2</v>
      </c>
      <c r="D6" s="21" t="s">
        <v>7</v>
      </c>
      <c r="E6" s="22" t="s">
        <v>3</v>
      </c>
      <c r="F6" s="23" t="s">
        <v>8</v>
      </c>
      <c r="G6" s="24"/>
    </row>
    <row r="7" spans="1:7" s="2" customFormat="1" ht="83.25" customHeight="1" thickTop="1" x14ac:dyDescent="0.25">
      <c r="A7" s="6" t="s">
        <v>9</v>
      </c>
      <c r="B7" s="7">
        <v>18</v>
      </c>
      <c r="C7" s="8">
        <v>332</v>
      </c>
      <c r="D7" s="7">
        <v>5976</v>
      </c>
      <c r="E7" s="9" t="s">
        <v>11</v>
      </c>
      <c r="F7" s="17">
        <f>D7*0.25</f>
        <v>1494</v>
      </c>
    </row>
    <row r="8" spans="1:7" s="2" customFormat="1" ht="83.25" customHeight="1" x14ac:dyDescent="0.25">
      <c r="A8" s="25" t="s">
        <v>27</v>
      </c>
      <c r="B8" s="26">
        <v>18</v>
      </c>
      <c r="C8" s="27">
        <v>3</v>
      </c>
      <c r="D8" s="26">
        <v>54</v>
      </c>
      <c r="E8" s="28" t="s">
        <v>13</v>
      </c>
      <c r="F8" s="29">
        <f>D8*0.75</f>
        <v>40.5</v>
      </c>
    </row>
    <row r="9" spans="1:7" s="2" customFormat="1" ht="83.25" customHeight="1" x14ac:dyDescent="0.25">
      <c r="A9" s="25" t="s">
        <v>26</v>
      </c>
      <c r="B9" s="26">
        <v>18</v>
      </c>
      <c r="C9" s="27">
        <v>51</v>
      </c>
      <c r="D9" s="26">
        <v>918</v>
      </c>
      <c r="E9" s="28" t="s">
        <v>28</v>
      </c>
      <c r="F9" s="29">
        <f>D9*0.333333</f>
        <v>305.99969399999998</v>
      </c>
    </row>
    <row r="10" spans="1:7" s="2" customFormat="1" ht="65.25" customHeight="1" x14ac:dyDescent="0.25">
      <c r="A10" s="10" t="s">
        <v>10</v>
      </c>
      <c r="B10" s="11" t="s">
        <v>4</v>
      </c>
      <c r="C10" s="12" t="s">
        <v>4</v>
      </c>
      <c r="D10" s="11" t="s">
        <v>4</v>
      </c>
      <c r="E10" s="13" t="s">
        <v>4</v>
      </c>
      <c r="F10" s="18">
        <v>0</v>
      </c>
    </row>
    <row r="11" spans="1:7" ht="21" customHeight="1" x14ac:dyDescent="0.25">
      <c r="A11" s="16" t="s">
        <v>6</v>
      </c>
      <c r="B11" s="14"/>
      <c r="C11" s="14"/>
      <c r="D11" s="14"/>
      <c r="E11" s="15"/>
      <c r="F11" s="19">
        <v>1841</v>
      </c>
    </row>
    <row r="13" spans="1:7" x14ac:dyDescent="0.25">
      <c r="A13" s="53">
        <v>42788</v>
      </c>
    </row>
  </sheetData>
  <mergeCells count="3">
    <mergeCell ref="B2:E2"/>
    <mergeCell ref="B3:E3"/>
    <mergeCell ref="A4:F4"/>
  </mergeCells>
  <pageMargins left="0.2" right="0.2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selection activeCell="B27" sqref="B27"/>
    </sheetView>
  </sheetViews>
  <sheetFormatPr defaultRowHeight="15" x14ac:dyDescent="0.25"/>
  <cols>
    <col min="2" max="2" width="38" bestFit="1" customWidth="1"/>
    <col min="3" max="8" width="15.5703125" customWidth="1"/>
    <col min="9" max="9" width="11.5703125" bestFit="1" customWidth="1"/>
    <col min="11" max="12" width="11.5703125" bestFit="1" customWidth="1"/>
  </cols>
  <sheetData>
    <row r="1" spans="1:12" ht="45" x14ac:dyDescent="0.25">
      <c r="A1" s="35" t="s">
        <v>32</v>
      </c>
      <c r="B1" s="35" t="s">
        <v>30</v>
      </c>
      <c r="C1" s="36">
        <v>2014</v>
      </c>
      <c r="D1" s="36">
        <v>2015</v>
      </c>
      <c r="E1" s="36">
        <v>2016</v>
      </c>
      <c r="F1" s="36" t="s">
        <v>20</v>
      </c>
      <c r="G1" s="36" t="s">
        <v>38</v>
      </c>
      <c r="H1" s="41" t="s">
        <v>31</v>
      </c>
    </row>
    <row r="2" spans="1:12" x14ac:dyDescent="0.25">
      <c r="A2" t="s">
        <v>33</v>
      </c>
      <c r="B2" t="s">
        <v>14</v>
      </c>
      <c r="C2" s="31">
        <f>3545+810+1897</f>
        <v>6252</v>
      </c>
      <c r="D2" s="31">
        <f>3274+635+1710</f>
        <v>5619</v>
      </c>
      <c r="E2" s="31">
        <f>3420+875+1785</f>
        <v>6080</v>
      </c>
      <c r="F2" s="33">
        <f>AVERAGE(C2:E2)</f>
        <v>5983.666666666667</v>
      </c>
      <c r="G2" s="30">
        <v>0.25</v>
      </c>
      <c r="H2" s="31">
        <f>F2*0.25</f>
        <v>1495.9166666666667</v>
      </c>
      <c r="J2" s="32"/>
      <c r="K2" s="33"/>
      <c r="L2" s="32"/>
    </row>
    <row r="3" spans="1:12" x14ac:dyDescent="0.25">
      <c r="A3" t="s">
        <v>34</v>
      </c>
      <c r="B3" t="s">
        <v>15</v>
      </c>
      <c r="C3" s="31">
        <f>239+92+109</f>
        <v>440</v>
      </c>
      <c r="D3" s="31">
        <f>379+57+122</f>
        <v>558</v>
      </c>
      <c r="E3" s="31">
        <f>268+129+105</f>
        <v>502</v>
      </c>
      <c r="F3" s="33">
        <f t="shared" ref="F3:F5" si="0">AVERAGE(C3:E3)</f>
        <v>500</v>
      </c>
      <c r="G3" s="30">
        <v>0.25</v>
      </c>
      <c r="H3" s="31">
        <f t="shared" ref="H3:H5" si="1">F3*0.25</f>
        <v>125</v>
      </c>
    </row>
    <row r="4" spans="1:12" x14ac:dyDescent="0.25">
      <c r="A4" t="s">
        <v>34</v>
      </c>
      <c r="B4" t="s">
        <v>16</v>
      </c>
      <c r="C4" s="31">
        <v>137</v>
      </c>
      <c r="D4" s="31">
        <v>256</v>
      </c>
      <c r="E4" s="31">
        <v>147</v>
      </c>
      <c r="F4" s="33">
        <f t="shared" si="0"/>
        <v>180</v>
      </c>
      <c r="G4" s="30">
        <v>0.25</v>
      </c>
      <c r="H4" s="31">
        <f t="shared" si="1"/>
        <v>45</v>
      </c>
    </row>
    <row r="5" spans="1:12" x14ac:dyDescent="0.25">
      <c r="A5" t="s">
        <v>34</v>
      </c>
      <c r="B5" t="s">
        <v>17</v>
      </c>
      <c r="C5" s="31">
        <f>2+7+5</f>
        <v>14</v>
      </c>
      <c r="D5" s="31">
        <f>8+7+4</f>
        <v>19</v>
      </c>
      <c r="E5" s="31">
        <f>9+10+3</f>
        <v>22</v>
      </c>
      <c r="F5" s="33">
        <f t="shared" si="0"/>
        <v>18.333333333333332</v>
      </c>
      <c r="G5" s="30">
        <v>0.25</v>
      </c>
      <c r="H5" s="31">
        <f t="shared" si="1"/>
        <v>4.583333333333333</v>
      </c>
    </row>
    <row r="6" spans="1:12" x14ac:dyDescent="0.25">
      <c r="A6" s="40" t="s">
        <v>25</v>
      </c>
      <c r="B6" s="40"/>
      <c r="C6" s="38">
        <f>SUM(C2:C5)</f>
        <v>6843</v>
      </c>
      <c r="D6" s="38">
        <f t="shared" ref="D6:E6" si="2">SUM(D2:D5)</f>
        <v>6452</v>
      </c>
      <c r="E6" s="38">
        <f t="shared" si="2"/>
        <v>6751</v>
      </c>
      <c r="F6" s="37"/>
      <c r="G6" s="37"/>
      <c r="H6" s="39">
        <f>SUM(H2:H5)</f>
        <v>1670.5</v>
      </c>
    </row>
    <row r="7" spans="1:12" x14ac:dyDescent="0.25">
      <c r="B7" s="42"/>
      <c r="C7" s="43"/>
      <c r="D7" s="43"/>
      <c r="E7" s="43"/>
      <c r="F7" s="44"/>
      <c r="G7" s="44"/>
      <c r="H7" s="45"/>
    </row>
    <row r="8" spans="1:12" x14ac:dyDescent="0.25">
      <c r="A8" s="35" t="s">
        <v>32</v>
      </c>
      <c r="B8" s="35" t="s">
        <v>36</v>
      </c>
      <c r="C8" s="36">
        <v>2014</v>
      </c>
      <c r="D8" s="36">
        <v>2015</v>
      </c>
      <c r="E8" s="36">
        <v>2016</v>
      </c>
      <c r="F8" s="36" t="s">
        <v>20</v>
      </c>
      <c r="G8" s="36" t="s">
        <v>38</v>
      </c>
      <c r="H8" s="41" t="s">
        <v>37</v>
      </c>
    </row>
    <row r="9" spans="1:12" x14ac:dyDescent="0.25">
      <c r="A9" t="s">
        <v>35</v>
      </c>
      <c r="B9" t="s">
        <v>26</v>
      </c>
      <c r="C9" s="46" t="s">
        <v>19</v>
      </c>
      <c r="D9" s="46" t="s">
        <v>19</v>
      </c>
      <c r="E9" s="31">
        <f>738+171</f>
        <v>909</v>
      </c>
      <c r="F9">
        <v>909</v>
      </c>
      <c r="G9" s="30">
        <v>0.33329999999999999</v>
      </c>
      <c r="H9" s="31">
        <f>F9*0.333333</f>
        <v>302.99969699999997</v>
      </c>
    </row>
    <row r="10" spans="1:12" x14ac:dyDescent="0.25">
      <c r="A10" t="s">
        <v>33</v>
      </c>
      <c r="B10" t="s">
        <v>18</v>
      </c>
      <c r="C10" s="47" t="s">
        <v>19</v>
      </c>
      <c r="D10" s="47" t="s">
        <v>21</v>
      </c>
      <c r="E10">
        <v>50</v>
      </c>
      <c r="F10">
        <v>50</v>
      </c>
      <c r="G10" s="30">
        <v>0.75</v>
      </c>
      <c r="H10" s="31">
        <f>F10*0.75</f>
        <v>37.5</v>
      </c>
    </row>
    <row r="12" spans="1:12" x14ac:dyDescent="0.25">
      <c r="A12" s="35"/>
      <c r="B12" s="35" t="s">
        <v>40</v>
      </c>
      <c r="C12" s="35"/>
      <c r="D12" s="35"/>
      <c r="E12" s="35"/>
      <c r="F12" s="35"/>
      <c r="G12" s="35"/>
      <c r="H12" s="35"/>
    </row>
    <row r="13" spans="1:12" x14ac:dyDescent="0.25">
      <c r="B13" t="s">
        <v>39</v>
      </c>
      <c r="C13" s="30">
        <v>0.49</v>
      </c>
      <c r="D13" s="30">
        <v>0.49</v>
      </c>
      <c r="E13" s="30">
        <v>0.47</v>
      </c>
      <c r="F13" s="30">
        <f>AVERAGE(C13:E13)</f>
        <v>0.48333333333333334</v>
      </c>
    </row>
    <row r="14" spans="1:12" ht="16.5" customHeight="1" x14ac:dyDescent="0.25">
      <c r="B14" t="s">
        <v>23</v>
      </c>
      <c r="C14" s="30">
        <v>0.05</v>
      </c>
      <c r="D14" s="30">
        <v>0.05</v>
      </c>
      <c r="E14" s="30">
        <v>0.05</v>
      </c>
      <c r="F14" s="30">
        <f>AVERAGE(C14:E14)</f>
        <v>5.000000000000001E-2</v>
      </c>
    </row>
    <row r="15" spans="1:12" ht="16.5" customHeight="1" x14ac:dyDescent="0.25">
      <c r="A15" s="37"/>
      <c r="B15" s="37" t="s">
        <v>24</v>
      </c>
      <c r="C15" s="48">
        <f>SUM(C13:C14)</f>
        <v>0.54</v>
      </c>
      <c r="D15" s="48">
        <f>SUM(D13:D14)</f>
        <v>0.54</v>
      </c>
      <c r="E15" s="48">
        <f>SUM(E13:E14)</f>
        <v>0.52</v>
      </c>
      <c r="F15" s="50">
        <f>AVERAGE(C15:E15)</f>
        <v>0.53333333333333333</v>
      </c>
      <c r="G15" s="48"/>
      <c r="H15" s="37"/>
      <c r="I15" s="32"/>
    </row>
    <row r="17" spans="1:9" x14ac:dyDescent="0.25">
      <c r="A17" s="35"/>
      <c r="B17" s="35" t="s">
        <v>41</v>
      </c>
      <c r="C17" s="35"/>
      <c r="D17" s="35"/>
      <c r="E17" s="35"/>
      <c r="F17" s="35"/>
      <c r="G17" s="35"/>
      <c r="H17" s="35"/>
    </row>
    <row r="18" spans="1:9" x14ac:dyDescent="0.25">
      <c r="B18" t="s">
        <v>29</v>
      </c>
      <c r="H18" s="33">
        <f>H2+H9+H10</f>
        <v>1836.4163636666667</v>
      </c>
    </row>
    <row r="19" spans="1:9" x14ac:dyDescent="0.25">
      <c r="A19" s="37"/>
      <c r="B19" s="37" t="s">
        <v>42</v>
      </c>
      <c r="C19" s="37"/>
      <c r="D19" s="37"/>
      <c r="E19" s="37"/>
      <c r="F19" s="37"/>
      <c r="G19" s="51">
        <v>16.57</v>
      </c>
      <c r="H19" s="52">
        <f>H18*G19</f>
        <v>30429.419145956668</v>
      </c>
    </row>
    <row r="20" spans="1:9" x14ac:dyDescent="0.25">
      <c r="H20" s="33"/>
    </row>
    <row r="21" spans="1:9" x14ac:dyDescent="0.25">
      <c r="B21" t="s">
        <v>43</v>
      </c>
      <c r="F21" t="s">
        <v>22</v>
      </c>
      <c r="H21" s="33">
        <f>H6+H10</f>
        <v>1708</v>
      </c>
    </row>
    <row r="22" spans="1:9" x14ac:dyDescent="0.25">
      <c r="B22" t="s">
        <v>44</v>
      </c>
      <c r="E22" t="s">
        <v>46</v>
      </c>
      <c r="F22" s="49">
        <v>82949</v>
      </c>
      <c r="G22" s="32">
        <v>39.880000000000003</v>
      </c>
      <c r="H22" s="49">
        <f>H21*G22</f>
        <v>68115.040000000008</v>
      </c>
    </row>
    <row r="23" spans="1:9" x14ac:dyDescent="0.25">
      <c r="B23" t="s">
        <v>40</v>
      </c>
      <c r="G23" s="32">
        <v>0.53</v>
      </c>
      <c r="H23" s="49">
        <f>(H6+H10)*G23</f>
        <v>905.24</v>
      </c>
    </row>
    <row r="24" spans="1:9" x14ac:dyDescent="0.25">
      <c r="A24" s="37"/>
      <c r="B24" s="37" t="s">
        <v>45</v>
      </c>
      <c r="C24" s="37"/>
      <c r="D24" s="37"/>
      <c r="E24" s="37"/>
      <c r="F24" s="37"/>
      <c r="G24" s="37"/>
      <c r="H24" s="52">
        <f>H22+H23</f>
        <v>69020.280000000013</v>
      </c>
    </row>
    <row r="25" spans="1:9" x14ac:dyDescent="0.25">
      <c r="H25" s="33"/>
    </row>
    <row r="26" spans="1:9" x14ac:dyDescent="0.25">
      <c r="H26" s="33"/>
    </row>
    <row r="27" spans="1:9" x14ac:dyDescent="0.25">
      <c r="H27" s="33"/>
    </row>
    <row r="30" spans="1:9" x14ac:dyDescent="0.25">
      <c r="C30" s="30"/>
      <c r="D30" s="32"/>
      <c r="H30" s="33"/>
      <c r="I30" s="49"/>
    </row>
    <row r="33" spans="9:9" x14ac:dyDescent="0.25">
      <c r="I33" s="3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Breakdown</vt:lpstr>
    </vt:vector>
  </TitlesOfParts>
  <Company>USDA / Risk Management Agency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virgil.ireland</dc:creator>
  <cp:lastModifiedBy>Persetic, Shannon - RMA</cp:lastModifiedBy>
  <cp:lastPrinted>2013-10-31T18:07:04Z</cp:lastPrinted>
  <dcterms:created xsi:type="dcterms:W3CDTF">2011-09-16T20:06:04Z</dcterms:created>
  <dcterms:modified xsi:type="dcterms:W3CDTF">2017-03-20T14:13:34Z</dcterms:modified>
</cp:coreProperties>
</file>