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5200" windowHeight="12270"/>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1" l="1"/>
  <c r="D14" i="2" l="1"/>
  <c r="F14" i="2" s="1"/>
  <c r="G14" i="2" s="1"/>
  <c r="D13" i="2"/>
  <c r="F13" i="2" s="1"/>
  <c r="D11" i="2"/>
  <c r="F11" i="2" s="1"/>
  <c r="D10" i="2"/>
  <c r="F10" i="2" s="1"/>
  <c r="D9" i="2"/>
  <c r="F9" i="2" s="1"/>
  <c r="D8" i="2"/>
  <c r="F8" i="2" s="1"/>
  <c r="D7" i="2"/>
  <c r="F7" i="2" s="1"/>
  <c r="D4" i="2"/>
  <c r="F4" i="2" s="1"/>
  <c r="F37" i="1"/>
  <c r="H11" i="2" l="1"/>
  <c r="G11" i="2"/>
  <c r="I11" i="2" s="1"/>
  <c r="H4" i="2"/>
  <c r="G4" i="2"/>
  <c r="F15" i="2" s="1"/>
  <c r="H7" i="2"/>
  <c r="G7" i="2"/>
  <c r="H8" i="2"/>
  <c r="G8" i="2"/>
  <c r="I8" i="2" s="1"/>
  <c r="G9" i="2"/>
  <c r="H9" i="2"/>
  <c r="I9" i="2" s="1"/>
  <c r="H13" i="2"/>
  <c r="G13" i="2"/>
  <c r="G10" i="2"/>
  <c r="H10" i="2"/>
  <c r="I10" i="2"/>
  <c r="H14" i="2"/>
  <c r="I14" i="2" s="1"/>
  <c r="I38" i="1"/>
  <c r="F24" i="1"/>
  <c r="H24" i="1" s="1"/>
  <c r="F16" i="1"/>
  <c r="G16" i="1" s="1"/>
  <c r="F10" i="1"/>
  <c r="H10" i="1" s="1"/>
  <c r="F6" i="1"/>
  <c r="D35" i="1"/>
  <c r="F35" i="1" s="1"/>
  <c r="D34" i="1"/>
  <c r="F34" i="1" s="1"/>
  <c r="D33" i="1"/>
  <c r="F33" i="1" s="1"/>
  <c r="D31" i="1"/>
  <c r="F31" i="1" s="1"/>
  <c r="D30" i="1"/>
  <c r="F30" i="1" s="1"/>
  <c r="D29" i="1"/>
  <c r="F29" i="1" s="1"/>
  <c r="D27" i="1"/>
  <c r="F27" i="1" s="1"/>
  <c r="D26" i="1"/>
  <c r="F26" i="1" s="1"/>
  <c r="D24" i="1"/>
  <c r="D23" i="1"/>
  <c r="F23" i="1" s="1"/>
  <c r="D20" i="1"/>
  <c r="F20" i="1" s="1"/>
  <c r="D19" i="1"/>
  <c r="F19" i="1" s="1"/>
  <c r="D16" i="1"/>
  <c r="D15" i="1"/>
  <c r="F15" i="1" s="1"/>
  <c r="D14" i="1"/>
  <c r="F14" i="1" s="1"/>
  <c r="D10" i="1"/>
  <c r="D8" i="1"/>
  <c r="F8" i="1" s="1"/>
  <c r="D6" i="1"/>
  <c r="D4" i="1"/>
  <c r="F4" i="1" s="1"/>
  <c r="D3" i="1"/>
  <c r="F3" i="1" s="1"/>
  <c r="I4" i="2" l="1"/>
  <c r="I13" i="2"/>
  <c r="I7" i="2"/>
  <c r="I15" i="2"/>
  <c r="H27" i="1"/>
  <c r="H15" i="1"/>
  <c r="H29" i="1"/>
  <c r="H3" i="1"/>
  <c r="I3" i="1" s="1"/>
  <c r="G3" i="1"/>
  <c r="G19" i="1"/>
  <c r="H19" i="1"/>
  <c r="H31" i="1"/>
  <c r="G4" i="1"/>
  <c r="I4" i="1" s="1"/>
  <c r="H4" i="1"/>
  <c r="H20" i="1"/>
  <c r="H33" i="1"/>
  <c r="G23" i="1"/>
  <c r="I23" i="1" s="1"/>
  <c r="H23" i="1"/>
  <c r="H34" i="1"/>
  <c r="G8" i="1"/>
  <c r="H35" i="1"/>
  <c r="G35" i="1"/>
  <c r="I35" i="1"/>
  <c r="G26" i="1"/>
  <c r="H14" i="1"/>
  <c r="H30" i="1"/>
  <c r="G6" i="1"/>
  <c r="H16" i="1"/>
  <c r="I16" i="1" s="1"/>
  <c r="H6" i="1"/>
  <c r="G24" i="1"/>
  <c r="I24" i="1" s="1"/>
  <c r="G10" i="1"/>
  <c r="I10" i="1" s="1"/>
  <c r="G33" i="1"/>
  <c r="I33" i="1" s="1"/>
  <c r="G34" i="1"/>
  <c r="G31" i="1"/>
  <c r="G29" i="1"/>
  <c r="I29" i="1" s="1"/>
  <c r="G30" i="1"/>
  <c r="I30" i="1" s="1"/>
  <c r="H26" i="1"/>
  <c r="I26" i="1" s="1"/>
  <c r="G27" i="1"/>
  <c r="I27" i="1" s="1"/>
  <c r="G20" i="1"/>
  <c r="I20" i="1" s="1"/>
  <c r="G14" i="1"/>
  <c r="I14" i="1" s="1"/>
  <c r="G15" i="1"/>
  <c r="I15" i="1" s="1"/>
  <c r="H8" i="1"/>
  <c r="I8" i="1" s="1"/>
  <c r="I34" i="1" l="1"/>
  <c r="I31" i="1"/>
  <c r="F21" i="1"/>
  <c r="I19" i="1"/>
  <c r="F36" i="1"/>
  <c r="I6" i="1"/>
  <c r="I36" i="1" l="1"/>
  <c r="I21" i="1"/>
  <c r="I37" i="1" l="1"/>
  <c r="I39" i="1" s="1"/>
</calcChain>
</file>

<file path=xl/sharedStrings.xml><?xml version="1.0" encoding="utf-8"?>
<sst xmlns="http://schemas.openxmlformats.org/spreadsheetml/2006/main" count="89" uniqueCount="83">
  <si>
    <r>
      <t xml:space="preserve">1.  </t>
    </r>
    <r>
      <rPr>
        <b/>
        <sz val="10"/>
        <color theme="1"/>
        <rFont val="Times New Roman"/>
        <family val="1"/>
      </rPr>
      <t xml:space="preserve">Applications </t>
    </r>
    <r>
      <rPr>
        <vertAlign val="superscript"/>
        <sz val="10"/>
        <color theme="1"/>
        <rFont val="Times New Roman"/>
        <family val="1"/>
      </rPr>
      <t>a</t>
    </r>
  </si>
  <si>
    <r>
      <t xml:space="preserve">2.  </t>
    </r>
    <r>
      <rPr>
        <b/>
        <sz val="10"/>
        <color theme="1"/>
        <rFont val="Times New Roman"/>
        <family val="1"/>
      </rPr>
      <t>Survey and studies</t>
    </r>
  </si>
  <si>
    <r>
      <t xml:space="preserve">3.  </t>
    </r>
    <r>
      <rPr>
        <b/>
        <sz val="10"/>
        <color theme="1"/>
        <rFont val="Times New Roman"/>
        <family val="1"/>
      </rPr>
      <t>Reporting  requirements</t>
    </r>
  </si>
  <si>
    <t>B.  Required activities</t>
  </si>
  <si>
    <r>
      <t xml:space="preserve">Initial performance test </t>
    </r>
    <r>
      <rPr>
        <vertAlign val="superscript"/>
        <sz val="10"/>
        <color theme="1"/>
        <rFont val="Times New Roman"/>
        <family val="1"/>
      </rPr>
      <t>c</t>
    </r>
  </si>
  <si>
    <t>Demonstration of CMS</t>
  </si>
  <si>
    <t xml:space="preserve">     N/A</t>
  </si>
  <si>
    <r>
      <t xml:space="preserve">Repeat performance test </t>
    </r>
    <r>
      <rPr>
        <vertAlign val="superscript"/>
        <sz val="10"/>
        <color theme="1"/>
        <rFont val="Times New Roman"/>
        <family val="1"/>
      </rPr>
      <t>c, d</t>
    </r>
  </si>
  <si>
    <t>C.  Create information</t>
  </si>
  <si>
    <t>D.  Gather existing information</t>
  </si>
  <si>
    <t>E.  Write Report</t>
  </si>
  <si>
    <t>Notification of construction/reconstruction</t>
  </si>
  <si>
    <t>Notification of actual startup</t>
  </si>
  <si>
    <t>Notification of initial performance test</t>
  </si>
  <si>
    <t xml:space="preserve">Report of performance test </t>
  </si>
  <si>
    <t>Excess emission reports</t>
  </si>
  <si>
    <t>     VOC emission reports</t>
  </si>
  <si>
    <t xml:space="preserve">     Temperature reports</t>
  </si>
  <si>
    <t xml:space="preserve">    Subtotal for Reporting Requirements</t>
  </si>
  <si>
    <r>
      <t xml:space="preserve">4.  </t>
    </r>
    <r>
      <rPr>
        <b/>
        <sz val="10"/>
        <color theme="1"/>
        <rFont val="Times New Roman"/>
        <family val="1"/>
      </rPr>
      <t>Recordkeeping Requirements</t>
    </r>
  </si>
  <si>
    <t>B.  Plan activities</t>
  </si>
  <si>
    <t>C.  Implement activities</t>
  </si>
  <si>
    <t xml:space="preserve">     Monthly performance test</t>
  </si>
  <si>
    <t xml:space="preserve">D.  Develop record system </t>
  </si>
  <si>
    <t xml:space="preserve">E.  Time to enter information  </t>
  </si>
  <si>
    <t>Records of temperature</t>
  </si>
  <si>
    <t>F.   Train personnel</t>
  </si>
  <si>
    <t>G.  Audits</t>
  </si>
  <si>
    <t>5. Equipment and analytical evaluation expense</t>
  </si>
  <si>
    <t>A. Continuous monitoring &amp; evaluation</t>
  </si>
  <si>
    <t>B. Routine testing and maintenance</t>
  </si>
  <si>
    <t>C.  Systems of manage data</t>
  </si>
  <si>
    <t>Subtotal for Recordkeeping Requirements</t>
  </si>
  <si>
    <t>Burden Item</t>
  </si>
  <si>
    <t>(A)Person hours per occurrence</t>
  </si>
  <si>
    <t>(B)Number of occurrences per respondent per Year</t>
  </si>
  <si>
    <t>(C) Person hours per respondent per year (AxB)</t>
  </si>
  <si>
    <t>Assumptions</t>
  </si>
  <si>
    <r>
      <rPr>
        <vertAlign val="superscript"/>
        <sz val="10"/>
        <color theme="1"/>
        <rFont val="Times New Roman"/>
        <family val="1"/>
      </rPr>
      <t>a</t>
    </r>
    <r>
      <rPr>
        <sz val="10"/>
        <color theme="1"/>
        <rFont val="Times New Roman"/>
        <family val="1"/>
      </rPr>
      <t xml:space="preserve"> Number of new facilities (per year) is 2.</t>
    </r>
  </si>
  <si>
    <r>
      <t xml:space="preserve">b. </t>
    </r>
    <r>
      <rPr>
        <sz val="10"/>
        <color theme="1"/>
        <rFont val="Times New Roman"/>
        <family val="1"/>
      </rPr>
      <t>Number of existing affected facilities (per year) is 64.</t>
    </r>
  </si>
  <si>
    <r>
      <rPr>
        <vertAlign val="superscript"/>
        <sz val="10"/>
        <color theme="1"/>
        <rFont val="Times New Roman"/>
        <family val="1"/>
      </rPr>
      <t>c</t>
    </r>
    <r>
      <rPr>
        <sz val="10"/>
        <color theme="1"/>
        <rFont val="Times New Roman"/>
        <family val="1"/>
      </rPr>
      <t xml:space="preserve"> It is assumed the EPA Reference Method 24 test performed on the coatings used by the respondents is generally done by the coatings manufacturers, who provide the test results to the respondents.  It is further assumed that the coatings manufacturers routinely perform an EPA Method 24 analysis on their coatings as a quality control measure, so there will be no additional cost incurred by the coatings manufacturers.  </t>
    </r>
  </si>
  <si>
    <r>
      <rPr>
        <vertAlign val="superscript"/>
        <sz val="10"/>
        <color theme="1"/>
        <rFont val="Times New Roman"/>
        <family val="1"/>
      </rPr>
      <t>d</t>
    </r>
    <r>
      <rPr>
        <sz val="10"/>
        <color theme="1"/>
        <rFont val="Times New Roman"/>
        <family val="1"/>
      </rPr>
      <t xml:space="preserve"> Rate of failed performance tests is 20 percent.</t>
    </r>
  </si>
  <si>
    <t>updated labor rates</t>
  </si>
  <si>
    <t>increase in the number of respondents</t>
  </si>
  <si>
    <t>updates:</t>
  </si>
  <si>
    <t>A.  Familiarization with the regulatory requirements</t>
  </si>
  <si>
    <r>
      <t xml:space="preserve">(D) Number of respondents per Year </t>
    </r>
    <r>
      <rPr>
        <b/>
        <vertAlign val="superscript"/>
        <sz val="10"/>
        <color theme="1"/>
        <rFont val="Times New Roman"/>
        <family val="1"/>
      </rPr>
      <t>a,b</t>
    </r>
  </si>
  <si>
    <r>
      <t xml:space="preserve">f </t>
    </r>
    <r>
      <rPr>
        <sz val="10"/>
        <rFont val="Times New Roman"/>
        <family val="1"/>
      </rPr>
      <t>Totals have been rounded to 3 significant figures. Figures may not add exactly due to rounding.</t>
    </r>
  </si>
  <si>
    <r>
      <t xml:space="preserve">TOTAL COST: </t>
    </r>
    <r>
      <rPr>
        <b/>
        <vertAlign val="superscript"/>
        <sz val="8"/>
        <rFont val="Times New Roman"/>
        <family val="1"/>
      </rPr>
      <t>f</t>
    </r>
  </si>
  <si>
    <r>
      <t xml:space="preserve">Capital and O&amp;M Cost (see Section 6(b)(iii)): </t>
    </r>
    <r>
      <rPr>
        <b/>
        <vertAlign val="superscript"/>
        <sz val="8"/>
        <rFont val="Times New Roman"/>
        <family val="1"/>
      </rPr>
      <t>f</t>
    </r>
  </si>
  <si>
    <r>
      <t xml:space="preserve">TOTAL LABOR BURDEN AND COST (rounded) </t>
    </r>
    <r>
      <rPr>
        <b/>
        <vertAlign val="superscript"/>
        <sz val="9"/>
        <color theme="1"/>
        <rFont val="Times New Roman"/>
        <family val="1"/>
      </rPr>
      <t>f</t>
    </r>
  </si>
  <si>
    <t>Burden Items</t>
  </si>
  <si>
    <t>(D)          Plants per Year</t>
  </si>
  <si>
    <t>Initial performance test</t>
  </si>
  <si>
    <r>
      <t xml:space="preserve">New Plant </t>
    </r>
    <r>
      <rPr>
        <vertAlign val="superscript"/>
        <sz val="10"/>
        <color theme="1"/>
        <rFont val="Times New Roman"/>
        <family val="1"/>
      </rPr>
      <t>a</t>
    </r>
    <r>
      <rPr>
        <sz val="10"/>
        <color theme="1"/>
        <rFont val="Times New Roman"/>
        <family val="1"/>
      </rPr>
      <t xml:space="preserve"> </t>
    </r>
  </si>
  <si>
    <t>Report review</t>
  </si>
  <si>
    <t>New Plant</t>
  </si>
  <si>
    <t xml:space="preserve">      Notification of construction</t>
  </si>
  <si>
    <t xml:space="preserve">      Notification of initial startup      </t>
  </si>
  <si>
    <t xml:space="preserve">      Notification of actual startup</t>
  </si>
  <si>
    <r>
      <t xml:space="preserve">      Notification of initial performance test </t>
    </r>
    <r>
      <rPr>
        <vertAlign val="superscript"/>
        <sz val="10"/>
        <color theme="1"/>
        <rFont val="Times New Roman"/>
        <family val="1"/>
      </rPr>
      <t xml:space="preserve">b </t>
    </r>
  </si>
  <si>
    <t>VOC emission reports</t>
  </si>
  <si>
    <t>Temperature reports</t>
  </si>
  <si>
    <r>
      <t xml:space="preserve">      Review test results </t>
    </r>
    <r>
      <rPr>
        <vertAlign val="superscript"/>
        <sz val="10"/>
        <color theme="1"/>
        <rFont val="Times New Roman"/>
        <family val="1"/>
      </rPr>
      <t xml:space="preserve">d </t>
    </r>
  </si>
  <si>
    <r>
      <t xml:space="preserve">e </t>
    </r>
    <r>
      <rPr>
        <sz val="10"/>
        <rFont val="Times New Roman"/>
        <family val="1"/>
      </rPr>
      <t>Totals have been rounded to 3 significant figures. Figures may not add exactly due to rounding.</t>
    </r>
  </si>
  <si>
    <r>
      <t xml:space="preserve">   Existing Plant </t>
    </r>
    <r>
      <rPr>
        <vertAlign val="superscript"/>
        <sz val="10"/>
        <color theme="1"/>
        <rFont val="Times New Roman"/>
        <family val="1"/>
      </rPr>
      <t>b</t>
    </r>
  </si>
  <si>
    <r>
      <t xml:space="preserve">TOTAL ANNUAL BURDEN AND COST (rounded) </t>
    </r>
    <r>
      <rPr>
        <b/>
        <vertAlign val="superscript"/>
        <sz val="9"/>
        <color theme="1"/>
        <rFont val="Times New Roman"/>
        <family val="1"/>
      </rPr>
      <t>e</t>
    </r>
  </si>
  <si>
    <t>(A) Person hours per occurrence</t>
  </si>
  <si>
    <t>(B) Number of occurrences per Plant per Year</t>
  </si>
  <si>
    <t>(C) EPA hours per respondent per year (AxB)</t>
  </si>
  <si>
    <t>(E) Technical hours per year (CxD)</t>
  </si>
  <si>
    <t>(F) Management hours per year (Ex0.05)</t>
  </si>
  <si>
    <t>(G) Clerical Hours per Year (Ex0.1)</t>
  </si>
  <si>
    <r>
      <t xml:space="preserve">(H) Total Labor Costs per Year </t>
    </r>
    <r>
      <rPr>
        <b/>
        <vertAlign val="superscript"/>
        <sz val="10"/>
        <color theme="1"/>
        <rFont val="Times New Roman"/>
        <family val="1"/>
      </rPr>
      <t>e</t>
    </r>
  </si>
  <si>
    <t xml:space="preserve">(G) Clerical person hours per year (E x 0.1) </t>
  </si>
  <si>
    <t xml:space="preserve">(F) Management person hours per year (Ex0.05) </t>
  </si>
  <si>
    <t xml:space="preserve">(E) Technical person hours per year (CxD) </t>
  </si>
  <si>
    <r>
      <t xml:space="preserve">(H) Total costs per year </t>
    </r>
    <r>
      <rPr>
        <b/>
        <vertAlign val="superscript"/>
        <sz val="10"/>
        <color theme="1"/>
        <rFont val="Times New Roman"/>
        <family val="1"/>
      </rPr>
      <t>c</t>
    </r>
  </si>
  <si>
    <t>hr/resp</t>
  </si>
  <si>
    <t>------------------------See 3b----------------------------</t>
  </si>
  <si>
    <t>------------------------See 3e----------------------------</t>
  </si>
  <si>
    <r>
      <t>c</t>
    </r>
    <r>
      <rPr>
        <sz val="10"/>
        <rFont val="Times New Roman"/>
        <family val="1"/>
      </rPr>
      <t xml:space="preserve">  This cost is based on the following hourly labor rates times a 1.6 benefits multiplication factor to account for government overhead expenses: $64.16 for Managerial, $47.62 for Technical and $25.76 for Clerical.  These rates are from the Office of Personnel Management (OPM) “2016 General Schedule” which excludes locality rates of pay.</t>
    </r>
  </si>
  <si>
    <r>
      <t>e</t>
    </r>
    <r>
      <rPr>
        <sz val="10"/>
        <rFont val="Times New Roman"/>
        <family val="1"/>
      </rPr>
      <t xml:space="preserve">  This ICR uses the following labor rates:  $138.43 per hour for Executive, Administrative, and Managerial labor; $106.45 per hour for Technical labor, and $52.77 per hour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</si>
</sst>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0.0"/>
  </numFmts>
  <fonts count="19" x14ac:knownFonts="1">
    <font>
      <sz val="11"/>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u/>
      <sz val="10"/>
      <color theme="1"/>
      <name val="Times New Roman"/>
      <family val="1"/>
    </font>
    <font>
      <b/>
      <sz val="9"/>
      <color theme="1"/>
      <name val="Times New Roman"/>
      <family val="1"/>
    </font>
    <font>
      <b/>
      <i/>
      <sz val="10"/>
      <color theme="1"/>
      <name val="Times New Roman"/>
      <family val="1"/>
    </font>
    <font>
      <i/>
      <sz val="10"/>
      <color theme="1"/>
      <name val="Times New Roman"/>
      <family val="1"/>
    </font>
    <font>
      <i/>
      <sz val="11"/>
      <color theme="1"/>
      <name val="Calibri"/>
      <family val="2"/>
      <scheme val="minor"/>
    </font>
    <font>
      <sz val="12"/>
      <color theme="1"/>
      <name val="Times New Roman"/>
      <family val="1"/>
    </font>
    <font>
      <b/>
      <sz val="8"/>
      <name val="Times New Roman"/>
      <family val="1"/>
    </font>
    <font>
      <b/>
      <u/>
      <sz val="10"/>
      <color theme="1"/>
      <name val="Times New Roman"/>
      <family val="1"/>
    </font>
    <font>
      <vertAlign val="superscript"/>
      <sz val="10"/>
      <name val="Times New Roman"/>
      <family val="1"/>
    </font>
    <font>
      <sz val="10"/>
      <name val="Times New Roman"/>
      <family val="1"/>
    </font>
    <font>
      <sz val="11"/>
      <color rgb="FFFF0000"/>
      <name val="Calibri"/>
      <family val="2"/>
      <scheme val="minor"/>
    </font>
    <font>
      <i/>
      <sz val="11"/>
      <color rgb="FFFF0000"/>
      <name val="Calibri"/>
      <family val="2"/>
      <scheme val="minor"/>
    </font>
    <font>
      <b/>
      <vertAlign val="superscript"/>
      <sz val="10"/>
      <color theme="1"/>
      <name val="Times New Roman"/>
      <family val="1"/>
    </font>
    <font>
      <b/>
      <vertAlign val="superscript"/>
      <sz val="8"/>
      <name val="Times New Roman"/>
      <family val="1"/>
    </font>
    <font>
      <b/>
      <vertAlign val="superscript"/>
      <sz val="9"/>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xf numFmtId="0" fontId="0" fillId="0" borderId="0" xfId="0" applyAlignment="1">
      <alignment wrapText="1"/>
    </xf>
    <xf numFmtId="0" fontId="1" fillId="0" borderId="1" xfId="0" applyFont="1" applyBorder="1" applyAlignment="1">
      <alignment vertical="center"/>
    </xf>
    <xf numFmtId="0" fontId="1" fillId="0" borderId="1" xfId="0" applyFont="1" applyBorder="1" applyAlignment="1">
      <alignment horizontal="center" vertical="center"/>
    </xf>
    <xf numFmtId="8" fontId="1" fillId="0" borderId="1" xfId="0" applyNumberFormat="1" applyFont="1" applyBorder="1" applyAlignment="1">
      <alignment horizontal="righ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0" fontId="4" fillId="3" borderId="1" xfId="0" applyFont="1" applyFill="1" applyBorder="1" applyAlignment="1">
      <alignment horizontal="center" vertical="center"/>
    </xf>
    <xf numFmtId="4" fontId="1" fillId="0" borderId="1" xfId="0" applyNumberFormat="1" applyFont="1" applyBorder="1" applyAlignment="1">
      <alignment horizontal="center" vertical="center"/>
    </xf>
    <xf numFmtId="0" fontId="1" fillId="0" borderId="1" xfId="0" applyFont="1" applyBorder="1" applyAlignment="1">
      <alignment horizontal="right" vertical="center"/>
    </xf>
    <xf numFmtId="6" fontId="3" fillId="0" borderId="1" xfId="0" applyNumberFormat="1" applyFont="1" applyBorder="1" applyAlignment="1">
      <alignment horizontal="right" vertical="center"/>
    </xf>
    <xf numFmtId="0" fontId="5" fillId="0" borderId="1" xfId="0" applyFont="1" applyBorder="1" applyAlignment="1">
      <alignment vertical="center"/>
    </xf>
    <xf numFmtId="0" fontId="0" fillId="0" borderId="1" xfId="0" applyBorder="1" applyAlignment="1"/>
    <xf numFmtId="0" fontId="6" fillId="0" borderId="1" xfId="0" applyFont="1" applyBorder="1" applyAlignment="1">
      <alignment vertical="center"/>
    </xf>
    <xf numFmtId="0" fontId="7" fillId="2" borderId="1" xfId="0" applyFont="1" applyFill="1" applyBorder="1" applyAlignment="1"/>
    <xf numFmtId="8" fontId="6" fillId="2" borderId="1" xfId="0" applyNumberFormat="1" applyFont="1" applyFill="1" applyBorder="1" applyAlignment="1">
      <alignment horizontal="right" vertical="center"/>
    </xf>
    <xf numFmtId="0" fontId="8" fillId="0" borderId="0" xfId="0" applyFont="1"/>
    <xf numFmtId="6" fontId="6" fillId="0" borderId="1" xfId="0" applyNumberFormat="1" applyFont="1" applyBorder="1" applyAlignment="1">
      <alignment horizontal="right" vertical="center"/>
    </xf>
    <xf numFmtId="164" fontId="3" fillId="0" borderId="1" xfId="0" applyNumberFormat="1" applyFont="1" applyBorder="1" applyAlignment="1"/>
    <xf numFmtId="0" fontId="10" fillId="0" borderId="1" xfId="0" applyFont="1" applyBorder="1" applyAlignment="1">
      <alignment vertical="center"/>
    </xf>
    <xf numFmtId="0" fontId="1" fillId="0" borderId="0" xfId="0" applyFont="1"/>
    <xf numFmtId="0" fontId="9"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9" fontId="1" fillId="0" borderId="0" xfId="0" applyNumberFormat="1" applyFont="1" applyAlignment="1">
      <alignment vertical="center"/>
    </xf>
    <xf numFmtId="8" fontId="1" fillId="0" borderId="0" xfId="0" applyNumberFormat="1" applyFont="1" applyAlignment="1">
      <alignment vertical="center"/>
    </xf>
    <xf numFmtId="0" fontId="1" fillId="0" borderId="0" xfId="0" applyFont="1"/>
    <xf numFmtId="0" fontId="2" fillId="0" borderId="0" xfId="0" applyFont="1" applyAlignment="1">
      <alignment horizontal="right" vertical="center"/>
    </xf>
    <xf numFmtId="0" fontId="2" fillId="0" borderId="0" xfId="0" applyFont="1" applyAlignment="1">
      <alignment horizontal="left" vertical="center"/>
    </xf>
    <xf numFmtId="0" fontId="12" fillId="0" borderId="0" xfId="0" applyFont="1" applyAlignment="1">
      <alignment vertical="center"/>
    </xf>
    <xf numFmtId="165" fontId="1" fillId="0" borderId="1" xfId="0" applyNumberFormat="1" applyFont="1" applyBorder="1" applyAlignment="1">
      <alignment horizontal="center" vertical="center"/>
    </xf>
    <xf numFmtId="165" fontId="1" fillId="3" borderId="1" xfId="0" applyNumberFormat="1" applyFont="1" applyFill="1" applyBorder="1" applyAlignment="1">
      <alignment horizontal="center" vertical="center"/>
    </xf>
    <xf numFmtId="0" fontId="14" fillId="0" borderId="0" xfId="0" applyFont="1"/>
    <xf numFmtId="0" fontId="14" fillId="0" borderId="0" xfId="0" applyFont="1" applyAlignment="1">
      <alignment wrapText="1"/>
    </xf>
    <xf numFmtId="0" fontId="15" fillId="0" borderId="0" xfId="0" applyFont="1"/>
    <xf numFmtId="0" fontId="3" fillId="2" borderId="1" xfId="0" applyFont="1" applyFill="1" applyBorder="1" applyAlignment="1">
      <alignment horizontal="center" vertical="center" wrapText="1"/>
    </xf>
    <xf numFmtId="0" fontId="12" fillId="0" borderId="0" xfId="0" applyFont="1" applyAlignment="1">
      <alignment horizontal="left" vertical="center"/>
    </xf>
    <xf numFmtId="0" fontId="1" fillId="0" borderId="1" xfId="0" applyFont="1" applyBorder="1" applyAlignment="1">
      <alignment horizontal="left" vertical="center" indent="1"/>
    </xf>
    <xf numFmtId="0" fontId="1" fillId="0" borderId="1" xfId="0" applyFont="1" applyBorder="1" applyAlignment="1">
      <alignment horizontal="left" vertical="center" indent="2"/>
    </xf>
    <xf numFmtId="2" fontId="1" fillId="0" borderId="1" xfId="0" applyNumberFormat="1" applyFont="1" applyBorder="1" applyAlignment="1">
      <alignment horizontal="center" vertical="center"/>
    </xf>
    <xf numFmtId="0" fontId="1" fillId="0" borderId="1" xfId="0" quotePrefix="1" applyFont="1" applyFill="1" applyBorder="1" applyAlignment="1">
      <alignment horizontal="left" vertical="center"/>
    </xf>
    <xf numFmtId="0" fontId="1" fillId="0" borderId="1" xfId="0"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0" fontId="11" fillId="0" borderId="0" xfId="0" applyFont="1" applyAlignment="1">
      <alignment vertical="center"/>
    </xf>
    <xf numFmtId="0" fontId="1" fillId="0" borderId="0" xfId="0" applyFont="1"/>
    <xf numFmtId="1"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topLeftCell="A3" workbookViewId="0">
      <selection activeCell="K21" sqref="K21"/>
    </sheetView>
  </sheetViews>
  <sheetFormatPr defaultRowHeight="15" x14ac:dyDescent="0.25"/>
  <cols>
    <col min="1" max="1" width="38.85546875" style="1" bestFit="1" customWidth="1"/>
    <col min="2" max="8" width="9.140625" style="1"/>
    <col min="9" max="9" width="13.85546875" style="1" customWidth="1"/>
  </cols>
  <sheetData>
    <row r="1" spans="1:11" x14ac:dyDescent="0.25">
      <c r="F1">
        <v>106.45</v>
      </c>
      <c r="G1">
        <v>138.43</v>
      </c>
      <c r="H1">
        <v>52.77</v>
      </c>
      <c r="K1" s="33"/>
    </row>
    <row r="2" spans="1:11" s="2" customFormat="1" ht="76.5" x14ac:dyDescent="0.25">
      <c r="A2" s="36" t="s">
        <v>33</v>
      </c>
      <c r="B2" s="36" t="s">
        <v>34</v>
      </c>
      <c r="C2" s="36" t="s">
        <v>35</v>
      </c>
      <c r="D2" s="36" t="s">
        <v>36</v>
      </c>
      <c r="E2" s="36" t="s">
        <v>46</v>
      </c>
      <c r="F2" s="36" t="s">
        <v>76</v>
      </c>
      <c r="G2" s="36" t="s">
        <v>75</v>
      </c>
      <c r="H2" s="36" t="s">
        <v>74</v>
      </c>
      <c r="I2" s="36" t="s">
        <v>73</v>
      </c>
      <c r="K2" s="34"/>
    </row>
    <row r="3" spans="1:11" ht="15.75" x14ac:dyDescent="0.25">
      <c r="A3" s="3" t="s">
        <v>0</v>
      </c>
      <c r="B3" s="4">
        <v>17.399999999999999</v>
      </c>
      <c r="C3" s="4">
        <v>1</v>
      </c>
      <c r="D3" s="4">
        <f>B3*C3</f>
        <v>17.399999999999999</v>
      </c>
      <c r="E3" s="4">
        <v>2</v>
      </c>
      <c r="F3" s="4">
        <f>D3*E3</f>
        <v>34.799999999999997</v>
      </c>
      <c r="G3" s="4">
        <f>F3*0.05</f>
        <v>1.74</v>
      </c>
      <c r="H3" s="4">
        <f>F3*0.1</f>
        <v>3.48</v>
      </c>
      <c r="I3" s="5">
        <f>F3*F$1+G3*G$1+H3*H$1</f>
        <v>4128.9677999999994</v>
      </c>
      <c r="K3" s="33"/>
    </row>
    <row r="4" spans="1:11" x14ac:dyDescent="0.25">
      <c r="A4" s="3" t="s">
        <v>1</v>
      </c>
      <c r="B4" s="4">
        <v>116.5</v>
      </c>
      <c r="C4" s="4">
        <v>1</v>
      </c>
      <c r="D4" s="4">
        <f>B4*C4</f>
        <v>116.5</v>
      </c>
      <c r="E4" s="4">
        <v>2</v>
      </c>
      <c r="F4" s="4">
        <f>D4*E4</f>
        <v>233</v>
      </c>
      <c r="G4" s="4">
        <f>F4*0.05</f>
        <v>11.65</v>
      </c>
      <c r="H4" s="4">
        <f>F4*0.1</f>
        <v>23.3</v>
      </c>
      <c r="I4" s="5">
        <f>F4*F$1+G4*G$1+H4*H$1</f>
        <v>27645.100500000004</v>
      </c>
      <c r="K4" s="33"/>
    </row>
    <row r="5" spans="1:11" x14ac:dyDescent="0.25">
      <c r="A5" s="3" t="s">
        <v>2</v>
      </c>
      <c r="B5" s="6"/>
      <c r="C5" s="6"/>
      <c r="D5" s="6"/>
      <c r="E5" s="6"/>
      <c r="F5" s="6"/>
      <c r="G5" s="6"/>
      <c r="H5" s="6"/>
      <c r="I5" s="7"/>
      <c r="K5" s="33"/>
    </row>
    <row r="6" spans="1:11" ht="15.75" x14ac:dyDescent="0.25">
      <c r="A6" s="3" t="s">
        <v>45</v>
      </c>
      <c r="B6" s="4">
        <v>8.6999999999999993</v>
      </c>
      <c r="C6" s="4">
        <v>1</v>
      </c>
      <c r="D6" s="4">
        <f>B6*C6</f>
        <v>8.6999999999999993</v>
      </c>
      <c r="E6" s="4">
        <v>66</v>
      </c>
      <c r="F6" s="4">
        <f>D6*E6</f>
        <v>574.19999999999993</v>
      </c>
      <c r="G6" s="4">
        <f>F6*0.05</f>
        <v>28.709999999999997</v>
      </c>
      <c r="H6" s="4">
        <f>F6*0.1</f>
        <v>57.419999999999995</v>
      </c>
      <c r="I6" s="5">
        <f>F6*F$1+G6*G$1+H6*H$1</f>
        <v>68127.968699999998</v>
      </c>
      <c r="K6" s="33"/>
    </row>
    <row r="7" spans="1:11" x14ac:dyDescent="0.25">
      <c r="A7" s="3" t="s">
        <v>3</v>
      </c>
      <c r="B7" s="8"/>
      <c r="C7" s="6"/>
      <c r="D7" s="6"/>
      <c r="E7" s="6"/>
      <c r="F7" s="6"/>
      <c r="G7" s="6"/>
      <c r="H7" s="7"/>
      <c r="I7" s="7"/>
      <c r="K7" s="33"/>
    </row>
    <row r="8" spans="1:11" ht="15.75" x14ac:dyDescent="0.25">
      <c r="A8" s="3" t="s">
        <v>4</v>
      </c>
      <c r="B8" s="31">
        <v>2434.8000000000002</v>
      </c>
      <c r="C8" s="4">
        <v>1</v>
      </c>
      <c r="D8" s="31">
        <f>B8*C8</f>
        <v>2434.8000000000002</v>
      </c>
      <c r="E8" s="4">
        <v>2</v>
      </c>
      <c r="F8" s="9">
        <f>D8*E8</f>
        <v>4869.6000000000004</v>
      </c>
      <c r="G8" s="4">
        <f>F8*0.05</f>
        <v>243.48000000000002</v>
      </c>
      <c r="H8" s="4">
        <f>F8*0.1</f>
        <v>486.96000000000004</v>
      </c>
      <c r="I8" s="5">
        <f>F8*F$1+G8*G$1+H8*H$1</f>
        <v>577770.73560000001</v>
      </c>
      <c r="K8" s="33"/>
    </row>
    <row r="9" spans="1:11" x14ac:dyDescent="0.25">
      <c r="A9" s="3" t="s">
        <v>5</v>
      </c>
      <c r="B9" s="3" t="s">
        <v>6</v>
      </c>
      <c r="C9" s="3"/>
      <c r="D9" s="3"/>
      <c r="E9" s="3"/>
      <c r="F9" s="3"/>
      <c r="G9" s="3"/>
      <c r="H9" s="3"/>
      <c r="I9" s="3"/>
      <c r="K9" s="33"/>
    </row>
    <row r="10" spans="1:11" ht="15.75" x14ac:dyDescent="0.25">
      <c r="A10" s="3" t="s">
        <v>7</v>
      </c>
      <c r="B10" s="4">
        <v>573.9</v>
      </c>
      <c r="C10" s="4">
        <v>1</v>
      </c>
      <c r="D10" s="4">
        <f>B10*C10</f>
        <v>573.9</v>
      </c>
      <c r="E10" s="4">
        <v>0.4</v>
      </c>
      <c r="F10" s="4">
        <f>D10*E10</f>
        <v>229.56</v>
      </c>
      <c r="G10" s="4">
        <f>F10*0.05</f>
        <v>11.478000000000002</v>
      </c>
      <c r="H10" s="4">
        <f>F10*0.1</f>
        <v>22.956000000000003</v>
      </c>
      <c r="I10" s="5">
        <f>F10*F$1+G10*G$1+H10*H$1</f>
        <v>27236.949660000002</v>
      </c>
      <c r="K10" s="33"/>
    </row>
    <row r="11" spans="1:11" x14ac:dyDescent="0.25">
      <c r="A11" s="3" t="s">
        <v>8</v>
      </c>
      <c r="B11" s="41" t="s">
        <v>79</v>
      </c>
      <c r="C11" s="4"/>
      <c r="D11" s="4"/>
      <c r="E11" s="4"/>
      <c r="F11" s="4"/>
      <c r="G11" s="4"/>
      <c r="H11" s="4"/>
      <c r="I11" s="10"/>
      <c r="K11" s="33"/>
    </row>
    <row r="12" spans="1:11" x14ac:dyDescent="0.25">
      <c r="A12" s="3" t="s">
        <v>9</v>
      </c>
      <c r="B12" s="41" t="s">
        <v>80</v>
      </c>
      <c r="C12" s="4"/>
      <c r="D12" s="4"/>
      <c r="E12" s="4"/>
      <c r="F12" s="4"/>
      <c r="G12" s="4"/>
      <c r="H12" s="4"/>
      <c r="I12" s="10"/>
      <c r="K12" s="33"/>
    </row>
    <row r="13" spans="1:11" x14ac:dyDescent="0.25">
      <c r="A13" s="3" t="s">
        <v>10</v>
      </c>
      <c r="B13" s="42"/>
      <c r="C13" s="6"/>
      <c r="D13" s="6"/>
      <c r="E13" s="6"/>
      <c r="F13" s="6"/>
      <c r="G13" s="6"/>
      <c r="H13" s="6"/>
      <c r="I13" s="7"/>
      <c r="K13" s="33"/>
    </row>
    <row r="14" spans="1:11" x14ac:dyDescent="0.25">
      <c r="A14" s="3" t="s">
        <v>11</v>
      </c>
      <c r="B14" s="42">
        <v>1.7</v>
      </c>
      <c r="C14" s="4">
        <v>1</v>
      </c>
      <c r="D14" s="4">
        <f t="shared" ref="D14:D16" si="0">B14*C14</f>
        <v>1.7</v>
      </c>
      <c r="E14" s="4">
        <v>2</v>
      </c>
      <c r="F14" s="4">
        <f t="shared" ref="F14:F16" si="1">D14*E14</f>
        <v>3.4</v>
      </c>
      <c r="G14" s="4">
        <f t="shared" ref="G14:G16" si="2">F14*0.05</f>
        <v>0.17</v>
      </c>
      <c r="H14" s="4">
        <f t="shared" ref="H14:H16" si="3">F14*0.1</f>
        <v>0.34</v>
      </c>
      <c r="I14" s="5">
        <f>F14*F$1+G14*G$1+H14*H$1</f>
        <v>403.4049</v>
      </c>
      <c r="K14" s="33"/>
    </row>
    <row r="15" spans="1:11" x14ac:dyDescent="0.25">
      <c r="A15" s="3" t="s">
        <v>12</v>
      </c>
      <c r="B15" s="42">
        <v>1.7</v>
      </c>
      <c r="C15" s="4">
        <v>1</v>
      </c>
      <c r="D15" s="4">
        <f t="shared" si="0"/>
        <v>1.7</v>
      </c>
      <c r="E15" s="4">
        <v>2</v>
      </c>
      <c r="F15" s="4">
        <f t="shared" si="1"/>
        <v>3.4</v>
      </c>
      <c r="G15" s="4">
        <f t="shared" si="2"/>
        <v>0.17</v>
      </c>
      <c r="H15" s="4">
        <f t="shared" si="3"/>
        <v>0.34</v>
      </c>
      <c r="I15" s="5">
        <f>F15*F$1+G15*G$1+H15*H$1</f>
        <v>403.4049</v>
      </c>
      <c r="K15" s="33"/>
    </row>
    <row r="16" spans="1:11" x14ac:dyDescent="0.25">
      <c r="A16" s="3" t="s">
        <v>13</v>
      </c>
      <c r="B16" s="42">
        <v>35.700000000000003</v>
      </c>
      <c r="C16" s="4">
        <v>1</v>
      </c>
      <c r="D16" s="4">
        <f t="shared" si="0"/>
        <v>35.700000000000003</v>
      </c>
      <c r="E16" s="4">
        <v>2</v>
      </c>
      <c r="F16" s="4">
        <f t="shared" si="1"/>
        <v>71.400000000000006</v>
      </c>
      <c r="G16" s="4">
        <f t="shared" si="2"/>
        <v>3.5700000000000003</v>
      </c>
      <c r="H16" s="4">
        <f t="shared" si="3"/>
        <v>7.1400000000000006</v>
      </c>
      <c r="I16" s="5">
        <f>F16*F$1+G16*G$1+H16*H$1</f>
        <v>8471.5029000000013</v>
      </c>
      <c r="K16" s="33"/>
    </row>
    <row r="17" spans="1:11" x14ac:dyDescent="0.25">
      <c r="A17" s="3" t="s">
        <v>14</v>
      </c>
      <c r="B17" s="41" t="s">
        <v>79</v>
      </c>
      <c r="C17" s="4"/>
      <c r="D17" s="4"/>
      <c r="E17" s="4"/>
      <c r="F17" s="4"/>
      <c r="G17" s="4"/>
      <c r="H17" s="4"/>
      <c r="I17" s="10"/>
      <c r="K17" s="33"/>
    </row>
    <row r="18" spans="1:11" x14ac:dyDescent="0.25">
      <c r="A18" s="3" t="s">
        <v>15</v>
      </c>
      <c r="B18" s="6"/>
      <c r="C18" s="6"/>
      <c r="D18" s="6"/>
      <c r="E18" s="6"/>
      <c r="F18" s="6"/>
      <c r="G18" s="6"/>
      <c r="H18" s="6"/>
      <c r="I18" s="7"/>
      <c r="K18" s="33"/>
    </row>
    <row r="19" spans="1:11" x14ac:dyDescent="0.25">
      <c r="A19" s="3" t="s">
        <v>16</v>
      </c>
      <c r="B19" s="4">
        <v>8.6999999999999993</v>
      </c>
      <c r="C19" s="4">
        <v>4</v>
      </c>
      <c r="D19" s="4">
        <f t="shared" ref="D19:D20" si="4">B19*C19</f>
        <v>34.799999999999997</v>
      </c>
      <c r="E19" s="4">
        <v>64</v>
      </c>
      <c r="F19" s="31">
        <f t="shared" ref="F19:F20" si="5">D19*E19</f>
        <v>2227.1999999999998</v>
      </c>
      <c r="G19" s="4">
        <f t="shared" ref="G19:G20" si="6">F19*0.05</f>
        <v>111.36</v>
      </c>
      <c r="H19" s="4">
        <f t="shared" ref="H19:H20" si="7">F19*0.1</f>
        <v>222.72</v>
      </c>
      <c r="I19" s="5">
        <f>F19*F$1+G19*G$1+H19*H$1</f>
        <v>264253.93919999996</v>
      </c>
      <c r="K19" s="33"/>
    </row>
    <row r="20" spans="1:11" x14ac:dyDescent="0.25">
      <c r="A20" s="3" t="s">
        <v>17</v>
      </c>
      <c r="B20" s="4">
        <v>26.1</v>
      </c>
      <c r="C20" s="4">
        <v>2</v>
      </c>
      <c r="D20" s="4">
        <f t="shared" si="4"/>
        <v>52.2</v>
      </c>
      <c r="E20" s="4">
        <v>64</v>
      </c>
      <c r="F20" s="31">
        <f t="shared" si="5"/>
        <v>3340.8</v>
      </c>
      <c r="G20" s="4">
        <f t="shared" si="6"/>
        <v>167.04000000000002</v>
      </c>
      <c r="H20" s="4">
        <f t="shared" si="7"/>
        <v>334.08000000000004</v>
      </c>
      <c r="I20" s="5">
        <f>F20*F$1+G20*G$1+H20*H$1</f>
        <v>396380.90880000003</v>
      </c>
      <c r="K20" s="33"/>
    </row>
    <row r="21" spans="1:11" s="17" customFormat="1" x14ac:dyDescent="0.25">
      <c r="A21" s="14" t="s">
        <v>18</v>
      </c>
      <c r="B21" s="15"/>
      <c r="C21" s="15"/>
      <c r="D21" s="15"/>
      <c r="E21" s="15"/>
      <c r="F21" s="43">
        <f>SUM(F3:H20)</f>
        <v>13325.464000000002</v>
      </c>
      <c r="G21" s="44"/>
      <c r="H21" s="45"/>
      <c r="I21" s="16">
        <f>SUM(I3:I20)</f>
        <v>1374822.8829600001</v>
      </c>
      <c r="K21" s="35"/>
    </row>
    <row r="22" spans="1:11" x14ac:dyDescent="0.25">
      <c r="A22" s="3" t="s">
        <v>19</v>
      </c>
      <c r="B22" s="6"/>
      <c r="C22" s="6"/>
      <c r="D22" s="6"/>
      <c r="E22" s="6"/>
      <c r="F22" s="6"/>
      <c r="G22" s="6"/>
      <c r="H22" s="6"/>
      <c r="I22" s="7"/>
      <c r="K22" s="33"/>
    </row>
    <row r="23" spans="1:11" x14ac:dyDescent="0.25">
      <c r="A23" s="3" t="s">
        <v>45</v>
      </c>
      <c r="B23" s="4">
        <v>8.6999999999999993</v>
      </c>
      <c r="C23" s="4">
        <v>1</v>
      </c>
      <c r="D23" s="4">
        <f t="shared" ref="D23:D24" si="8">B23*C23</f>
        <v>8.6999999999999993</v>
      </c>
      <c r="E23" s="4">
        <v>64</v>
      </c>
      <c r="F23" s="31">
        <f t="shared" ref="F23:F24" si="9">D23*E23</f>
        <v>556.79999999999995</v>
      </c>
      <c r="G23" s="4">
        <f t="shared" ref="G23:G24" si="10">F23*0.05</f>
        <v>27.84</v>
      </c>
      <c r="H23" s="4">
        <f t="shared" ref="H23:H24" si="11">F23*0.1</f>
        <v>55.68</v>
      </c>
      <c r="I23" s="5">
        <f>F23*F$1+G23*G$1+H23*H$1</f>
        <v>66063.484799999991</v>
      </c>
      <c r="K23" s="33"/>
    </row>
    <row r="24" spans="1:11" x14ac:dyDescent="0.25">
      <c r="A24" s="3" t="s">
        <v>20</v>
      </c>
      <c r="B24" s="4">
        <v>17.399999999999999</v>
      </c>
      <c r="C24" s="4">
        <v>1</v>
      </c>
      <c r="D24" s="4">
        <f t="shared" si="8"/>
        <v>17.399999999999999</v>
      </c>
      <c r="E24" s="4">
        <v>64</v>
      </c>
      <c r="F24" s="31">
        <f t="shared" si="9"/>
        <v>1113.5999999999999</v>
      </c>
      <c r="G24" s="4">
        <f t="shared" si="10"/>
        <v>55.68</v>
      </c>
      <c r="H24" s="4">
        <f t="shared" si="11"/>
        <v>111.36</v>
      </c>
      <c r="I24" s="5">
        <f>F24*F$1+G24*G$1+H24*H$1</f>
        <v>132126.96959999998</v>
      </c>
      <c r="K24" s="33"/>
    </row>
    <row r="25" spans="1:11" x14ac:dyDescent="0.25">
      <c r="A25" s="3" t="s">
        <v>21</v>
      </c>
      <c r="B25" s="6"/>
      <c r="C25" s="6"/>
      <c r="D25" s="6"/>
      <c r="E25" s="6"/>
      <c r="F25" s="32"/>
      <c r="G25" s="6"/>
      <c r="H25" s="6"/>
      <c r="I25" s="7"/>
      <c r="K25" s="33"/>
    </row>
    <row r="26" spans="1:11" x14ac:dyDescent="0.25">
      <c r="A26" s="3" t="s">
        <v>22</v>
      </c>
      <c r="B26" s="31">
        <v>1669.6</v>
      </c>
      <c r="C26" s="4">
        <v>1</v>
      </c>
      <c r="D26" s="4">
        <f t="shared" ref="D26:D27" si="12">B26*C26</f>
        <v>1669.6</v>
      </c>
      <c r="E26" s="4">
        <v>64</v>
      </c>
      <c r="F26" s="31">
        <f t="shared" ref="F26:F27" si="13">D26*E26</f>
        <v>106854.39999999999</v>
      </c>
      <c r="G26" s="4">
        <f t="shared" ref="G26:G27" si="14">F26*0.05</f>
        <v>5342.72</v>
      </c>
      <c r="H26" s="4">
        <f t="shared" ref="H26:H27" si="15">F26*0.1</f>
        <v>10685.44</v>
      </c>
      <c r="I26" s="5">
        <f>F26*F$1+G26*G$1+H26*H$1</f>
        <v>12678114.278399998</v>
      </c>
      <c r="K26" s="33"/>
    </row>
    <row r="27" spans="1:11" x14ac:dyDescent="0.25">
      <c r="A27" s="3" t="s">
        <v>23</v>
      </c>
      <c r="B27" s="31">
        <v>4347.8</v>
      </c>
      <c r="C27" s="4">
        <v>1</v>
      </c>
      <c r="D27" s="4">
        <f t="shared" si="12"/>
        <v>4347.8</v>
      </c>
      <c r="E27" s="4">
        <v>2</v>
      </c>
      <c r="F27" s="31">
        <f t="shared" si="13"/>
        <v>8695.6</v>
      </c>
      <c r="G27" s="4">
        <f t="shared" si="14"/>
        <v>434.78000000000003</v>
      </c>
      <c r="H27" s="4">
        <f t="shared" si="15"/>
        <v>869.56000000000006</v>
      </c>
      <c r="I27" s="5">
        <f>F27*F$1+G27*G$1+H27*H$1</f>
        <v>1031719.8966000001</v>
      </c>
      <c r="K27" s="33"/>
    </row>
    <row r="28" spans="1:11" x14ac:dyDescent="0.25">
      <c r="A28" s="3" t="s">
        <v>24</v>
      </c>
      <c r="B28" s="6"/>
      <c r="C28" s="6"/>
      <c r="D28" s="6"/>
      <c r="E28" s="6"/>
      <c r="F28" s="32"/>
      <c r="G28" s="6"/>
      <c r="H28" s="6"/>
      <c r="I28" s="7"/>
      <c r="K28" s="33"/>
    </row>
    <row r="29" spans="1:11" x14ac:dyDescent="0.25">
      <c r="A29" s="3" t="s">
        <v>25</v>
      </c>
      <c r="B29" s="4">
        <v>417.4</v>
      </c>
      <c r="C29" s="4">
        <v>1</v>
      </c>
      <c r="D29" s="4">
        <f t="shared" ref="D29:D31" si="16">B29*C29</f>
        <v>417.4</v>
      </c>
      <c r="E29" s="4">
        <v>64</v>
      </c>
      <c r="F29" s="31">
        <f t="shared" ref="F29:F31" si="17">D29*E29</f>
        <v>26713.599999999999</v>
      </c>
      <c r="G29" s="9">
        <f t="shared" ref="G29:G31" si="18">F29*0.05</f>
        <v>1335.68</v>
      </c>
      <c r="H29" s="4">
        <f t="shared" ref="H29:H31" si="19">F29*0.1</f>
        <v>2671.36</v>
      </c>
      <c r="I29" s="5">
        <f>F29*F$1+G29*G$1+H29*H$1</f>
        <v>3169528.5695999996</v>
      </c>
      <c r="K29" s="33"/>
    </row>
    <row r="30" spans="1:11" x14ac:dyDescent="0.25">
      <c r="A30" s="3" t="s">
        <v>26</v>
      </c>
      <c r="B30" s="4">
        <v>34.799999999999997</v>
      </c>
      <c r="C30" s="4">
        <v>1</v>
      </c>
      <c r="D30" s="4">
        <f t="shared" si="16"/>
        <v>34.799999999999997</v>
      </c>
      <c r="E30" s="4">
        <v>64</v>
      </c>
      <c r="F30" s="31">
        <f t="shared" si="17"/>
        <v>2227.1999999999998</v>
      </c>
      <c r="G30" s="4">
        <f t="shared" si="18"/>
        <v>111.36</v>
      </c>
      <c r="H30" s="4">
        <f t="shared" si="19"/>
        <v>222.72</v>
      </c>
      <c r="I30" s="5">
        <f>F30*F$1+G30*G$1+H30*H$1</f>
        <v>264253.93919999996</v>
      </c>
      <c r="K30" s="33"/>
    </row>
    <row r="31" spans="1:11" x14ac:dyDescent="0.25">
      <c r="A31" s="3" t="s">
        <v>27</v>
      </c>
      <c r="B31" s="4">
        <v>17.399999999999999</v>
      </c>
      <c r="C31" s="4">
        <v>1</v>
      </c>
      <c r="D31" s="4">
        <f t="shared" si="16"/>
        <v>17.399999999999999</v>
      </c>
      <c r="E31" s="4">
        <v>64</v>
      </c>
      <c r="F31" s="31">
        <f t="shared" si="17"/>
        <v>1113.5999999999999</v>
      </c>
      <c r="G31" s="4">
        <f t="shared" si="18"/>
        <v>55.68</v>
      </c>
      <c r="H31" s="4">
        <f t="shared" si="19"/>
        <v>111.36</v>
      </c>
      <c r="I31" s="5">
        <f>F31*F$1+G31*G$1+H31*H$1</f>
        <v>132126.96959999998</v>
      </c>
      <c r="K31" s="33"/>
    </row>
    <row r="32" spans="1:11" x14ac:dyDescent="0.25">
      <c r="A32" s="3" t="s">
        <v>28</v>
      </c>
      <c r="B32" s="6"/>
      <c r="C32" s="6"/>
      <c r="D32" s="6"/>
      <c r="E32" s="6"/>
      <c r="F32" s="6"/>
      <c r="G32" s="6"/>
      <c r="H32" s="6"/>
      <c r="I32" s="7"/>
      <c r="K32" s="33"/>
    </row>
    <row r="33" spans="1:12" x14ac:dyDescent="0.25">
      <c r="A33" s="3" t="s">
        <v>29</v>
      </c>
      <c r="B33" s="4">
        <v>34.799999999999997</v>
      </c>
      <c r="C33" s="4">
        <v>1</v>
      </c>
      <c r="D33" s="4">
        <f t="shared" ref="D33:D35" si="20">B33*C33</f>
        <v>34.799999999999997</v>
      </c>
      <c r="E33" s="4">
        <v>64</v>
      </c>
      <c r="F33" s="31">
        <f t="shared" ref="F33:F35" si="21">D33*E33</f>
        <v>2227.1999999999998</v>
      </c>
      <c r="G33" s="4">
        <f t="shared" ref="G33:G35" si="22">F33*0.05</f>
        <v>111.36</v>
      </c>
      <c r="H33" s="4">
        <f t="shared" ref="H33:H35" si="23">F33*0.1</f>
        <v>222.72</v>
      </c>
      <c r="I33" s="5">
        <f>F33*F$1+G33*G$1+H33*H$1</f>
        <v>264253.93919999996</v>
      </c>
      <c r="K33" s="33"/>
    </row>
    <row r="34" spans="1:12" x14ac:dyDescent="0.25">
      <c r="A34" s="3" t="s">
        <v>30</v>
      </c>
      <c r="B34" s="4">
        <v>52.2</v>
      </c>
      <c r="C34" s="4">
        <v>1</v>
      </c>
      <c r="D34" s="4">
        <f t="shared" si="20"/>
        <v>52.2</v>
      </c>
      <c r="E34" s="4">
        <v>64</v>
      </c>
      <c r="F34" s="31">
        <f t="shared" si="21"/>
        <v>3340.8</v>
      </c>
      <c r="G34" s="4">
        <f t="shared" si="22"/>
        <v>167.04000000000002</v>
      </c>
      <c r="H34" s="4">
        <f t="shared" si="23"/>
        <v>334.08000000000004</v>
      </c>
      <c r="I34" s="5">
        <f>F34*F$1+G34*G$1+H34*H$1</f>
        <v>396380.90880000003</v>
      </c>
      <c r="K34" s="33"/>
    </row>
    <row r="35" spans="1:12" x14ac:dyDescent="0.25">
      <c r="A35" s="3" t="s">
        <v>31</v>
      </c>
      <c r="B35" s="4">
        <v>34.799999999999997</v>
      </c>
      <c r="C35" s="4">
        <v>1</v>
      </c>
      <c r="D35" s="4">
        <f t="shared" si="20"/>
        <v>34.799999999999997</v>
      </c>
      <c r="E35" s="4">
        <v>64</v>
      </c>
      <c r="F35" s="31">
        <f t="shared" si="21"/>
        <v>2227.1999999999998</v>
      </c>
      <c r="G35" s="4">
        <f t="shared" si="22"/>
        <v>111.36</v>
      </c>
      <c r="H35" s="4">
        <f t="shared" si="23"/>
        <v>222.72</v>
      </c>
      <c r="I35" s="5">
        <f>F35*F$1+G35*G$1+H35*H$1</f>
        <v>264253.93919999996</v>
      </c>
      <c r="K35" s="33"/>
    </row>
    <row r="36" spans="1:12" s="17" customFormat="1" x14ac:dyDescent="0.25">
      <c r="A36" s="14" t="s">
        <v>32</v>
      </c>
      <c r="B36" s="14"/>
      <c r="C36" s="14"/>
      <c r="D36" s="14"/>
      <c r="E36" s="14"/>
      <c r="F36" s="46">
        <f>SUM(F23:H35)</f>
        <v>178330.49999999994</v>
      </c>
      <c r="G36" s="47"/>
      <c r="H36" s="48"/>
      <c r="I36" s="18">
        <f>SUM(I22:I35)</f>
        <v>18398822.894999992</v>
      </c>
    </row>
    <row r="37" spans="1:12" x14ac:dyDescent="0.25">
      <c r="A37" s="12" t="s">
        <v>50</v>
      </c>
      <c r="B37" s="3"/>
      <c r="C37" s="3"/>
      <c r="D37" s="3"/>
      <c r="E37" s="3"/>
      <c r="F37" s="49">
        <f>ROUND(F36+F21,-3)</f>
        <v>192000</v>
      </c>
      <c r="G37" s="50"/>
      <c r="H37" s="51"/>
      <c r="I37" s="11">
        <f>ROUND(I36+I21,-5)</f>
        <v>19800000</v>
      </c>
    </row>
    <row r="38" spans="1:12" x14ac:dyDescent="0.25">
      <c r="A38" s="20" t="s">
        <v>49</v>
      </c>
      <c r="B38" s="13"/>
      <c r="C38" s="13"/>
      <c r="D38" s="13"/>
      <c r="E38" s="13"/>
      <c r="F38" s="13"/>
      <c r="G38" s="13"/>
      <c r="H38" s="13"/>
      <c r="I38" s="19">
        <f>ROUND((850*2)+(64*1750),-3)</f>
        <v>114000</v>
      </c>
    </row>
    <row r="39" spans="1:12" x14ac:dyDescent="0.25">
      <c r="A39" s="20" t="s">
        <v>48</v>
      </c>
      <c r="B39" s="13"/>
      <c r="C39" s="13"/>
      <c r="D39" s="13"/>
      <c r="E39" s="13"/>
      <c r="F39" s="13"/>
      <c r="G39" s="13"/>
      <c r="H39" s="13"/>
      <c r="I39" s="19">
        <f>ROUND(I38+I37,-5)</f>
        <v>19900000</v>
      </c>
      <c r="K39">
        <f>F37/390</f>
        <v>492.30769230769232</v>
      </c>
      <c r="L39" t="s">
        <v>78</v>
      </c>
    </row>
    <row r="43" spans="1:12" ht="15.75" x14ac:dyDescent="0.25">
      <c r="A43" s="52" t="s">
        <v>37</v>
      </c>
      <c r="B43" s="52"/>
      <c r="C43" s="53"/>
      <c r="D43" s="53"/>
      <c r="E43" s="22"/>
      <c r="F43" s="23"/>
    </row>
    <row r="44" spans="1:12" ht="15.75" x14ac:dyDescent="0.25">
      <c r="A44" s="24" t="s">
        <v>38</v>
      </c>
      <c r="C44" s="24"/>
      <c r="D44" s="21"/>
      <c r="E44" s="21"/>
      <c r="F44" s="21"/>
      <c r="G44" s="21"/>
      <c r="H44" s="21"/>
      <c r="I44" s="21"/>
      <c r="J44" s="21"/>
    </row>
    <row r="45" spans="1:12" ht="15.75" x14ac:dyDescent="0.25">
      <c r="A45" s="29" t="s">
        <v>39</v>
      </c>
      <c r="B45" s="24"/>
      <c r="C45" s="24"/>
      <c r="D45" s="21"/>
      <c r="E45" s="21"/>
      <c r="F45" s="21"/>
      <c r="G45" s="21"/>
      <c r="H45" s="21"/>
      <c r="I45" s="21"/>
      <c r="J45" s="21"/>
    </row>
    <row r="46" spans="1:12" ht="15.75" x14ac:dyDescent="0.25">
      <c r="A46" s="24" t="s">
        <v>40</v>
      </c>
      <c r="B46" s="23"/>
      <c r="C46" s="23"/>
      <c r="D46" s="23"/>
      <c r="E46" s="23"/>
      <c r="F46" s="23"/>
      <c r="G46" s="23"/>
      <c r="H46" s="23"/>
      <c r="I46" s="23"/>
    </row>
    <row r="47" spans="1:12" ht="16.5" x14ac:dyDescent="0.25">
      <c r="A47" s="21" t="s">
        <v>41</v>
      </c>
      <c r="B47" s="23"/>
      <c r="C47" s="23"/>
      <c r="D47" s="23"/>
      <c r="E47" s="23"/>
      <c r="F47" s="23"/>
      <c r="G47" s="23"/>
      <c r="H47" s="23"/>
      <c r="I47" s="23"/>
      <c r="J47" s="23"/>
    </row>
    <row r="48" spans="1:12" ht="15.75" x14ac:dyDescent="0.25">
      <c r="A48" s="30" t="s">
        <v>82</v>
      </c>
      <c r="B48" s="2"/>
      <c r="C48" s="2"/>
      <c r="D48" s="2"/>
      <c r="E48" s="2"/>
      <c r="F48" s="2"/>
      <c r="G48" s="2"/>
      <c r="H48" s="2"/>
      <c r="I48" s="2"/>
      <c r="J48" s="2"/>
    </row>
    <row r="49" spans="1:10" ht="15.75" x14ac:dyDescent="0.25">
      <c r="A49" s="30" t="s">
        <v>47</v>
      </c>
      <c r="B49" s="24"/>
      <c r="C49" s="25"/>
      <c r="D49" s="21"/>
      <c r="E49" s="21"/>
      <c r="F49" s="21"/>
      <c r="G49" s="21"/>
      <c r="H49" s="21"/>
      <c r="I49" s="21"/>
      <c r="J49" s="21"/>
    </row>
    <row r="50" spans="1:10" ht="15.75" x14ac:dyDescent="0.25">
      <c r="A50" s="28"/>
      <c r="B50" s="24"/>
      <c r="C50" s="26"/>
      <c r="D50" s="21"/>
      <c r="E50" s="21"/>
      <c r="F50" s="21"/>
      <c r="G50" s="21"/>
      <c r="H50" s="21"/>
      <c r="I50" s="21"/>
      <c r="J50" s="21"/>
    </row>
    <row r="51" spans="1:10" x14ac:dyDescent="0.25">
      <c r="A51" s="21"/>
      <c r="B51" s="24"/>
      <c r="C51" s="26"/>
      <c r="D51" s="21"/>
      <c r="E51" s="21"/>
      <c r="F51" s="21"/>
      <c r="G51" s="21"/>
      <c r="H51" s="21"/>
      <c r="I51" s="21"/>
      <c r="J51" s="21"/>
    </row>
    <row r="52" spans="1:10" x14ac:dyDescent="0.25">
      <c r="A52" s="21"/>
      <c r="B52" s="24"/>
      <c r="C52" s="26"/>
      <c r="D52" s="21"/>
      <c r="E52" s="21"/>
      <c r="F52" s="21"/>
      <c r="G52" s="21"/>
      <c r="H52" s="21"/>
      <c r="I52" s="21"/>
      <c r="J52" s="21"/>
    </row>
  </sheetData>
  <mergeCells count="5">
    <mergeCell ref="F21:H21"/>
    <mergeCell ref="F36:H36"/>
    <mergeCell ref="F37:H37"/>
    <mergeCell ref="A43:B43"/>
    <mergeCell ref="C43:D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F4" sqref="F4"/>
    </sheetView>
  </sheetViews>
  <sheetFormatPr defaultRowHeight="15" x14ac:dyDescent="0.25"/>
  <cols>
    <col min="1" max="1" width="29" customWidth="1"/>
    <col min="2" max="2" width="18.7109375" customWidth="1"/>
  </cols>
  <sheetData>
    <row r="1" spans="1:11" x14ac:dyDescent="0.25">
      <c r="F1">
        <v>47.62</v>
      </c>
      <c r="G1">
        <v>64.16</v>
      </c>
      <c r="H1">
        <v>25.76</v>
      </c>
      <c r="K1" s="33" t="s">
        <v>44</v>
      </c>
    </row>
    <row r="2" spans="1:11" ht="76.5" x14ac:dyDescent="0.25">
      <c r="A2" s="36" t="s">
        <v>51</v>
      </c>
      <c r="B2" s="36" t="s">
        <v>67</v>
      </c>
      <c r="C2" s="36" t="s">
        <v>68</v>
      </c>
      <c r="D2" s="36" t="s">
        <v>69</v>
      </c>
      <c r="E2" s="36" t="s">
        <v>52</v>
      </c>
      <c r="F2" s="36" t="s">
        <v>70</v>
      </c>
      <c r="G2" s="36" t="s">
        <v>71</v>
      </c>
      <c r="H2" s="36" t="s">
        <v>72</v>
      </c>
      <c r="I2" s="36" t="s">
        <v>77</v>
      </c>
      <c r="K2" s="34" t="s">
        <v>42</v>
      </c>
    </row>
    <row r="3" spans="1:11" x14ac:dyDescent="0.25">
      <c r="A3" s="3" t="s">
        <v>53</v>
      </c>
      <c r="B3" s="6"/>
      <c r="C3" s="6"/>
      <c r="D3" s="6"/>
      <c r="E3" s="6"/>
      <c r="F3" s="6"/>
      <c r="G3" s="6"/>
      <c r="H3" s="6"/>
      <c r="I3" s="7"/>
    </row>
    <row r="4" spans="1:11" ht="15.75" x14ac:dyDescent="0.25">
      <c r="A4" s="38" t="s">
        <v>54</v>
      </c>
      <c r="B4" s="4">
        <v>20.9</v>
      </c>
      <c r="C4" s="4">
        <v>1.2</v>
      </c>
      <c r="D4" s="4">
        <f>B4*C4</f>
        <v>25.08</v>
      </c>
      <c r="E4" s="4">
        <v>2</v>
      </c>
      <c r="F4" s="4">
        <f>D4*E4</f>
        <v>50.16</v>
      </c>
      <c r="G4" s="40">
        <f>F4*0.05</f>
        <v>2.508</v>
      </c>
      <c r="H4" s="40">
        <f>F4*0.1</f>
        <v>5.016</v>
      </c>
      <c r="I4" s="5">
        <f>F4*F$1+G4*G$1+H4*H$1</f>
        <v>2678.7446399999999</v>
      </c>
    </row>
    <row r="5" spans="1:11" x14ac:dyDescent="0.25">
      <c r="A5" s="3" t="s">
        <v>55</v>
      </c>
      <c r="B5" s="6"/>
      <c r="C5" s="6"/>
      <c r="D5" s="6"/>
      <c r="E5" s="6"/>
      <c r="F5" s="6"/>
      <c r="G5" s="6"/>
      <c r="H5" s="6"/>
      <c r="I5" s="7"/>
    </row>
    <row r="6" spans="1:11" x14ac:dyDescent="0.25">
      <c r="A6" s="38" t="s">
        <v>56</v>
      </c>
      <c r="B6" s="6"/>
      <c r="C6" s="6"/>
      <c r="D6" s="6"/>
      <c r="E6" s="6"/>
      <c r="F6" s="6"/>
      <c r="G6" s="6"/>
      <c r="H6" s="6"/>
      <c r="I6" s="7"/>
    </row>
    <row r="7" spans="1:11" x14ac:dyDescent="0.25">
      <c r="A7" s="3" t="s">
        <v>57</v>
      </c>
      <c r="B7" s="4">
        <v>1.7</v>
      </c>
      <c r="C7" s="4">
        <v>1</v>
      </c>
      <c r="D7" s="4">
        <f t="shared" ref="D7:D11" si="0">B7*C7</f>
        <v>1.7</v>
      </c>
      <c r="E7" s="4">
        <v>2</v>
      </c>
      <c r="F7" s="4">
        <f t="shared" ref="F7:F11" si="1">D7*E7</f>
        <v>3.4</v>
      </c>
      <c r="G7" s="4">
        <f t="shared" ref="G7:G11" si="2">F7*0.05</f>
        <v>0.17</v>
      </c>
      <c r="H7" s="4">
        <f t="shared" ref="H7:H11" si="3">F7*0.1</f>
        <v>0.34</v>
      </c>
      <c r="I7" s="5">
        <f>F7*F$1+G7*G$1+H7*H$1</f>
        <v>181.57359999999997</v>
      </c>
    </row>
    <row r="8" spans="1:11" x14ac:dyDescent="0.25">
      <c r="A8" s="3" t="s">
        <v>58</v>
      </c>
      <c r="B8" s="4">
        <v>0.4</v>
      </c>
      <c r="C8" s="4">
        <v>1</v>
      </c>
      <c r="D8" s="4">
        <f t="shared" si="0"/>
        <v>0.4</v>
      </c>
      <c r="E8" s="4">
        <v>2</v>
      </c>
      <c r="F8" s="4">
        <f t="shared" si="1"/>
        <v>0.8</v>
      </c>
      <c r="G8" s="4">
        <f t="shared" si="2"/>
        <v>4.0000000000000008E-2</v>
      </c>
      <c r="H8" s="4">
        <f t="shared" si="3"/>
        <v>8.0000000000000016E-2</v>
      </c>
      <c r="I8" s="5">
        <f>F8*F$1+G8*G$1+H8*H$1</f>
        <v>42.723199999999999</v>
      </c>
    </row>
    <row r="9" spans="1:11" x14ac:dyDescent="0.25">
      <c r="A9" s="3" t="s">
        <v>59</v>
      </c>
      <c r="B9" s="4">
        <v>0.4</v>
      </c>
      <c r="C9" s="4">
        <v>1</v>
      </c>
      <c r="D9" s="4">
        <f t="shared" si="0"/>
        <v>0.4</v>
      </c>
      <c r="E9" s="4">
        <v>2</v>
      </c>
      <c r="F9" s="4">
        <f t="shared" si="1"/>
        <v>0.8</v>
      </c>
      <c r="G9" s="4">
        <f t="shared" si="2"/>
        <v>4.0000000000000008E-2</v>
      </c>
      <c r="H9" s="4">
        <f t="shared" si="3"/>
        <v>8.0000000000000016E-2</v>
      </c>
      <c r="I9" s="5">
        <f>F9*F$1+G9*G$1+H9*H$1</f>
        <v>42.723199999999999</v>
      </c>
    </row>
    <row r="10" spans="1:11" ht="15.75" x14ac:dyDescent="0.25">
      <c r="A10" s="3" t="s">
        <v>60</v>
      </c>
      <c r="B10" s="4">
        <v>0.4</v>
      </c>
      <c r="C10" s="4">
        <v>1.2</v>
      </c>
      <c r="D10" s="4">
        <f t="shared" si="0"/>
        <v>0.48</v>
      </c>
      <c r="E10" s="4">
        <v>2</v>
      </c>
      <c r="F10" s="4">
        <f t="shared" si="1"/>
        <v>0.96</v>
      </c>
      <c r="G10" s="40">
        <f t="shared" si="2"/>
        <v>4.8000000000000001E-2</v>
      </c>
      <c r="H10" s="40">
        <f t="shared" si="3"/>
        <v>9.6000000000000002E-2</v>
      </c>
      <c r="I10" s="5">
        <f>F10*F$1+G10*G$1+H10*H$1</f>
        <v>51.267839999999993</v>
      </c>
    </row>
    <row r="11" spans="1:11" ht="15.75" x14ac:dyDescent="0.25">
      <c r="A11" s="3" t="s">
        <v>63</v>
      </c>
      <c r="B11" s="4">
        <v>7</v>
      </c>
      <c r="C11" s="4">
        <v>1.2</v>
      </c>
      <c r="D11" s="4">
        <f t="shared" si="0"/>
        <v>8.4</v>
      </c>
      <c r="E11" s="4">
        <v>2</v>
      </c>
      <c r="F11" s="4">
        <f t="shared" si="1"/>
        <v>16.8</v>
      </c>
      <c r="G11" s="4">
        <f t="shared" si="2"/>
        <v>0.84000000000000008</v>
      </c>
      <c r="H11" s="4">
        <f t="shared" si="3"/>
        <v>1.6800000000000002</v>
      </c>
      <c r="I11" s="5">
        <f>F11*F$1+G11*G$1+H11*H$1</f>
        <v>897.18719999999996</v>
      </c>
    </row>
    <row r="12" spans="1:11" ht="15.75" x14ac:dyDescent="0.25">
      <c r="A12" s="3" t="s">
        <v>65</v>
      </c>
      <c r="B12" s="6"/>
      <c r="C12" s="6"/>
      <c r="D12" s="6"/>
      <c r="E12" s="6"/>
      <c r="F12" s="6"/>
      <c r="G12" s="6"/>
      <c r="H12" s="6"/>
      <c r="I12" s="7"/>
    </row>
    <row r="13" spans="1:11" x14ac:dyDescent="0.25">
      <c r="A13" s="39" t="s">
        <v>61</v>
      </c>
      <c r="B13" s="4">
        <v>1.7</v>
      </c>
      <c r="C13" s="4">
        <v>4</v>
      </c>
      <c r="D13" s="4">
        <f t="shared" ref="D13:D14" si="4">B13*C13</f>
        <v>6.8</v>
      </c>
      <c r="E13" s="4">
        <v>64</v>
      </c>
      <c r="F13" s="4">
        <f t="shared" ref="F13:F14" si="5">D13*E13</f>
        <v>435.2</v>
      </c>
      <c r="G13" s="4">
        <f t="shared" ref="G13:G14" si="6">F13*0.05</f>
        <v>21.76</v>
      </c>
      <c r="H13" s="4">
        <f t="shared" ref="H13:H14" si="7">F13*0.1</f>
        <v>43.52</v>
      </c>
      <c r="I13" s="5">
        <f>F13*F$1+G13*G$1+H13*H$1</f>
        <v>23241.420799999996</v>
      </c>
    </row>
    <row r="14" spans="1:11" x14ac:dyDescent="0.25">
      <c r="A14" s="39" t="s">
        <v>62</v>
      </c>
      <c r="B14" s="4">
        <v>1.7</v>
      </c>
      <c r="C14" s="4">
        <v>2</v>
      </c>
      <c r="D14" s="4">
        <f t="shared" si="4"/>
        <v>3.4</v>
      </c>
      <c r="E14" s="4">
        <v>64</v>
      </c>
      <c r="F14" s="4">
        <f t="shared" si="5"/>
        <v>217.6</v>
      </c>
      <c r="G14" s="4">
        <f t="shared" si="6"/>
        <v>10.88</v>
      </c>
      <c r="H14" s="4">
        <f t="shared" si="7"/>
        <v>21.76</v>
      </c>
      <c r="I14" s="5">
        <f>F14*F$1+G14*G$1+H14*H$1</f>
        <v>11620.710399999998</v>
      </c>
    </row>
    <row r="15" spans="1:11" x14ac:dyDescent="0.25">
      <c r="A15" s="12" t="s">
        <v>66</v>
      </c>
      <c r="B15" s="4"/>
      <c r="C15" s="4"/>
      <c r="D15" s="4"/>
      <c r="E15" s="4"/>
      <c r="F15" s="54">
        <f>SUM(F3:H14)</f>
        <v>834.57799999999997</v>
      </c>
      <c r="G15" s="54"/>
      <c r="H15" s="54"/>
      <c r="I15" s="11">
        <f>ROUND(SUM(I3:I14),-2)</f>
        <v>38800</v>
      </c>
      <c r="K15" s="33" t="s">
        <v>43</v>
      </c>
    </row>
    <row r="18" spans="1:3" x14ac:dyDescent="0.25">
      <c r="A18" s="52" t="s">
        <v>37</v>
      </c>
      <c r="B18" s="52"/>
      <c r="C18" s="27"/>
    </row>
    <row r="19" spans="1:3" ht="15.75" x14ac:dyDescent="0.25">
      <c r="A19" s="24" t="s">
        <v>38</v>
      </c>
    </row>
    <row r="20" spans="1:3" ht="15.75" x14ac:dyDescent="0.25">
      <c r="A20" s="29" t="s">
        <v>39</v>
      </c>
    </row>
    <row r="21" spans="1:3" ht="15.75" x14ac:dyDescent="0.25">
      <c r="A21" s="37" t="s">
        <v>81</v>
      </c>
    </row>
    <row r="22" spans="1:3" ht="16.5" x14ac:dyDescent="0.25">
      <c r="A22" s="27" t="s">
        <v>41</v>
      </c>
    </row>
    <row r="23" spans="1:3" ht="15.75" x14ac:dyDescent="0.25">
      <c r="A23" s="30" t="s">
        <v>64</v>
      </c>
    </row>
  </sheetData>
  <mergeCells count="2">
    <mergeCell ref="F15:H15"/>
    <mergeCell ref="A18: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2016-01-13T16:49:24Z</dcterms:created>
  <dcterms:modified xsi:type="dcterms:W3CDTF">2016-05-18T15:16:45Z</dcterms:modified>
</cp:coreProperties>
</file>