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8040"/>
  </bookViews>
  <sheets>
    <sheet name="Table 1a" sheetId="1" r:id="rId1"/>
    <sheet name="Table 1b" sheetId="2" r:id="rId2"/>
    <sheet name="Table 2a" sheetId="3" r:id="rId3"/>
    <sheet name="Table 2b"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2" l="1"/>
  <c r="P57" i="2"/>
  <c r="P59" i="2" s="1"/>
  <c r="I35" i="1" l="1"/>
  <c r="L17" i="3" l="1"/>
  <c r="F38" i="2"/>
  <c r="G38" i="2" s="1"/>
  <c r="D13" i="2"/>
  <c r="F13" i="2"/>
  <c r="H13" i="2" s="1"/>
  <c r="G13" i="2"/>
  <c r="H38" i="2" l="1"/>
  <c r="I38" i="2" s="1"/>
  <c r="I13" i="2"/>
  <c r="I24" i="4"/>
  <c r="I33" i="1"/>
  <c r="F7" i="4"/>
  <c r="G7" i="4" s="1"/>
  <c r="F10" i="4"/>
  <c r="G10" i="4" s="1"/>
  <c r="F11" i="4"/>
  <c r="G11" i="4" s="1"/>
  <c r="F12" i="4"/>
  <c r="G12" i="4" s="1"/>
  <c r="F13" i="4"/>
  <c r="G13" i="4" s="1"/>
  <c r="F14" i="4"/>
  <c r="G14" i="4" s="1"/>
  <c r="F15" i="4"/>
  <c r="G15" i="4" s="1"/>
  <c r="F16" i="4"/>
  <c r="G16" i="4" s="1"/>
  <c r="F17" i="4"/>
  <c r="G17" i="4" s="1"/>
  <c r="F18" i="4"/>
  <c r="G18" i="4" s="1"/>
  <c r="F19" i="4"/>
  <c r="G19" i="4" s="1"/>
  <c r="F20" i="4"/>
  <c r="G20" i="4" s="1"/>
  <c r="F21" i="4"/>
  <c r="G21" i="4" s="1"/>
  <c r="F22" i="4"/>
  <c r="G22" i="4" s="1"/>
  <c r="F23" i="4"/>
  <c r="G23" i="4" s="1"/>
  <c r="I5" i="4"/>
  <c r="H5" i="4"/>
  <c r="G5" i="4"/>
  <c r="F5" i="4"/>
  <c r="D7" i="4"/>
  <c r="D10" i="4"/>
  <c r="D11" i="4"/>
  <c r="D12" i="4"/>
  <c r="D13" i="4"/>
  <c r="D14" i="4"/>
  <c r="D15" i="4"/>
  <c r="D16" i="4"/>
  <c r="D17" i="4"/>
  <c r="D18" i="4"/>
  <c r="D19" i="4"/>
  <c r="D20" i="4"/>
  <c r="D21" i="4"/>
  <c r="D22" i="4"/>
  <c r="D23" i="4"/>
  <c r="D5" i="4"/>
  <c r="I16" i="3"/>
  <c r="F16" i="3"/>
  <c r="F7" i="3"/>
  <c r="G7" i="3"/>
  <c r="H7" i="3"/>
  <c r="F15" i="3"/>
  <c r="D15" i="3"/>
  <c r="D6" i="3"/>
  <c r="D7" i="3"/>
  <c r="D10" i="3"/>
  <c r="F10" i="3" s="1"/>
  <c r="D11" i="3"/>
  <c r="F11" i="3" s="1"/>
  <c r="D12" i="3"/>
  <c r="F12" i="3" s="1"/>
  <c r="D13" i="3"/>
  <c r="F13" i="3" s="1"/>
  <c r="G13" i="3" s="1"/>
  <c r="D14" i="3"/>
  <c r="F14" i="3" s="1"/>
  <c r="D5" i="3"/>
  <c r="F5" i="3" s="1"/>
  <c r="D9" i="2"/>
  <c r="F9" i="2" s="1"/>
  <c r="D10" i="2"/>
  <c r="F10" i="2" s="1"/>
  <c r="D11" i="2"/>
  <c r="F11" i="2" s="1"/>
  <c r="H11" i="2" s="1"/>
  <c r="D12" i="2"/>
  <c r="F12" i="2" s="1"/>
  <c r="D16" i="2"/>
  <c r="F16" i="2" s="1"/>
  <c r="D17" i="2"/>
  <c r="F17" i="2" s="1"/>
  <c r="H17" i="2" s="1"/>
  <c r="D18" i="2"/>
  <c r="F18" i="2" s="1"/>
  <c r="H18" i="2" s="1"/>
  <c r="D19" i="2"/>
  <c r="F19" i="2" s="1"/>
  <c r="D20" i="2"/>
  <c r="F20" i="2" s="1"/>
  <c r="D21" i="2"/>
  <c r="F21" i="2" s="1"/>
  <c r="D22" i="2"/>
  <c r="F22" i="2" s="1"/>
  <c r="H22" i="2" s="1"/>
  <c r="D24" i="2"/>
  <c r="F24" i="2" s="1"/>
  <c r="H24" i="2" s="1"/>
  <c r="D25" i="2"/>
  <c r="F25" i="2" s="1"/>
  <c r="D26" i="2"/>
  <c r="F26" i="2" s="1"/>
  <c r="H26" i="2" s="1"/>
  <c r="D27" i="2"/>
  <c r="F27" i="2" s="1"/>
  <c r="D35" i="2"/>
  <c r="F35" i="2" s="1"/>
  <c r="D7" i="2"/>
  <c r="F7" i="2" s="1"/>
  <c r="F33" i="1"/>
  <c r="I32" i="1"/>
  <c r="F32" i="1"/>
  <c r="F29" i="1"/>
  <c r="H29" i="1" s="1"/>
  <c r="G29" i="1"/>
  <c r="H28" i="1"/>
  <c r="F28" i="1"/>
  <c r="G28" i="1" s="1"/>
  <c r="I28" i="1" s="1"/>
  <c r="F9" i="1"/>
  <c r="G9" i="1"/>
  <c r="H9" i="1"/>
  <c r="I9" i="1"/>
  <c r="F10" i="1"/>
  <c r="G10" i="1"/>
  <c r="H10" i="1"/>
  <c r="I10" i="1"/>
  <c r="F14" i="1"/>
  <c r="G14" i="1"/>
  <c r="H14" i="1"/>
  <c r="I14" i="1"/>
  <c r="F15" i="1"/>
  <c r="G15" i="1"/>
  <c r="H15" i="1"/>
  <c r="I15" i="1"/>
  <c r="F16" i="1"/>
  <c r="G16" i="1"/>
  <c r="H16" i="1"/>
  <c r="I16" i="1"/>
  <c r="F17" i="1"/>
  <c r="G17" i="1"/>
  <c r="H17" i="1"/>
  <c r="I17" i="1"/>
  <c r="F19" i="1"/>
  <c r="G19" i="1"/>
  <c r="H19" i="1"/>
  <c r="I19" i="1"/>
  <c r="F7" i="1"/>
  <c r="D9" i="1"/>
  <c r="D10" i="1"/>
  <c r="D14" i="1"/>
  <c r="D15" i="1"/>
  <c r="D16" i="1"/>
  <c r="D17" i="1"/>
  <c r="D19" i="1"/>
  <c r="D28" i="1"/>
  <c r="D29" i="1"/>
  <c r="D7" i="1"/>
  <c r="H21" i="2" l="1"/>
  <c r="G21" i="2"/>
  <c r="H10" i="2"/>
  <c r="G10" i="2"/>
  <c r="G17" i="2"/>
  <c r="I17" i="2" s="1"/>
  <c r="H19" i="2"/>
  <c r="G19" i="2"/>
  <c r="H12" i="2"/>
  <c r="G12" i="2"/>
  <c r="H27" i="2"/>
  <c r="G27" i="2"/>
  <c r="H7" i="2"/>
  <c r="G7" i="2"/>
  <c r="H25" i="2"/>
  <c r="G25" i="2"/>
  <c r="H20" i="2"/>
  <c r="G20" i="2"/>
  <c r="H16" i="2"/>
  <c r="G16" i="2"/>
  <c r="H9" i="2"/>
  <c r="G9" i="2"/>
  <c r="G26" i="2"/>
  <c r="I26" i="2" s="1"/>
  <c r="G24" i="2"/>
  <c r="G22" i="2"/>
  <c r="G18" i="2"/>
  <c r="I18" i="2" s="1"/>
  <c r="G11" i="2"/>
  <c r="I11" i="2" s="1"/>
  <c r="I23" i="4"/>
  <c r="I15" i="4"/>
  <c r="H23" i="4"/>
  <c r="H22" i="4"/>
  <c r="H21" i="4"/>
  <c r="I21" i="4" s="1"/>
  <c r="H20" i="4"/>
  <c r="H19" i="4"/>
  <c r="I19" i="4" s="1"/>
  <c r="H18" i="4"/>
  <c r="F24" i="4" s="1"/>
  <c r="H17" i="4"/>
  <c r="I17" i="4" s="1"/>
  <c r="H16" i="4"/>
  <c r="I16" i="4" s="1"/>
  <c r="H15" i="4"/>
  <c r="H14" i="4"/>
  <c r="H13" i="4"/>
  <c r="I13" i="4" s="1"/>
  <c r="H12" i="4"/>
  <c r="H11" i="4"/>
  <c r="I11" i="4" s="1"/>
  <c r="H10" i="4"/>
  <c r="H7" i="4"/>
  <c r="I22" i="4"/>
  <c r="I20" i="4"/>
  <c r="I18" i="4"/>
  <c r="I14" i="4"/>
  <c r="I12" i="4"/>
  <c r="I10" i="4"/>
  <c r="I7" i="4"/>
  <c r="H10" i="3"/>
  <c r="G10" i="3"/>
  <c r="H14" i="3"/>
  <c r="G14" i="3"/>
  <c r="G12" i="3"/>
  <c r="H12" i="3"/>
  <c r="I12" i="3" s="1"/>
  <c r="G5" i="3"/>
  <c r="I5" i="3" s="1"/>
  <c r="H5" i="3"/>
  <c r="H11" i="3"/>
  <c r="I11" i="3" s="1"/>
  <c r="G11" i="3"/>
  <c r="H15" i="3"/>
  <c r="I15" i="3" s="1"/>
  <c r="I7" i="3"/>
  <c r="G15" i="3"/>
  <c r="H13" i="3"/>
  <c r="I13" i="3" s="1"/>
  <c r="G35" i="2"/>
  <c r="F39" i="2" s="1"/>
  <c r="H35" i="2"/>
  <c r="I24" i="2"/>
  <c r="I22" i="2"/>
  <c r="G7" i="1"/>
  <c r="I7" i="1" s="1"/>
  <c r="I20" i="1" s="1"/>
  <c r="H7" i="1"/>
  <c r="I29" i="1"/>
  <c r="F28" i="2" l="1"/>
  <c r="F40" i="2" s="1"/>
  <c r="J40" i="2" s="1"/>
  <c r="I10" i="2"/>
  <c r="I21" i="2"/>
  <c r="I20" i="2"/>
  <c r="I25" i="2"/>
  <c r="I27" i="2"/>
  <c r="I19" i="2"/>
  <c r="I9" i="2"/>
  <c r="I12" i="2"/>
  <c r="I16" i="2"/>
  <c r="I7" i="2"/>
  <c r="I35" i="2"/>
  <c r="I39" i="2" s="1"/>
  <c r="I14" i="3"/>
  <c r="I10" i="3"/>
  <c r="F20" i="1"/>
  <c r="I28" i="2" l="1"/>
  <c r="I40" i="2" s="1"/>
  <c r="I42" i="2" l="1"/>
  <c r="K42" i="2" s="1"/>
  <c r="K40" i="2"/>
</calcChain>
</file>

<file path=xl/sharedStrings.xml><?xml version="1.0" encoding="utf-8"?>
<sst xmlns="http://schemas.openxmlformats.org/spreadsheetml/2006/main" count="215" uniqueCount="142">
  <si>
    <t>Table 1a: Annual Respondent Burden and Cost – NSPS for Wool Fiberglass Insulation Manufacturing Plants (40 CFR Part 60,  Subpart PPP) (Renewal)</t>
  </si>
  <si>
    <t xml:space="preserve">Burden Items </t>
  </si>
  <si>
    <t>1. Applications</t>
  </si>
  <si>
    <t>N/A</t>
  </si>
  <si>
    <t>2. Survey and Studies</t>
  </si>
  <si>
    <t>3. Reporting Requirements</t>
  </si>
  <si>
    <t>B. Required activities</t>
  </si>
  <si>
    <r>
      <t xml:space="preserve">         Initial performance tests</t>
    </r>
    <r>
      <rPr>
        <vertAlign val="superscript"/>
        <sz val="10"/>
        <color rgb="FF000000"/>
        <rFont val="Times New Roman"/>
        <family val="1"/>
      </rPr>
      <t xml:space="preserve"> d</t>
    </r>
  </si>
  <si>
    <r>
      <t xml:space="preserve">         Repeat performance tests </t>
    </r>
    <r>
      <rPr>
        <vertAlign val="superscript"/>
        <sz val="10"/>
        <color rgb="FF000000"/>
        <rFont val="Times New Roman"/>
        <family val="1"/>
      </rPr>
      <t>e</t>
    </r>
  </si>
  <si>
    <t>C. Create information</t>
  </si>
  <si>
    <t>D. Gather existing information</t>
  </si>
  <si>
    <t>E. Write Report</t>
  </si>
  <si>
    <r>
      <t xml:space="preserve">        Notification of construction/reconstruction </t>
    </r>
    <r>
      <rPr>
        <vertAlign val="superscript"/>
        <sz val="10"/>
        <color rgb="FF000000"/>
        <rFont val="Times New Roman"/>
        <family val="1"/>
      </rPr>
      <t>f</t>
    </r>
  </si>
  <si>
    <r>
      <t xml:space="preserve">        Notification of actual startup</t>
    </r>
    <r>
      <rPr>
        <vertAlign val="superscript"/>
        <sz val="10"/>
        <color rgb="FF000000"/>
        <rFont val="Times New Roman"/>
        <family val="1"/>
      </rPr>
      <t xml:space="preserve"> f</t>
    </r>
  </si>
  <si>
    <r>
      <t xml:space="preserve">        Notification of physical or operational change </t>
    </r>
    <r>
      <rPr>
        <vertAlign val="superscript"/>
        <sz val="10"/>
        <color rgb="FF000000"/>
        <rFont val="Times New Roman"/>
        <family val="1"/>
      </rPr>
      <t>f</t>
    </r>
  </si>
  <si>
    <r>
      <t xml:space="preserve">        Notification of initial performance test </t>
    </r>
    <r>
      <rPr>
        <vertAlign val="superscript"/>
        <sz val="10"/>
        <color rgb="FF000000"/>
        <rFont val="Times New Roman"/>
        <family val="1"/>
      </rPr>
      <t>f</t>
    </r>
  </si>
  <si>
    <t xml:space="preserve">        Report of performance test</t>
  </si>
  <si>
    <r>
      <t xml:space="preserve">        Semiannual exceedance report </t>
    </r>
    <r>
      <rPr>
        <vertAlign val="superscript"/>
        <sz val="10"/>
        <color rgb="FF000000"/>
        <rFont val="Times New Roman"/>
        <family val="1"/>
      </rPr>
      <t>g</t>
    </r>
  </si>
  <si>
    <t>Subtotal for Reporting Requirements</t>
  </si>
  <si>
    <t>4. Recordkeeping Requirements</t>
  </si>
  <si>
    <t>B. Plan activities</t>
  </si>
  <si>
    <t>C. Implement activities</t>
  </si>
  <si>
    <t>D. Develop record system</t>
  </si>
  <si>
    <t>E. Time to enter information</t>
  </si>
  <si>
    <t>40 CFR Part 60, Subpart PPP</t>
  </si>
  <si>
    <t>F. Train Personnel</t>
  </si>
  <si>
    <t>G. Audits</t>
  </si>
  <si>
    <t>Subtotal for Recordkeeping Requirements</t>
  </si>
  <si>
    <t>(A)
Hours per Occurrence</t>
  </si>
  <si>
    <t>(B) 
Occurrences per Year</t>
  </si>
  <si>
    <t>(C) 
Hours per Year 
(C=AxB)</t>
  </si>
  <si>
    <r>
      <t xml:space="preserve">(D) 
Respondents per Year </t>
    </r>
    <r>
      <rPr>
        <vertAlign val="superscript"/>
        <sz val="10"/>
        <color rgb="FF000000"/>
        <rFont val="Times New Roman"/>
        <family val="1"/>
      </rPr>
      <t>a</t>
    </r>
  </si>
  <si>
    <t>(E) 
Technical Hours per Year 
(E=CxD)</t>
  </si>
  <si>
    <t>(F) 
Managerial Hours per Year 
(F=Ex0.05)</t>
  </si>
  <si>
    <t>(G) 
Clerical Hours per Year 
(G=Ex0.1)</t>
  </si>
  <si>
    <r>
      <t xml:space="preserve">(H)
Cost, $ </t>
    </r>
    <r>
      <rPr>
        <vertAlign val="superscript"/>
        <sz val="10"/>
        <color rgb="FF000000"/>
        <rFont val="Times New Roman"/>
        <family val="1"/>
      </rPr>
      <t>b</t>
    </r>
  </si>
  <si>
    <r>
      <t xml:space="preserve">        Initial performance tests </t>
    </r>
    <r>
      <rPr>
        <vertAlign val="superscript"/>
        <sz val="10"/>
        <color rgb="FF000000"/>
        <rFont val="Times New Roman"/>
        <family val="1"/>
      </rPr>
      <t>d</t>
    </r>
  </si>
  <si>
    <t>Table 1b: Annual Respondent Burden and Cost – NESHAP for Wool Fiberglass Insulation Manufacturing Plants (40 CFR Part  63, Subpart NNN) (Renewal)</t>
  </si>
  <si>
    <t>1. Initial performance tests</t>
  </si>
  <si>
    <r>
      <t xml:space="preserve">A. New or modified plant </t>
    </r>
    <r>
      <rPr>
        <vertAlign val="superscript"/>
        <sz val="10"/>
        <color rgb="FF000000"/>
        <rFont val="Times New Roman"/>
        <family val="1"/>
      </rPr>
      <t>c</t>
    </r>
  </si>
  <si>
    <t>2. Repeat performance tests</t>
  </si>
  <si>
    <r>
      <t xml:space="preserve">A. New or modified plant </t>
    </r>
    <r>
      <rPr>
        <vertAlign val="superscript"/>
        <sz val="10"/>
        <color rgb="FF000000"/>
        <rFont val="Times New Roman"/>
        <family val="1"/>
      </rPr>
      <t>c, d</t>
    </r>
  </si>
  <si>
    <t>3. Report Review</t>
  </si>
  <si>
    <t>A. New or modified plant</t>
  </si>
  <si>
    <t xml:space="preserve">        Notification of construction/reconstruction </t>
  </si>
  <si>
    <t xml:space="preserve">        Notification of actual startup </t>
  </si>
  <si>
    <t xml:space="preserve">        Notification of physical or operational change</t>
  </si>
  <si>
    <t xml:space="preserve">        Notification of initial performance test </t>
  </si>
  <si>
    <r>
      <t xml:space="preserve">        Review performance test results </t>
    </r>
    <r>
      <rPr>
        <vertAlign val="superscript"/>
        <sz val="10"/>
        <color rgb="FF000000"/>
        <rFont val="Times New Roman"/>
        <family val="1"/>
      </rPr>
      <t>e</t>
    </r>
  </si>
  <si>
    <t>Table 2a: Average Annual EPA Burden and Cost – NSPS for Wool Fiberglass Insulation Manufacturing Plants (40 CFR Part 60, Subpart PPP) (Renewal)</t>
  </si>
  <si>
    <t>(A)
EPA Hours per Occurrence</t>
  </si>
  <si>
    <t>(C) 
EPA Hours per Year 
(C=AxB)</t>
  </si>
  <si>
    <r>
      <t xml:space="preserve">(D) 
Plants per Year </t>
    </r>
    <r>
      <rPr>
        <vertAlign val="superscript"/>
        <sz val="10"/>
        <color rgb="FF000000"/>
        <rFont val="Times New Roman"/>
        <family val="1"/>
      </rPr>
      <t>a</t>
    </r>
  </si>
  <si>
    <r>
      <t xml:space="preserve">       Notification of applicability </t>
    </r>
    <r>
      <rPr>
        <vertAlign val="superscript"/>
        <sz val="10"/>
        <color rgb="FF000000"/>
        <rFont val="Times New Roman"/>
        <family val="1"/>
      </rPr>
      <t>e</t>
    </r>
  </si>
  <si>
    <r>
      <t xml:space="preserve">       Notification of construction/reconstruction </t>
    </r>
    <r>
      <rPr>
        <vertAlign val="superscript"/>
        <sz val="10"/>
        <color rgb="FF000000"/>
        <rFont val="Times New Roman"/>
        <family val="1"/>
      </rPr>
      <t>e</t>
    </r>
  </si>
  <si>
    <r>
      <t xml:space="preserve">       Notification of actual startup </t>
    </r>
    <r>
      <rPr>
        <vertAlign val="superscript"/>
        <sz val="10"/>
        <color rgb="FF000000"/>
        <rFont val="Times New Roman"/>
        <family val="1"/>
      </rPr>
      <t>e</t>
    </r>
  </si>
  <si>
    <r>
      <t xml:space="preserve">       Notification of special compliance requirements </t>
    </r>
    <r>
      <rPr>
        <vertAlign val="superscript"/>
        <sz val="10"/>
        <color rgb="FF000000"/>
        <rFont val="Times New Roman"/>
        <family val="1"/>
      </rPr>
      <t>e</t>
    </r>
  </si>
  <si>
    <r>
      <t xml:space="preserve">       Notification of initial performance test </t>
    </r>
    <r>
      <rPr>
        <vertAlign val="superscript"/>
        <sz val="10"/>
        <color rgb="FF000000"/>
        <rFont val="Times New Roman"/>
        <family val="1"/>
      </rPr>
      <t>e</t>
    </r>
  </si>
  <si>
    <r>
      <t xml:space="preserve">       Notification of compliance status </t>
    </r>
    <r>
      <rPr>
        <vertAlign val="superscript"/>
        <sz val="10"/>
        <color rgb="FF000000"/>
        <rFont val="Times New Roman"/>
        <family val="1"/>
      </rPr>
      <t>e</t>
    </r>
  </si>
  <si>
    <t xml:space="preserve">       Report of initial performance test </t>
  </si>
  <si>
    <r>
      <t xml:space="preserve">       Excess emissions report </t>
    </r>
    <r>
      <rPr>
        <vertAlign val="superscript"/>
        <sz val="10"/>
        <color rgb="FF000000"/>
        <rFont val="Times New Roman"/>
        <family val="1"/>
      </rPr>
      <t>g</t>
    </r>
  </si>
  <si>
    <r>
      <t xml:space="preserve">       Report of no excess emissions </t>
    </r>
    <r>
      <rPr>
        <vertAlign val="superscript"/>
        <sz val="10"/>
        <color rgb="FF000000"/>
        <rFont val="Times New Roman"/>
        <family val="1"/>
      </rPr>
      <t>h</t>
    </r>
  </si>
  <si>
    <r>
      <t xml:space="preserve">       Quality improvement plan </t>
    </r>
    <r>
      <rPr>
        <vertAlign val="superscript"/>
        <sz val="10"/>
        <color rgb="FF000000"/>
        <rFont val="Times New Roman"/>
        <family val="1"/>
      </rPr>
      <t>i</t>
    </r>
  </si>
  <si>
    <r>
      <t xml:space="preserve">       Startup, shutdown, and malfunction plan </t>
    </r>
    <r>
      <rPr>
        <vertAlign val="superscript"/>
        <sz val="10"/>
        <color rgb="FF000000"/>
        <rFont val="Times New Roman"/>
        <family val="1"/>
      </rPr>
      <t>i</t>
    </r>
  </si>
  <si>
    <r>
      <t xml:space="preserve">       Operations, maintenance, and monitoring plan  </t>
    </r>
    <r>
      <rPr>
        <vertAlign val="superscript"/>
        <sz val="10"/>
        <color rgb="FF000000"/>
        <rFont val="Times New Roman"/>
        <family val="1"/>
      </rPr>
      <t>i</t>
    </r>
  </si>
  <si>
    <r>
      <t xml:space="preserve">       Startup, shutdown, and malfunction report </t>
    </r>
    <r>
      <rPr>
        <vertAlign val="superscript"/>
        <sz val="10"/>
        <color rgb="FF000000"/>
        <rFont val="Times New Roman"/>
        <family val="1"/>
      </rPr>
      <t>j</t>
    </r>
  </si>
  <si>
    <t>Table 2b: Average Annual EPA Burden and Cost – NESHAP for Wool Fiberglass Insulation Manufacturing Plants (40 CFR Part 63, Subpart NNN) (Renewal)</t>
  </si>
  <si>
    <t>Assumptions:</t>
  </si>
  <si>
    <t>c  We have assumed that it will take 40 hours for each new plant to participate in the performance testing.</t>
  </si>
  <si>
    <t>d  We assume that 20 percent of new or modified plants will have to repeat performance test due to failures.</t>
  </si>
  <si>
    <t>e  We assume that each new or modified plant will take two hour once per year to review the notification reports.</t>
  </si>
  <si>
    <t>f  We assume that each new or modified plant will take two hours once per year to completed request.</t>
  </si>
  <si>
    <t>i   We assume that it will take 40 hours once per year to review plans.</t>
  </si>
  <si>
    <r>
      <t>c</t>
    </r>
    <r>
      <rPr>
        <sz val="10"/>
        <color rgb="FF000000"/>
        <rFont val="Times New Roman"/>
        <family val="1"/>
      </rPr>
      <t xml:space="preserve">  We have assumed that it will take 24 hours for each new plant to participate in the performance testing.</t>
    </r>
  </si>
  <si>
    <r>
      <t xml:space="preserve">d </t>
    </r>
    <r>
      <rPr>
        <sz val="10"/>
        <color rgb="FF000000"/>
        <rFont val="Times New Roman"/>
        <family val="1"/>
      </rPr>
      <t xml:space="preserve">  We assume that 20 percent of new or modified plants will have to repeat performance test due to failures.</t>
    </r>
  </si>
  <si>
    <r>
      <t>e</t>
    </r>
    <r>
      <rPr>
        <sz val="10"/>
        <color rgb="FF000000"/>
        <rFont val="Times New Roman"/>
        <family val="1"/>
      </rPr>
      <t xml:space="preserve">   We assume that each new or modified plant will take eight hour 1.2 times per year to review the performance test results reports.</t>
    </r>
  </si>
  <si>
    <r>
      <t>f</t>
    </r>
    <r>
      <rPr>
        <sz val="10"/>
        <color rgb="FF000000"/>
        <rFont val="Times New Roman"/>
        <family val="1"/>
      </rPr>
      <t xml:space="preserve">  We have assumed that each plant will take two hours two times per year to review the semiannual exceedance/no exceedance reports</t>
    </r>
  </si>
  <si>
    <r>
      <t>a</t>
    </r>
    <r>
      <rPr>
        <sz val="10"/>
        <color rgb="FF000000"/>
        <rFont val="Times New Roman"/>
        <family val="1"/>
      </rPr>
      <t xml:space="preserve">  We have assumed that there are approximately 32 respondents, with no additional new or reconstructed sources becoming subject to the rule over the next three years.</t>
    </r>
  </si>
  <si>
    <r>
      <t>d</t>
    </r>
    <r>
      <rPr>
        <sz val="10"/>
        <color rgb="FF000000"/>
        <rFont val="Times New Roman"/>
        <family val="1"/>
      </rPr>
      <t xml:space="preserve">  We assume that it will take each respondent 980 hours to complete initial performance tests.</t>
    </r>
  </si>
  <si>
    <t xml:space="preserve">  </t>
  </si>
  <si>
    <r>
      <t xml:space="preserve">a </t>
    </r>
    <r>
      <rPr>
        <sz val="10"/>
        <color rgb="FF000000"/>
        <rFont val="Times New Roman"/>
        <family val="1"/>
      </rPr>
      <t xml:space="preserve"> We have assumed that there are approximately 32 respondents, with no additional new or reconstructed sources becoming subject to the rule over the next three years..</t>
    </r>
  </si>
  <si>
    <r>
      <t>d</t>
    </r>
    <r>
      <rPr>
        <sz val="10"/>
        <color rgb="FF000000"/>
        <rFont val="Times New Roman"/>
        <family val="1"/>
      </rPr>
      <t xml:space="preserve">  We assume that it will take each respondent 72 hours to complete initial performance tests.</t>
    </r>
  </si>
  <si>
    <r>
      <t xml:space="preserve">f  </t>
    </r>
    <r>
      <rPr>
        <sz val="10"/>
        <color rgb="FF000000"/>
        <rFont val="Times New Roman"/>
        <family val="1"/>
      </rPr>
      <t xml:space="preserve"> We assume that each respondent will take two hours to prepare notification reports.</t>
    </r>
  </si>
  <si>
    <r>
      <t xml:space="preserve">g </t>
    </r>
    <r>
      <rPr>
        <sz val="10"/>
        <color rgb="FF000000"/>
        <rFont val="Times New Roman"/>
        <family val="1"/>
      </rPr>
      <t xml:space="preserve"> We assume that each respondent will take four hours to prepare semiannual report.</t>
    </r>
  </si>
  <si>
    <r>
      <t>h</t>
    </r>
    <r>
      <rPr>
        <sz val="10"/>
        <color rgb="FF000000"/>
        <rFont val="Times New Roman"/>
        <family val="1"/>
      </rPr>
      <t xml:space="preserve">  We assume that 0.25 hours is required to record operating parameters.</t>
    </r>
  </si>
  <si>
    <r>
      <t>j</t>
    </r>
    <r>
      <rPr>
        <sz val="10"/>
        <color rgb="FF000000"/>
        <rFont val="Times New Roman"/>
        <family val="1"/>
      </rPr>
      <t xml:space="preserve">  We assume that it will take one hour per years for each respondent to record startups, shutdowns, malfunctions.etc.</t>
    </r>
  </si>
  <si>
    <r>
      <t xml:space="preserve">        Records of operating parameters and emissions </t>
    </r>
    <r>
      <rPr>
        <vertAlign val="superscript"/>
        <sz val="10"/>
        <color rgb="FF000000"/>
        <rFont val="Times New Roman"/>
        <family val="1"/>
      </rPr>
      <t>h, i</t>
    </r>
  </si>
  <si>
    <r>
      <t xml:space="preserve">        Records of startups, shutdowns, and malfunctions </t>
    </r>
    <r>
      <rPr>
        <vertAlign val="superscript"/>
        <sz val="10"/>
        <color rgb="FF000000"/>
        <rFont val="Times New Roman"/>
        <family val="1"/>
      </rPr>
      <t>j</t>
    </r>
  </si>
  <si>
    <t>See 3B</t>
  </si>
  <si>
    <t>See 3A</t>
  </si>
  <si>
    <r>
      <t xml:space="preserve">A. Familiarize with regulatory requirements </t>
    </r>
    <r>
      <rPr>
        <vertAlign val="superscript"/>
        <sz val="10"/>
        <color rgb="FF000000"/>
        <rFont val="Times New Roman"/>
        <family val="1"/>
      </rPr>
      <t>c</t>
    </r>
  </si>
  <si>
    <r>
      <t xml:space="preserve">        Review semiannual exceedance/no exceedance reports </t>
    </r>
    <r>
      <rPr>
        <vertAlign val="superscript"/>
        <sz val="10"/>
        <color rgb="FF000000"/>
        <rFont val="Times New Roman"/>
        <family val="1"/>
      </rPr>
      <t>f</t>
    </r>
  </si>
  <si>
    <r>
      <t xml:space="preserve">       Request for extension of compliance, adjustments to time periods, and changes in information </t>
    </r>
    <r>
      <rPr>
        <vertAlign val="superscript"/>
        <sz val="10"/>
        <color rgb="FF000000"/>
        <rFont val="Times New Roman"/>
        <family val="1"/>
      </rPr>
      <t>f</t>
    </r>
  </si>
  <si>
    <t>b This ICR uses the following labor rates:  Managerial $64.16 (GS-13, Step 5, $40.10 + 60%) , Technical $47.62 (GS-12, Step 1, $29.76 + 60%), and Clerical $25.76 (GS-6, Step 3, $16.10 + 60%).  These rates are from the Office of Personnel Management (OPM), 2016 General Schedule, which excludes locality rates of pay.  The rates have been increased by 60 percent to account for the benefit packages available to government employees.  This ICR assumes that Clerical hours are 10% of Technical hours and Managerial hours are 5% of Technical hours.</t>
  </si>
  <si>
    <r>
      <t xml:space="preserve">b </t>
    </r>
    <r>
      <rPr>
        <sz val="10"/>
        <color rgb="FF000000"/>
        <rFont val="Times New Roman"/>
        <family val="1"/>
      </rPr>
      <t>This ICR uses the following labor rates:  Managerial $64.16 (GS-13, Step 5, $40.10 + 60%) , Technical $47.62 (GS-12, Step 1, $29.76 + 60%), and Clerical $25.76 (GS-6, Step 3, $16.10 + 60%).  These rates are from the Office of Personnel Management (OPM), 2016 General Schedule, which excludes locality rates of pay.  The rates have been increased by 60 percent to account for the benefit packages available to government employees.  This ICR assumes that Clerical hours are 10% of Technical hours and Managerial hours are 5% of Technical hours.</t>
    </r>
  </si>
  <si>
    <r>
      <t>b</t>
    </r>
    <r>
      <rPr>
        <sz val="10"/>
        <color rgb="FF000000"/>
        <rFont val="Times New Roman"/>
        <family val="1"/>
      </rPr>
      <t xml:space="preserve">  This ICR uses the following labor rates: Managerial $138.43 ($65.92 + 110%), Technical $106.45 ($50.69 + 110%), and Clerical $52.77 ($25.13 + 110%).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  This ICR assumes that Clerical hours are 10% of Technical hours and Managerial hours are 5% of Technical hours.</t>
    </r>
  </si>
  <si>
    <r>
      <t xml:space="preserve">c </t>
    </r>
    <r>
      <rPr>
        <sz val="10"/>
        <color rgb="FF000000"/>
        <rFont val="Times New Roman"/>
        <family val="1"/>
      </rPr>
      <t xml:space="preserve"> We have assumed that all existing respondents will each take one hour to re-familiarize with the regulatory requirements each year.</t>
    </r>
  </si>
  <si>
    <r>
      <t>e</t>
    </r>
    <r>
      <rPr>
        <sz val="10"/>
        <color rgb="FF000000"/>
        <rFont val="Times New Roman"/>
        <family val="1"/>
      </rPr>
      <t xml:space="preserve">  We assume that 20 percent of respondents will have to repeat the initial performance tests due to failures.</t>
    </r>
  </si>
  <si>
    <r>
      <t>i</t>
    </r>
    <r>
      <rPr>
        <sz val="10"/>
        <color rgb="FF000000"/>
        <rFont val="Times New Roman"/>
        <family val="1"/>
      </rPr>
      <t xml:space="preserve">  We assume that each respondent will take 1 hour to enter operating parameters and emissions records, 250 days per year.</t>
    </r>
  </si>
  <si>
    <r>
      <rPr>
        <vertAlign val="superscript"/>
        <sz val="10"/>
        <color rgb="FF000000"/>
        <rFont val="Times New Roman"/>
        <family val="1"/>
      </rPr>
      <t>k</t>
    </r>
    <r>
      <rPr>
        <sz val="10"/>
        <color rgb="FF000000"/>
        <rFont val="Times New Roman"/>
        <family val="1"/>
      </rPr>
      <t xml:space="preserve">  Totals have been rounded to 3 significant figures. Figures may not add exactly due to rounding. </t>
    </r>
  </si>
  <si>
    <r>
      <t xml:space="preserve">Total Annual Burden and Cost (rounded) </t>
    </r>
    <r>
      <rPr>
        <b/>
        <vertAlign val="superscript"/>
        <sz val="10"/>
        <color rgb="FF000000"/>
        <rFont val="Times New Roman"/>
        <family val="1"/>
      </rPr>
      <t>k</t>
    </r>
  </si>
  <si>
    <r>
      <t xml:space="preserve">Capital and O&amp;M Cost (rounded) </t>
    </r>
    <r>
      <rPr>
        <b/>
        <vertAlign val="superscript"/>
        <sz val="10"/>
        <color rgb="FF000000"/>
        <rFont val="Times New Roman"/>
        <family val="1"/>
      </rPr>
      <t>k</t>
    </r>
    <r>
      <rPr>
        <b/>
        <sz val="10"/>
        <color rgb="FF000000"/>
        <rFont val="Times New Roman"/>
        <family val="1"/>
      </rPr>
      <t xml:space="preserve"> </t>
    </r>
  </si>
  <si>
    <r>
      <t xml:space="preserve">Grand Total (rounded) </t>
    </r>
    <r>
      <rPr>
        <b/>
        <vertAlign val="superscript"/>
        <sz val="10"/>
        <color rgb="FF000000"/>
        <rFont val="Times New Roman"/>
        <family val="1"/>
      </rPr>
      <t>k</t>
    </r>
  </si>
  <si>
    <r>
      <rPr>
        <vertAlign val="superscript"/>
        <sz val="10"/>
        <color rgb="FF000000"/>
        <rFont val="Times New Roman"/>
        <family val="1"/>
      </rPr>
      <t>g</t>
    </r>
    <r>
      <rPr>
        <sz val="10"/>
        <color rgb="FF000000"/>
        <rFont val="Times New Roman"/>
        <family val="1"/>
      </rPr>
      <t xml:space="preserve">  Totals have been rounded to 3 significant figures. Figures may not add exactly due to rounding. </t>
    </r>
  </si>
  <si>
    <r>
      <t xml:space="preserve">Total Annual Burden and Cost (rounded) </t>
    </r>
    <r>
      <rPr>
        <b/>
        <vertAlign val="superscript"/>
        <sz val="10"/>
        <color rgb="FF000000"/>
        <rFont val="Times New Roman"/>
        <family val="1"/>
      </rPr>
      <t>g</t>
    </r>
  </si>
  <si>
    <t>g  We assume that 20 percent of plants will submit excess emissions reports twice per year.</t>
  </si>
  <si>
    <t>h  We assume that 80 percent of plants will submit the no excess emissions report twice per year.</t>
  </si>
  <si>
    <t xml:space="preserve">j  We assume that it will take 20 hours twice per year to review startup, shutdown, and malfunction report and 10 percent of plants will submit startup, shutdown and malfunction reports. </t>
  </si>
  <si>
    <r>
      <t xml:space="preserve">        Operations, maintenance, and monitoring plan </t>
    </r>
    <r>
      <rPr>
        <vertAlign val="superscript"/>
        <sz val="10"/>
        <color rgb="FF000000"/>
        <rFont val="Times New Roman"/>
        <family val="1"/>
      </rPr>
      <t>h</t>
    </r>
  </si>
  <si>
    <r>
      <t xml:space="preserve">        Startup, shutdown, and malfunction plan </t>
    </r>
    <r>
      <rPr>
        <vertAlign val="superscript"/>
        <sz val="10"/>
        <color rgb="FF000000"/>
        <rFont val="Times New Roman"/>
        <family val="1"/>
      </rPr>
      <t>i</t>
    </r>
  </si>
  <si>
    <r>
      <t xml:space="preserve">        Notification of applicability </t>
    </r>
    <r>
      <rPr>
        <vertAlign val="superscript"/>
        <sz val="10"/>
        <color rgb="FF000000"/>
        <rFont val="Times New Roman"/>
        <family val="1"/>
      </rPr>
      <t>j</t>
    </r>
  </si>
  <si>
    <r>
      <t xml:space="preserve">        Notification of construction/reconstruction </t>
    </r>
    <r>
      <rPr>
        <vertAlign val="superscript"/>
        <sz val="10"/>
        <color rgb="FF000000"/>
        <rFont val="Times New Roman"/>
        <family val="1"/>
      </rPr>
      <t>j</t>
    </r>
  </si>
  <si>
    <r>
      <t xml:space="preserve">        Notification of actual startup </t>
    </r>
    <r>
      <rPr>
        <vertAlign val="superscript"/>
        <sz val="10"/>
        <color rgb="FF000000"/>
        <rFont val="Times New Roman"/>
        <family val="1"/>
      </rPr>
      <t>j</t>
    </r>
  </si>
  <si>
    <r>
      <t xml:space="preserve">        Notification of special compliance requirements </t>
    </r>
    <r>
      <rPr>
        <vertAlign val="superscript"/>
        <sz val="10"/>
        <color rgb="FF000000"/>
        <rFont val="Times New Roman"/>
        <family val="1"/>
      </rPr>
      <t>j</t>
    </r>
  </si>
  <si>
    <r>
      <t xml:space="preserve">        Notification of initial performance test </t>
    </r>
    <r>
      <rPr>
        <vertAlign val="superscript"/>
        <sz val="10"/>
        <color rgb="FF000000"/>
        <rFont val="Times New Roman"/>
        <family val="1"/>
      </rPr>
      <t>j</t>
    </r>
  </si>
  <si>
    <r>
      <t xml:space="preserve">        Notification of compliance status </t>
    </r>
    <r>
      <rPr>
        <vertAlign val="superscript"/>
        <sz val="10"/>
        <color rgb="FF000000"/>
        <rFont val="Times New Roman"/>
        <family val="1"/>
      </rPr>
      <t>j</t>
    </r>
  </si>
  <si>
    <r>
      <t xml:space="preserve">        Request for extension of compliance, adjustments to time periods, and changes in information </t>
    </r>
    <r>
      <rPr>
        <vertAlign val="superscript"/>
        <sz val="10"/>
        <color rgb="FF000000"/>
        <rFont val="Times New Roman"/>
        <family val="1"/>
      </rPr>
      <t>j, k</t>
    </r>
  </si>
  <si>
    <r>
      <t xml:space="preserve">        Excess emissions report </t>
    </r>
    <r>
      <rPr>
        <vertAlign val="superscript"/>
        <sz val="10"/>
        <color rgb="FF000000"/>
        <rFont val="Times New Roman"/>
        <family val="1"/>
      </rPr>
      <t>k,</t>
    </r>
    <r>
      <rPr>
        <sz val="10"/>
        <color rgb="FF000000"/>
        <rFont val="Times New Roman"/>
        <family val="1"/>
      </rPr>
      <t xml:space="preserve"> </t>
    </r>
    <r>
      <rPr>
        <vertAlign val="superscript"/>
        <sz val="10"/>
        <color rgb="FF000000"/>
        <rFont val="Times New Roman"/>
        <family val="1"/>
      </rPr>
      <t>n</t>
    </r>
  </si>
  <si>
    <r>
      <t xml:space="preserve">        Report of no excess emissions </t>
    </r>
    <r>
      <rPr>
        <vertAlign val="superscript"/>
        <sz val="10"/>
        <color rgb="FF000000"/>
        <rFont val="Times New Roman"/>
        <family val="1"/>
      </rPr>
      <t>n, o</t>
    </r>
  </si>
  <si>
    <r>
      <t xml:space="preserve">        Quality improvement plan </t>
    </r>
    <r>
      <rPr>
        <vertAlign val="superscript"/>
        <sz val="10"/>
        <color rgb="FF000000"/>
        <rFont val="Times New Roman"/>
        <family val="1"/>
      </rPr>
      <t>o</t>
    </r>
  </si>
  <si>
    <r>
      <t xml:space="preserve">        Startup, shutdown, and malfunction plan </t>
    </r>
    <r>
      <rPr>
        <vertAlign val="superscript"/>
        <sz val="10"/>
        <color rgb="FF000000"/>
        <rFont val="Times New Roman"/>
        <family val="1"/>
      </rPr>
      <t>q, r</t>
    </r>
  </si>
  <si>
    <r>
      <t xml:space="preserve">         Records of operating parameters and emissions </t>
    </r>
    <r>
      <rPr>
        <vertAlign val="superscript"/>
        <sz val="10"/>
        <color rgb="FF000000"/>
        <rFont val="Times New Roman"/>
        <family val="1"/>
      </rPr>
      <t>s</t>
    </r>
  </si>
  <si>
    <r>
      <t xml:space="preserve">Total Annual Burden and Cost (rounded) </t>
    </r>
    <r>
      <rPr>
        <b/>
        <vertAlign val="superscript"/>
        <sz val="10"/>
        <color rgb="FF000000"/>
        <rFont val="Times New Roman"/>
        <family val="1"/>
      </rPr>
      <t>t</t>
    </r>
  </si>
  <si>
    <r>
      <t xml:space="preserve">Capital and O&amp;M Cost (rounded) </t>
    </r>
    <r>
      <rPr>
        <b/>
        <vertAlign val="superscript"/>
        <sz val="10"/>
        <color rgb="FF000000"/>
        <rFont val="Times New Roman"/>
        <family val="1"/>
      </rPr>
      <t>t</t>
    </r>
    <r>
      <rPr>
        <b/>
        <sz val="10"/>
        <color rgb="FF000000"/>
        <rFont val="Times New Roman"/>
        <family val="1"/>
      </rPr>
      <t xml:space="preserve"> </t>
    </r>
  </si>
  <si>
    <r>
      <t xml:space="preserve">Grand Total (rounded) </t>
    </r>
    <r>
      <rPr>
        <b/>
        <vertAlign val="superscript"/>
        <sz val="10"/>
        <color rgb="FF000000"/>
        <rFont val="Times New Roman"/>
        <family val="1"/>
      </rPr>
      <t>t</t>
    </r>
  </si>
  <si>
    <r>
      <t xml:space="preserve">        Repeat initial performance tests </t>
    </r>
    <r>
      <rPr>
        <vertAlign val="superscript"/>
        <sz val="10"/>
        <color rgb="FF000000"/>
        <rFont val="Times New Roman"/>
        <family val="1"/>
      </rPr>
      <t>e</t>
    </r>
  </si>
  <si>
    <r>
      <t>h</t>
    </r>
    <r>
      <rPr>
        <sz val="10"/>
        <color rgb="FF000000"/>
        <rFont val="Times New Roman"/>
        <family val="1"/>
      </rPr>
      <t xml:space="preserve">  We assume that each respondent will take 40 hours to prepare the operations, maintenance, and monitoring plan.</t>
    </r>
  </si>
  <si>
    <r>
      <t>i</t>
    </r>
    <r>
      <rPr>
        <sz val="10"/>
        <color rgb="FF000000"/>
        <rFont val="Times New Roman"/>
        <family val="1"/>
      </rPr>
      <t xml:space="preserve">  We assume that each respondent will take 40 hours to prepare the startup, shutdown, and malfunction plan.</t>
    </r>
  </si>
  <si>
    <r>
      <t>j</t>
    </r>
    <r>
      <rPr>
        <sz val="10"/>
        <color rgb="FF000000"/>
        <rFont val="Times New Roman"/>
        <family val="1"/>
      </rPr>
      <t xml:space="preserve">  We assume that it will take each respondent two hours to prepare each of the notifications.</t>
    </r>
  </si>
  <si>
    <r>
      <t>k</t>
    </r>
    <r>
      <rPr>
        <sz val="10"/>
        <color rgb="FF000000"/>
        <rFont val="Times New Roman"/>
        <family val="1"/>
      </rPr>
      <t xml:space="preserve">  We assume that it will take each respondent one hour to write the extension of compliance; adjustments to time periods, and changes in information reports.</t>
    </r>
  </si>
  <si>
    <r>
      <t xml:space="preserve">l </t>
    </r>
    <r>
      <rPr>
        <sz val="10"/>
        <color rgb="FF000000"/>
        <rFont val="Times New Roman"/>
        <family val="1"/>
      </rPr>
      <t xml:space="preserve"> We assume that it will take each respondent 16 hours to prepare excess emissions reports.</t>
    </r>
  </si>
  <si>
    <r>
      <t>m</t>
    </r>
    <r>
      <rPr>
        <sz val="10"/>
        <color rgb="FF000000"/>
        <rFont val="Times New Roman"/>
        <family val="1"/>
      </rPr>
      <t xml:space="preserve">  We assume that 20 percent of respondents are required to prepare excess emissions reports.</t>
    </r>
  </si>
  <si>
    <r>
      <t>n</t>
    </r>
    <r>
      <rPr>
        <sz val="10"/>
        <color rgb="FF000000"/>
        <rFont val="Times New Roman"/>
        <family val="1"/>
      </rPr>
      <t xml:space="preserve">  We assume that each respondent will take one hour to prepare no excess emissions reports.</t>
    </r>
  </si>
  <si>
    <r>
      <t>o</t>
    </r>
    <r>
      <rPr>
        <sz val="10"/>
        <color rgb="FF000000"/>
        <rFont val="Times New Roman"/>
        <family val="1"/>
      </rPr>
      <t xml:space="preserve">  We assume that 80 percent of respondents will submit the no excess emissions reports.</t>
    </r>
  </si>
  <si>
    <r>
      <t xml:space="preserve">p </t>
    </r>
    <r>
      <rPr>
        <sz val="10"/>
        <color rgb="FF000000"/>
        <rFont val="Times New Roman"/>
        <family val="1"/>
      </rPr>
      <t xml:space="preserve"> We assume that 40 percent of respondents are required to prepare the quality improvement plan.</t>
    </r>
  </si>
  <si>
    <r>
      <t>q</t>
    </r>
    <r>
      <rPr>
        <sz val="10"/>
        <color rgb="FF000000"/>
        <rFont val="Times New Roman"/>
        <family val="1"/>
      </rPr>
      <t xml:space="preserve">  We assume that 10 percent of respondent will take eight hours to prepare startup, shutdown, and malfunction reports.</t>
    </r>
  </si>
  <si>
    <r>
      <t>r</t>
    </r>
    <r>
      <rPr>
        <sz val="10"/>
        <color rgb="FF000000"/>
        <rFont val="Times New Roman"/>
        <family val="1"/>
      </rPr>
      <t xml:space="preserve">  We assume that 10 percent of respondents are required to submit annual startup, shutdown, malfunction reports.</t>
    </r>
  </si>
  <si>
    <r>
      <t>s</t>
    </r>
    <r>
      <rPr>
        <sz val="10"/>
        <color rgb="FF000000"/>
        <rFont val="Times New Roman"/>
        <family val="1"/>
      </rPr>
      <t xml:space="preserve">  We assume that it will take each respondent nine hours each week to record records of operating parameters and emissions.</t>
    </r>
  </si>
  <si>
    <r>
      <rPr>
        <vertAlign val="superscript"/>
        <sz val="10"/>
        <color rgb="FF000000"/>
        <rFont val="Times New Roman"/>
        <family val="1"/>
      </rPr>
      <t>t</t>
    </r>
    <r>
      <rPr>
        <sz val="10"/>
        <color rgb="FF000000"/>
        <rFont val="Times New Roman"/>
        <family val="1"/>
      </rPr>
      <t xml:space="preserve">  Totals have been rounded to 3 significant figures. Figures may not add exactly due to rounding. </t>
    </r>
  </si>
  <si>
    <r>
      <t xml:space="preserve">a </t>
    </r>
    <r>
      <rPr>
        <sz val="10"/>
        <color rgb="FF000000"/>
        <rFont val="Times New Roman"/>
        <family val="1"/>
      </rPr>
      <t xml:space="preserve"> We have assumed that there are approximately 10 respondents, with 2 reconstructed sources becoming subject to the rule over the next three years.</t>
    </r>
  </si>
  <si>
    <t>a We have assumed that there are approximately 10 respondents, with no additional new or reconstructed sources becoming subject to the rule over the next three years.</t>
  </si>
  <si>
    <t>H. Time to transmit or disclose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</si>
</sst>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7" x14ac:knownFonts="1">
    <font>
      <sz val="11"/>
      <color theme="1"/>
      <name val="Calibri"/>
      <family val="2"/>
      <scheme val="minor"/>
    </font>
    <font>
      <b/>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1" fillId="0" borderId="0" xfId="0" applyFont="1"/>
    <xf numFmtId="6" fontId="0" fillId="0" borderId="0" xfId="0" applyNumberFormat="1"/>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left" vertical="center" indent="1"/>
    </xf>
    <xf numFmtId="6"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0" fontId="5" fillId="0" borderId="1" xfId="0" applyFont="1" applyBorder="1" applyAlignment="1">
      <alignment vertical="center"/>
    </xf>
    <xf numFmtId="0" fontId="3" fillId="0" borderId="1" xfId="0" applyFont="1" applyBorder="1" applyAlignment="1">
      <alignment horizontal="left" vertical="center" indent="2"/>
    </xf>
    <xf numFmtId="6" fontId="5" fillId="0" borderId="1" xfId="0" applyNumberFormat="1" applyFont="1" applyBorder="1" applyAlignment="1">
      <alignment horizontal="righ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Alignment="1">
      <alignment vertical="center"/>
    </xf>
    <xf numFmtId="0" fontId="2" fillId="0" borderId="0" xfId="0" applyFont="1" applyAlignment="1">
      <alignment vertical="center"/>
    </xf>
    <xf numFmtId="3" fontId="3" fillId="0" borderId="1" xfId="0" applyNumberFormat="1" applyFont="1" applyBorder="1" applyAlignment="1">
      <alignment horizontal="center" vertical="center"/>
    </xf>
    <xf numFmtId="0" fontId="3" fillId="0" borderId="2" xfId="0" applyFont="1" applyBorder="1" applyAlignment="1">
      <alignment horizontal="center" vertical="center"/>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6" fontId="3" fillId="0" borderId="1" xfId="0" applyNumberFormat="1" applyFont="1" applyFill="1" applyBorder="1" applyAlignment="1">
      <alignment horizontal="right" vertical="center"/>
    </xf>
    <xf numFmtId="3" fontId="0" fillId="0" borderId="0" xfId="0" applyNumberFormat="1"/>
    <xf numFmtId="3"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zoomScale="85" zoomScaleNormal="85" workbookViewId="0"/>
  </sheetViews>
  <sheetFormatPr defaultRowHeight="15" x14ac:dyDescent="0.25"/>
  <cols>
    <col min="1" max="1" width="44.7109375" customWidth="1"/>
    <col min="2" max="2" width="9.42578125" customWidth="1"/>
    <col min="3" max="3" width="10.7109375" customWidth="1"/>
    <col min="4" max="4" width="8" customWidth="1"/>
    <col min="5" max="5" width="11.28515625" customWidth="1"/>
    <col min="6" max="6" width="8.7109375" customWidth="1"/>
    <col min="7" max="7" width="10.42578125" customWidth="1"/>
    <col min="9" max="9" width="11.42578125" bestFit="1" customWidth="1"/>
    <col min="11" max="11" width="10.85546875" bestFit="1" customWidth="1"/>
  </cols>
  <sheetData>
    <row r="1" spans="1:9" x14ac:dyDescent="0.25">
      <c r="A1" s="1" t="s">
        <v>0</v>
      </c>
    </row>
    <row r="2" spans="1:9" x14ac:dyDescent="0.25">
      <c r="F2">
        <v>106.45</v>
      </c>
      <c r="G2">
        <v>138.43</v>
      </c>
      <c r="H2">
        <v>52.77</v>
      </c>
    </row>
    <row r="3" spans="1:9" ht="63.75" x14ac:dyDescent="0.25">
      <c r="A3" s="5" t="s">
        <v>1</v>
      </c>
      <c r="B3" s="5" t="s">
        <v>28</v>
      </c>
      <c r="C3" s="5" t="s">
        <v>29</v>
      </c>
      <c r="D3" s="5" t="s">
        <v>30</v>
      </c>
      <c r="E3" s="5" t="s">
        <v>31</v>
      </c>
      <c r="F3" s="5" t="s">
        <v>32</v>
      </c>
      <c r="G3" s="5" t="s">
        <v>33</v>
      </c>
      <c r="H3" s="5" t="s">
        <v>34</v>
      </c>
      <c r="I3" s="5" t="s">
        <v>35</v>
      </c>
    </row>
    <row r="4" spans="1:9" x14ac:dyDescent="0.25">
      <c r="A4" s="6" t="s">
        <v>2</v>
      </c>
      <c r="B4" s="13" t="s">
        <v>3</v>
      </c>
      <c r="C4" s="6"/>
      <c r="D4" s="6"/>
      <c r="E4" s="6"/>
      <c r="F4" s="6"/>
      <c r="G4" s="6"/>
      <c r="H4" s="6"/>
      <c r="I4" s="6"/>
    </row>
    <row r="5" spans="1:9" x14ac:dyDescent="0.25">
      <c r="A5" s="6" t="s">
        <v>4</v>
      </c>
      <c r="B5" s="13" t="s">
        <v>3</v>
      </c>
      <c r="C5" s="6"/>
      <c r="D5" s="6"/>
      <c r="E5" s="6"/>
      <c r="F5" s="6"/>
      <c r="G5" s="6"/>
      <c r="H5" s="6"/>
      <c r="I5" s="6"/>
    </row>
    <row r="6" spans="1:9" x14ac:dyDescent="0.25">
      <c r="A6" s="6" t="s">
        <v>5</v>
      </c>
      <c r="B6" s="13"/>
      <c r="C6" s="13"/>
      <c r="D6" s="13"/>
      <c r="E6" s="13"/>
      <c r="F6" s="13"/>
      <c r="G6" s="13"/>
      <c r="H6" s="13"/>
      <c r="I6" s="6"/>
    </row>
    <row r="7" spans="1:9" ht="15.75" x14ac:dyDescent="0.25">
      <c r="A7" s="7" t="s">
        <v>90</v>
      </c>
      <c r="B7" s="13">
        <v>1</v>
      </c>
      <c r="C7" s="13">
        <v>1</v>
      </c>
      <c r="D7" s="13">
        <f>B7*C7</f>
        <v>1</v>
      </c>
      <c r="E7" s="13">
        <v>32</v>
      </c>
      <c r="F7" s="13">
        <f>+D7*E7</f>
        <v>32</v>
      </c>
      <c r="G7" s="13">
        <f>+F7*0.05</f>
        <v>1.6</v>
      </c>
      <c r="H7" s="13">
        <f>+F7*0.1</f>
        <v>3.2</v>
      </c>
      <c r="I7" s="9">
        <f>+$F$2*F7+$G$2*G7+$H$2*H7</f>
        <v>3796.752</v>
      </c>
    </row>
    <row r="8" spans="1:9" x14ac:dyDescent="0.25">
      <c r="A8" s="7" t="s">
        <v>6</v>
      </c>
      <c r="B8" s="13"/>
      <c r="C8" s="13"/>
      <c r="D8" s="13"/>
      <c r="E8" s="13"/>
      <c r="F8" s="13"/>
      <c r="G8" s="13"/>
      <c r="H8" s="13"/>
      <c r="I8" s="8"/>
    </row>
    <row r="9" spans="1:9" ht="15.75" x14ac:dyDescent="0.25">
      <c r="A9" s="6" t="s">
        <v>7</v>
      </c>
      <c r="B9" s="13">
        <v>72</v>
      </c>
      <c r="C9" s="13">
        <v>1</v>
      </c>
      <c r="D9" s="13">
        <f t="shared" ref="D9:D29" si="0">B9*C9</f>
        <v>72</v>
      </c>
      <c r="E9" s="13">
        <v>0</v>
      </c>
      <c r="F9" s="13">
        <f t="shared" ref="F9:F19" si="1">+D9*E9</f>
        <v>0</v>
      </c>
      <c r="G9" s="13">
        <f t="shared" ref="G9:G19" si="2">+F9*0.05</f>
        <v>0</v>
      </c>
      <c r="H9" s="13">
        <f t="shared" ref="H9:H19" si="3">+F9*0.1</f>
        <v>0</v>
      </c>
      <c r="I9" s="8">
        <f t="shared" ref="I9:I19" si="4">+$F$2*F9+$G$2*G9+$H$2*H9</f>
        <v>0</v>
      </c>
    </row>
    <row r="10" spans="1:9" ht="15.75" x14ac:dyDescent="0.25">
      <c r="A10" s="6" t="s">
        <v>8</v>
      </c>
      <c r="B10" s="13">
        <v>72</v>
      </c>
      <c r="C10" s="13">
        <v>0.2</v>
      </c>
      <c r="D10" s="13">
        <f t="shared" si="0"/>
        <v>14.4</v>
      </c>
      <c r="E10" s="13">
        <v>0</v>
      </c>
      <c r="F10" s="13">
        <f t="shared" si="1"/>
        <v>0</v>
      </c>
      <c r="G10" s="13">
        <f t="shared" si="2"/>
        <v>0</v>
      </c>
      <c r="H10" s="13">
        <f t="shared" si="3"/>
        <v>0</v>
      </c>
      <c r="I10" s="8">
        <f t="shared" si="4"/>
        <v>0</v>
      </c>
    </row>
    <row r="11" spans="1:9" x14ac:dyDescent="0.25">
      <c r="A11" s="7" t="s">
        <v>9</v>
      </c>
      <c r="B11" s="13"/>
      <c r="C11" s="13"/>
      <c r="D11" s="13"/>
      <c r="E11" s="13"/>
      <c r="F11" s="13"/>
      <c r="G11" s="13"/>
      <c r="H11" s="13"/>
      <c r="I11" s="8"/>
    </row>
    <row r="12" spans="1:9" x14ac:dyDescent="0.25">
      <c r="A12" s="7" t="s">
        <v>10</v>
      </c>
      <c r="B12" s="13"/>
      <c r="C12" s="13"/>
      <c r="D12" s="13"/>
      <c r="E12" s="13"/>
      <c r="F12" s="13"/>
      <c r="G12" s="13"/>
      <c r="H12" s="13"/>
      <c r="I12" s="8"/>
    </row>
    <row r="13" spans="1:9" x14ac:dyDescent="0.25">
      <c r="A13" s="7" t="s">
        <v>11</v>
      </c>
      <c r="B13" s="13"/>
      <c r="C13" s="13"/>
      <c r="D13" s="13"/>
      <c r="E13" s="13"/>
      <c r="F13" s="13"/>
      <c r="G13" s="13"/>
      <c r="H13" s="13"/>
      <c r="I13" s="8"/>
    </row>
    <row r="14" spans="1:9" ht="15.75" x14ac:dyDescent="0.25">
      <c r="A14" s="6" t="s">
        <v>12</v>
      </c>
      <c r="B14" s="13">
        <v>2</v>
      </c>
      <c r="C14" s="13">
        <v>1</v>
      </c>
      <c r="D14" s="13">
        <f t="shared" si="0"/>
        <v>2</v>
      </c>
      <c r="E14" s="13">
        <v>0</v>
      </c>
      <c r="F14" s="13">
        <f t="shared" si="1"/>
        <v>0</v>
      </c>
      <c r="G14" s="13">
        <f t="shared" si="2"/>
        <v>0</v>
      </c>
      <c r="H14" s="13">
        <f t="shared" si="3"/>
        <v>0</v>
      </c>
      <c r="I14" s="8">
        <f t="shared" si="4"/>
        <v>0</v>
      </c>
    </row>
    <row r="15" spans="1:9" ht="15.75" x14ac:dyDescent="0.25">
      <c r="A15" s="6" t="s">
        <v>13</v>
      </c>
      <c r="B15" s="13">
        <v>2</v>
      </c>
      <c r="C15" s="13">
        <v>1</v>
      </c>
      <c r="D15" s="13">
        <f t="shared" si="0"/>
        <v>2</v>
      </c>
      <c r="E15" s="13">
        <v>0</v>
      </c>
      <c r="F15" s="13">
        <f t="shared" si="1"/>
        <v>0</v>
      </c>
      <c r="G15" s="13">
        <f t="shared" si="2"/>
        <v>0</v>
      </c>
      <c r="H15" s="13">
        <f t="shared" si="3"/>
        <v>0</v>
      </c>
      <c r="I15" s="8">
        <f t="shared" si="4"/>
        <v>0</v>
      </c>
    </row>
    <row r="16" spans="1:9" ht="15.75" x14ac:dyDescent="0.25">
      <c r="A16" s="6" t="s">
        <v>14</v>
      </c>
      <c r="B16" s="13">
        <v>2</v>
      </c>
      <c r="C16" s="13">
        <v>1</v>
      </c>
      <c r="D16" s="13">
        <f t="shared" si="0"/>
        <v>2</v>
      </c>
      <c r="E16" s="13">
        <v>0</v>
      </c>
      <c r="F16" s="13">
        <f t="shared" si="1"/>
        <v>0</v>
      </c>
      <c r="G16" s="13">
        <f t="shared" si="2"/>
        <v>0</v>
      </c>
      <c r="H16" s="13">
        <f t="shared" si="3"/>
        <v>0</v>
      </c>
      <c r="I16" s="8">
        <f t="shared" si="4"/>
        <v>0</v>
      </c>
    </row>
    <row r="17" spans="1:15" ht="15.75" x14ac:dyDescent="0.25">
      <c r="A17" s="6" t="s">
        <v>15</v>
      </c>
      <c r="B17" s="13">
        <v>2</v>
      </c>
      <c r="C17" s="13">
        <v>1</v>
      </c>
      <c r="D17" s="13">
        <f t="shared" si="0"/>
        <v>2</v>
      </c>
      <c r="E17" s="13">
        <v>0</v>
      </c>
      <c r="F17" s="13">
        <f t="shared" si="1"/>
        <v>0</v>
      </c>
      <c r="G17" s="13">
        <f t="shared" si="2"/>
        <v>0</v>
      </c>
      <c r="H17" s="13">
        <f t="shared" si="3"/>
        <v>0</v>
      </c>
      <c r="I17" s="8">
        <f t="shared" si="4"/>
        <v>0</v>
      </c>
    </row>
    <row r="18" spans="1:15" x14ac:dyDescent="0.25">
      <c r="A18" s="6" t="s">
        <v>16</v>
      </c>
      <c r="B18" s="13" t="s">
        <v>88</v>
      </c>
      <c r="C18" s="13"/>
      <c r="D18" s="13"/>
      <c r="E18" s="13"/>
      <c r="F18" s="13"/>
      <c r="G18" s="13"/>
      <c r="H18" s="13"/>
      <c r="I18" s="8"/>
    </row>
    <row r="19" spans="1:15" ht="15.75" x14ac:dyDescent="0.25">
      <c r="A19" s="6" t="s">
        <v>17</v>
      </c>
      <c r="B19" s="13">
        <v>4</v>
      </c>
      <c r="C19" s="13">
        <v>2</v>
      </c>
      <c r="D19" s="13">
        <f t="shared" si="0"/>
        <v>8</v>
      </c>
      <c r="E19" s="13">
        <v>32</v>
      </c>
      <c r="F19" s="13">
        <f t="shared" si="1"/>
        <v>256</v>
      </c>
      <c r="G19" s="22">
        <f t="shared" si="2"/>
        <v>12.8</v>
      </c>
      <c r="H19" s="13">
        <f t="shared" si="3"/>
        <v>25.6</v>
      </c>
      <c r="I19" s="9">
        <f t="shared" si="4"/>
        <v>30374.016</v>
      </c>
    </row>
    <row r="20" spans="1:15" x14ac:dyDescent="0.25">
      <c r="A20" s="10" t="s">
        <v>18</v>
      </c>
      <c r="B20" s="14"/>
      <c r="C20" s="14"/>
      <c r="D20" s="13"/>
      <c r="E20" s="14"/>
      <c r="F20" s="29">
        <f>+SUM(F4:H19)</f>
        <v>331.20000000000005</v>
      </c>
      <c r="G20" s="29"/>
      <c r="H20" s="29"/>
      <c r="I20" s="12">
        <f>+SUM(I4:I19)</f>
        <v>34170.767999999996</v>
      </c>
    </row>
    <row r="21" spans="1:15" x14ac:dyDescent="0.25">
      <c r="A21" s="6" t="s">
        <v>19</v>
      </c>
      <c r="B21" s="13"/>
      <c r="C21" s="13"/>
      <c r="D21" s="13"/>
      <c r="E21" s="13"/>
      <c r="F21" s="13"/>
      <c r="G21" s="13"/>
      <c r="H21" s="13"/>
      <c r="I21" s="6"/>
    </row>
    <row r="22" spans="1:15" ht="15.75" x14ac:dyDescent="0.25">
      <c r="A22" s="7" t="s">
        <v>90</v>
      </c>
      <c r="B22" s="13" t="s">
        <v>89</v>
      </c>
      <c r="C22" s="13"/>
      <c r="D22" s="13"/>
      <c r="E22" s="13"/>
      <c r="F22" s="13"/>
      <c r="G22" s="13"/>
      <c r="H22" s="13"/>
      <c r="I22" s="6"/>
    </row>
    <row r="23" spans="1:15" x14ac:dyDescent="0.25">
      <c r="A23" s="7" t="s">
        <v>20</v>
      </c>
      <c r="B23" s="13" t="s">
        <v>88</v>
      </c>
      <c r="C23" s="13"/>
      <c r="D23" s="13"/>
      <c r="E23" s="13"/>
      <c r="F23" s="13"/>
      <c r="G23" s="13"/>
      <c r="H23" s="13"/>
      <c r="I23" s="6"/>
    </row>
    <row r="24" spans="1:15" x14ac:dyDescent="0.25">
      <c r="A24" s="7" t="s">
        <v>21</v>
      </c>
      <c r="B24" s="13" t="s">
        <v>88</v>
      </c>
      <c r="C24" s="13"/>
      <c r="D24" s="13"/>
      <c r="E24" s="13"/>
      <c r="F24" s="13"/>
      <c r="G24" s="13"/>
      <c r="H24" s="13"/>
      <c r="I24" s="6"/>
    </row>
    <row r="25" spans="1:15" x14ac:dyDescent="0.25">
      <c r="A25" s="7" t="s">
        <v>22</v>
      </c>
      <c r="B25" s="13" t="s">
        <v>3</v>
      </c>
      <c r="C25" s="13"/>
      <c r="D25" s="13"/>
      <c r="E25" s="13"/>
      <c r="F25" s="13"/>
      <c r="G25" s="13"/>
      <c r="H25" s="13"/>
      <c r="I25" s="6"/>
    </row>
    <row r="26" spans="1:15" x14ac:dyDescent="0.25">
      <c r="A26" s="7" t="s">
        <v>23</v>
      </c>
      <c r="B26" s="13"/>
      <c r="C26" s="13"/>
      <c r="D26" s="13"/>
      <c r="E26" s="13"/>
      <c r="F26" s="13"/>
      <c r="G26" s="13"/>
      <c r="H26" s="13"/>
      <c r="I26" s="6"/>
    </row>
    <row r="27" spans="1:15" x14ac:dyDescent="0.25">
      <c r="A27" s="11" t="s">
        <v>24</v>
      </c>
      <c r="B27" s="13"/>
      <c r="C27" s="13"/>
      <c r="D27" s="13"/>
      <c r="E27" s="13"/>
      <c r="F27" s="13"/>
      <c r="G27" s="13"/>
      <c r="H27" s="13"/>
      <c r="I27" s="6"/>
    </row>
    <row r="28" spans="1:15" ht="15.75" customHeight="1" x14ac:dyDescent="0.25">
      <c r="A28" s="6" t="s">
        <v>86</v>
      </c>
      <c r="B28" s="20">
        <v>0.25</v>
      </c>
      <c r="C28" s="20">
        <v>250</v>
      </c>
      <c r="D28" s="13">
        <f t="shared" si="0"/>
        <v>62.5</v>
      </c>
      <c r="E28" s="20">
        <v>32</v>
      </c>
      <c r="F28" s="19">
        <f t="shared" ref="F28" si="5">+D28*E28</f>
        <v>2000</v>
      </c>
      <c r="G28" s="13">
        <f t="shared" ref="G28:G29" si="6">+F28*0.05</f>
        <v>100</v>
      </c>
      <c r="H28" s="13">
        <f t="shared" ref="H28" si="7">+F28*0.1</f>
        <v>200</v>
      </c>
      <c r="I28" s="8">
        <f t="shared" ref="I28" si="8">+$F$2*F28+$G$2*G28+$H$2*H28</f>
        <v>237297</v>
      </c>
    </row>
    <row r="29" spans="1:15" ht="15.75" x14ac:dyDescent="0.25">
      <c r="A29" s="6" t="s">
        <v>87</v>
      </c>
      <c r="B29" s="20">
        <v>1</v>
      </c>
      <c r="C29" s="20">
        <v>1</v>
      </c>
      <c r="D29" s="13">
        <f t="shared" si="0"/>
        <v>1</v>
      </c>
      <c r="E29" s="20">
        <v>32</v>
      </c>
      <c r="F29" s="13">
        <f t="shared" ref="F29" si="9">+D29*E29</f>
        <v>32</v>
      </c>
      <c r="G29" s="13">
        <f t="shared" si="6"/>
        <v>1.6</v>
      </c>
      <c r="H29" s="13">
        <f t="shared" ref="H29" si="10">+F29*0.1</f>
        <v>3.2</v>
      </c>
      <c r="I29" s="9">
        <f t="shared" ref="I29" si="11">+$F$2*F29+$G$2*G29+$H$2*H29</f>
        <v>3796.752</v>
      </c>
    </row>
    <row r="30" spans="1:15" x14ac:dyDescent="0.25">
      <c r="A30" s="7" t="s">
        <v>25</v>
      </c>
      <c r="B30" s="13" t="s">
        <v>3</v>
      </c>
      <c r="C30" s="6"/>
      <c r="D30" s="6"/>
      <c r="E30" s="6"/>
      <c r="F30" s="6"/>
      <c r="G30" s="6"/>
      <c r="H30" s="6"/>
      <c r="I30" s="6"/>
      <c r="O30" s="27"/>
    </row>
    <row r="31" spans="1:15" x14ac:dyDescent="0.25">
      <c r="A31" s="7" t="s">
        <v>26</v>
      </c>
      <c r="B31" s="13" t="s">
        <v>3</v>
      </c>
      <c r="C31" s="6"/>
      <c r="D31" s="6"/>
      <c r="E31" s="6"/>
      <c r="F31" s="6"/>
      <c r="G31" s="6"/>
      <c r="H31" s="6"/>
      <c r="I31" s="6"/>
    </row>
    <row r="32" spans="1:15" x14ac:dyDescent="0.25">
      <c r="A32" s="10" t="s">
        <v>27</v>
      </c>
      <c r="B32" s="14"/>
      <c r="C32" s="14"/>
      <c r="D32" s="14"/>
      <c r="E32" s="14"/>
      <c r="F32" s="28">
        <f>+SUM(F22:H31)</f>
        <v>2336.7999999999997</v>
      </c>
      <c r="G32" s="28"/>
      <c r="H32" s="28"/>
      <c r="I32" s="12">
        <f>+SUM(I21:I31)</f>
        <v>241093.75200000001</v>
      </c>
    </row>
    <row r="33" spans="1:11" ht="15.75" x14ac:dyDescent="0.25">
      <c r="A33" s="10" t="s">
        <v>100</v>
      </c>
      <c r="B33" s="14"/>
      <c r="C33" s="14"/>
      <c r="D33" s="14"/>
      <c r="E33" s="14"/>
      <c r="F33" s="28">
        <f>+ROUND(F20+F32,-1)</f>
        <v>2670</v>
      </c>
      <c r="G33" s="28"/>
      <c r="H33" s="28"/>
      <c r="I33" s="12">
        <f>+ROUND(I20+I32,-3)</f>
        <v>275000</v>
      </c>
    </row>
    <row r="34" spans="1:11" ht="15.75" x14ac:dyDescent="0.25">
      <c r="A34" s="10" t="s">
        <v>101</v>
      </c>
      <c r="B34" s="14"/>
      <c r="C34" s="14"/>
      <c r="D34" s="14"/>
      <c r="E34" s="14"/>
      <c r="F34" s="23"/>
      <c r="G34" s="23"/>
      <c r="H34" s="23"/>
      <c r="I34" s="12">
        <v>528000</v>
      </c>
    </row>
    <row r="35" spans="1:11" ht="15.75" x14ac:dyDescent="0.25">
      <c r="A35" s="10" t="s">
        <v>102</v>
      </c>
      <c r="B35" s="14"/>
      <c r="C35" s="14"/>
      <c r="D35" s="14"/>
      <c r="E35" s="14"/>
      <c r="F35" s="23"/>
      <c r="G35" s="23"/>
      <c r="H35" s="23"/>
      <c r="I35" s="12">
        <f>+ROUND(I33+I34,-3)</f>
        <v>803000</v>
      </c>
      <c r="K35" s="2"/>
    </row>
    <row r="37" spans="1:11" x14ac:dyDescent="0.25">
      <c r="A37" s="15" t="s">
        <v>67</v>
      </c>
    </row>
    <row r="38" spans="1:11" ht="15.75" x14ac:dyDescent="0.25">
      <c r="A38" s="17" t="s">
        <v>80</v>
      </c>
    </row>
    <row r="39" spans="1:11" ht="15.75" x14ac:dyDescent="0.25">
      <c r="A39" s="17" t="s">
        <v>95</v>
      </c>
    </row>
    <row r="40" spans="1:11" ht="15.75" x14ac:dyDescent="0.25">
      <c r="A40" s="17" t="s">
        <v>96</v>
      </c>
    </row>
    <row r="41" spans="1:11" ht="15.75" x14ac:dyDescent="0.25">
      <c r="A41" s="17" t="s">
        <v>81</v>
      </c>
    </row>
    <row r="42" spans="1:11" ht="15.75" x14ac:dyDescent="0.25">
      <c r="A42" s="17" t="s">
        <v>97</v>
      </c>
    </row>
    <row r="43" spans="1:11" ht="15.75" x14ac:dyDescent="0.25">
      <c r="A43" s="17" t="s">
        <v>82</v>
      </c>
    </row>
    <row r="44" spans="1:11" ht="15.75" x14ac:dyDescent="0.25">
      <c r="A44" s="17" t="s">
        <v>83</v>
      </c>
    </row>
    <row r="45" spans="1:11" ht="15.75" x14ac:dyDescent="0.25">
      <c r="A45" s="17" t="s">
        <v>84</v>
      </c>
    </row>
    <row r="46" spans="1:11" ht="15.75" x14ac:dyDescent="0.25">
      <c r="A46" s="17" t="s">
        <v>98</v>
      </c>
    </row>
    <row r="47" spans="1:11" ht="15.75" x14ac:dyDescent="0.25">
      <c r="A47" s="17" t="s">
        <v>85</v>
      </c>
    </row>
    <row r="48" spans="1:11" ht="15.75" x14ac:dyDescent="0.25">
      <c r="A48" s="3" t="s">
        <v>99</v>
      </c>
    </row>
    <row r="49" spans="1:1" x14ac:dyDescent="0.25">
      <c r="A49" s="3"/>
    </row>
    <row r="50" spans="1:1" x14ac:dyDescent="0.25">
      <c r="A50" s="3"/>
    </row>
  </sheetData>
  <mergeCells count="3">
    <mergeCell ref="F32:H32"/>
    <mergeCell ref="F33:H33"/>
    <mergeCell ref="F20:H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topLeftCell="A29" zoomScale="85" zoomScaleNormal="85" workbookViewId="0">
      <selection activeCell="I44" sqref="I44"/>
    </sheetView>
  </sheetViews>
  <sheetFormatPr defaultRowHeight="15" x14ac:dyDescent="0.25"/>
  <cols>
    <col min="1" max="1" width="43.5703125" customWidth="1"/>
    <col min="2" max="2" width="10" customWidth="1"/>
    <col min="3" max="3" width="10.5703125" customWidth="1"/>
    <col min="5" max="5" width="10.85546875" customWidth="1"/>
    <col min="7" max="7" width="10" customWidth="1"/>
    <col min="9" max="9" width="11.85546875" bestFit="1" customWidth="1"/>
    <col min="11" max="11" width="10.85546875" bestFit="1" customWidth="1"/>
  </cols>
  <sheetData>
    <row r="1" spans="1:9" x14ac:dyDescent="0.25">
      <c r="A1" s="1" t="s">
        <v>37</v>
      </c>
    </row>
    <row r="2" spans="1:9" x14ac:dyDescent="0.25">
      <c r="F2">
        <v>106.45</v>
      </c>
      <c r="G2">
        <v>138.43</v>
      </c>
      <c r="H2">
        <v>52.77</v>
      </c>
    </row>
    <row r="3" spans="1:9" ht="63.75" x14ac:dyDescent="0.25">
      <c r="A3" s="5" t="s">
        <v>1</v>
      </c>
      <c r="B3" s="5" t="s">
        <v>28</v>
      </c>
      <c r="C3" s="5" t="s">
        <v>29</v>
      </c>
      <c r="D3" s="5" t="s">
        <v>30</v>
      </c>
      <c r="E3" s="5" t="s">
        <v>31</v>
      </c>
      <c r="F3" s="5" t="s">
        <v>32</v>
      </c>
      <c r="G3" s="5" t="s">
        <v>33</v>
      </c>
      <c r="H3" s="5" t="s">
        <v>34</v>
      </c>
      <c r="I3" s="5" t="s">
        <v>35</v>
      </c>
    </row>
    <row r="4" spans="1:9" x14ac:dyDescent="0.25">
      <c r="A4" s="6" t="s">
        <v>2</v>
      </c>
      <c r="B4" s="13" t="s">
        <v>3</v>
      </c>
      <c r="C4" s="13"/>
      <c r="D4" s="13"/>
      <c r="E4" s="13"/>
      <c r="F4" s="13"/>
      <c r="G4" s="13"/>
      <c r="H4" s="13"/>
      <c r="I4" s="6"/>
    </row>
    <row r="5" spans="1:9" x14ac:dyDescent="0.25">
      <c r="A5" s="6" t="s">
        <v>4</v>
      </c>
      <c r="B5" s="13" t="s">
        <v>3</v>
      </c>
      <c r="C5" s="13"/>
      <c r="D5" s="13"/>
      <c r="E5" s="13"/>
      <c r="F5" s="13"/>
      <c r="G5" s="13"/>
      <c r="H5" s="13"/>
      <c r="I5" s="6"/>
    </row>
    <row r="6" spans="1:9" x14ac:dyDescent="0.25">
      <c r="A6" s="6" t="s">
        <v>5</v>
      </c>
      <c r="B6" s="13"/>
      <c r="C6" s="13"/>
      <c r="D6" s="13"/>
      <c r="E6" s="13"/>
      <c r="F6" s="13"/>
      <c r="G6" s="13"/>
      <c r="H6" s="13"/>
      <c r="I6" s="6"/>
    </row>
    <row r="7" spans="1:9" ht="15.75" x14ac:dyDescent="0.25">
      <c r="A7" s="7" t="s">
        <v>90</v>
      </c>
      <c r="B7" s="13">
        <v>8</v>
      </c>
      <c r="C7" s="13">
        <v>1</v>
      </c>
      <c r="D7" s="13">
        <f>+B7*C7</f>
        <v>8</v>
      </c>
      <c r="E7" s="13">
        <v>10</v>
      </c>
      <c r="F7" s="13">
        <f>+D7*E7</f>
        <v>80</v>
      </c>
      <c r="G7" s="13">
        <f>+F7*0.05</f>
        <v>4</v>
      </c>
      <c r="H7" s="13">
        <f>+F7*0.1</f>
        <v>8</v>
      </c>
      <c r="I7" s="9">
        <f>+$F$2*F7+$G$2*G7+$H$2*H7</f>
        <v>9491.8799999999992</v>
      </c>
    </row>
    <row r="8" spans="1:9" x14ac:dyDescent="0.25">
      <c r="A8" s="7" t="s">
        <v>6</v>
      </c>
      <c r="B8" s="13"/>
      <c r="C8" s="13"/>
      <c r="D8" s="13"/>
      <c r="E8" s="13"/>
      <c r="F8" s="13"/>
      <c r="G8" s="13"/>
      <c r="H8" s="13"/>
      <c r="I8" s="8"/>
    </row>
    <row r="9" spans="1:9" ht="15.75" x14ac:dyDescent="0.25">
      <c r="A9" s="6" t="s">
        <v>36</v>
      </c>
      <c r="B9" s="13">
        <v>980</v>
      </c>
      <c r="C9" s="13">
        <v>1</v>
      </c>
      <c r="D9" s="13">
        <f t="shared" ref="D9:D35" si="0">+B9*C9</f>
        <v>980</v>
      </c>
      <c r="E9" s="13">
        <v>0</v>
      </c>
      <c r="F9" s="13">
        <f t="shared" ref="F9:F27" si="1">+D9*E9</f>
        <v>0</v>
      </c>
      <c r="G9" s="13">
        <f t="shared" ref="G9:G27" si="2">+F9*0.05</f>
        <v>0</v>
      </c>
      <c r="H9" s="13">
        <f t="shared" ref="H9:H27" si="3">+F9*0.1</f>
        <v>0</v>
      </c>
      <c r="I9" s="8">
        <f t="shared" ref="I9:I27" si="4">+$F$2*F9+$G$2*G9+$H$2*H9</f>
        <v>0</v>
      </c>
    </row>
    <row r="10" spans="1:9" ht="15.75" x14ac:dyDescent="0.25">
      <c r="A10" s="6" t="s">
        <v>125</v>
      </c>
      <c r="B10" s="13">
        <v>980</v>
      </c>
      <c r="C10" s="13">
        <v>0.2</v>
      </c>
      <c r="D10" s="13">
        <f t="shared" si="0"/>
        <v>196</v>
      </c>
      <c r="E10" s="13">
        <v>0</v>
      </c>
      <c r="F10" s="13">
        <f t="shared" si="1"/>
        <v>0</v>
      </c>
      <c r="G10" s="13">
        <f t="shared" si="2"/>
        <v>0</v>
      </c>
      <c r="H10" s="13">
        <f t="shared" si="3"/>
        <v>0</v>
      </c>
      <c r="I10" s="8">
        <f t="shared" si="4"/>
        <v>0</v>
      </c>
    </row>
    <row r="11" spans="1:9" ht="15.75" x14ac:dyDescent="0.25">
      <c r="A11" s="6" t="s">
        <v>108</v>
      </c>
      <c r="B11" s="13">
        <v>40</v>
      </c>
      <c r="C11" s="13">
        <v>1</v>
      </c>
      <c r="D11" s="13">
        <f t="shared" si="0"/>
        <v>40</v>
      </c>
      <c r="E11" s="13">
        <v>0</v>
      </c>
      <c r="F11" s="13">
        <f t="shared" si="1"/>
        <v>0</v>
      </c>
      <c r="G11" s="13">
        <f t="shared" si="2"/>
        <v>0</v>
      </c>
      <c r="H11" s="13">
        <f t="shared" si="3"/>
        <v>0</v>
      </c>
      <c r="I11" s="8">
        <f t="shared" si="4"/>
        <v>0</v>
      </c>
    </row>
    <row r="12" spans="1:9" ht="15.75" x14ac:dyDescent="0.25">
      <c r="A12" s="6" t="s">
        <v>109</v>
      </c>
      <c r="B12" s="13">
        <v>40</v>
      </c>
      <c r="C12" s="13">
        <v>1</v>
      </c>
      <c r="D12" s="13">
        <f t="shared" si="0"/>
        <v>40</v>
      </c>
      <c r="E12" s="13">
        <v>0</v>
      </c>
      <c r="F12" s="13">
        <f t="shared" si="1"/>
        <v>0</v>
      </c>
      <c r="G12" s="13">
        <f t="shared" si="2"/>
        <v>0</v>
      </c>
      <c r="H12" s="13">
        <f t="shared" si="3"/>
        <v>0</v>
      </c>
      <c r="I12" s="8">
        <f t="shared" si="4"/>
        <v>0</v>
      </c>
    </row>
    <row r="13" spans="1:9" x14ac:dyDescent="0.25">
      <c r="A13" s="7" t="s">
        <v>9</v>
      </c>
      <c r="B13" s="13">
        <v>8</v>
      </c>
      <c r="C13" s="13">
        <v>1</v>
      </c>
      <c r="D13" s="13">
        <f t="shared" ref="D13" si="5">+B13*C13</f>
        <v>8</v>
      </c>
      <c r="E13" s="13">
        <v>10</v>
      </c>
      <c r="F13" s="13">
        <f t="shared" ref="F13" si="6">+D13*E13</f>
        <v>80</v>
      </c>
      <c r="G13" s="13">
        <f t="shared" ref="G13" si="7">+F13*0.05</f>
        <v>4</v>
      </c>
      <c r="H13" s="13">
        <f t="shared" ref="H13" si="8">+F13*0.1</f>
        <v>8</v>
      </c>
      <c r="I13" s="9">
        <f t="shared" ref="I13" si="9">+$F$2*F13+$G$2*G13+$H$2*H13</f>
        <v>9491.8799999999992</v>
      </c>
    </row>
    <row r="14" spans="1:9" x14ac:dyDescent="0.25">
      <c r="A14" s="7" t="s">
        <v>10</v>
      </c>
      <c r="B14" s="13"/>
      <c r="C14" s="13"/>
      <c r="D14" s="13"/>
      <c r="E14" s="13"/>
      <c r="F14" s="13"/>
      <c r="G14" s="13"/>
      <c r="H14" s="13"/>
      <c r="I14" s="8"/>
    </row>
    <row r="15" spans="1:9" x14ac:dyDescent="0.25">
      <c r="A15" s="7" t="s">
        <v>11</v>
      </c>
      <c r="B15" s="13"/>
      <c r="C15" s="13"/>
      <c r="D15" s="13"/>
      <c r="E15" s="13"/>
      <c r="F15" s="13"/>
      <c r="G15" s="13"/>
      <c r="H15" s="13"/>
      <c r="I15" s="8"/>
    </row>
    <row r="16" spans="1:9" ht="15.75" x14ac:dyDescent="0.25">
      <c r="A16" s="6" t="s">
        <v>110</v>
      </c>
      <c r="B16" s="13">
        <v>2</v>
      </c>
      <c r="C16" s="13">
        <v>1</v>
      </c>
      <c r="D16" s="13">
        <f t="shared" si="0"/>
        <v>2</v>
      </c>
      <c r="E16" s="13">
        <v>0</v>
      </c>
      <c r="F16" s="13">
        <f t="shared" si="1"/>
        <v>0</v>
      </c>
      <c r="G16" s="13">
        <f t="shared" si="2"/>
        <v>0</v>
      </c>
      <c r="H16" s="13">
        <f t="shared" si="3"/>
        <v>0</v>
      </c>
      <c r="I16" s="8">
        <f t="shared" si="4"/>
        <v>0</v>
      </c>
    </row>
    <row r="17" spans="1:9" ht="15.75" x14ac:dyDescent="0.25">
      <c r="A17" s="6" t="s">
        <v>111</v>
      </c>
      <c r="B17" s="13">
        <v>2</v>
      </c>
      <c r="C17" s="13">
        <v>1</v>
      </c>
      <c r="D17" s="13">
        <f t="shared" si="0"/>
        <v>2</v>
      </c>
      <c r="E17" s="13">
        <v>0</v>
      </c>
      <c r="F17" s="13">
        <f t="shared" si="1"/>
        <v>0</v>
      </c>
      <c r="G17" s="13">
        <f t="shared" si="2"/>
        <v>0</v>
      </c>
      <c r="H17" s="13">
        <f t="shared" si="3"/>
        <v>0</v>
      </c>
      <c r="I17" s="8">
        <f t="shared" si="4"/>
        <v>0</v>
      </c>
    </row>
    <row r="18" spans="1:9" ht="15.75" x14ac:dyDescent="0.25">
      <c r="A18" s="6" t="s">
        <v>112</v>
      </c>
      <c r="B18" s="13">
        <v>2</v>
      </c>
      <c r="C18" s="13">
        <v>1</v>
      </c>
      <c r="D18" s="13">
        <f t="shared" si="0"/>
        <v>2</v>
      </c>
      <c r="E18" s="13">
        <v>0</v>
      </c>
      <c r="F18" s="13">
        <f t="shared" si="1"/>
        <v>0</v>
      </c>
      <c r="G18" s="13">
        <f t="shared" si="2"/>
        <v>0</v>
      </c>
      <c r="H18" s="13">
        <f t="shared" si="3"/>
        <v>0</v>
      </c>
      <c r="I18" s="8">
        <f t="shared" si="4"/>
        <v>0</v>
      </c>
    </row>
    <row r="19" spans="1:9" ht="15.75" x14ac:dyDescent="0.25">
      <c r="A19" s="6" t="s">
        <v>113</v>
      </c>
      <c r="B19" s="13">
        <v>2</v>
      </c>
      <c r="C19" s="13">
        <v>1</v>
      </c>
      <c r="D19" s="13">
        <f t="shared" si="0"/>
        <v>2</v>
      </c>
      <c r="E19" s="13">
        <v>0</v>
      </c>
      <c r="F19" s="13">
        <f t="shared" si="1"/>
        <v>0</v>
      </c>
      <c r="G19" s="13">
        <f t="shared" si="2"/>
        <v>0</v>
      </c>
      <c r="H19" s="13">
        <f t="shared" si="3"/>
        <v>0</v>
      </c>
      <c r="I19" s="8">
        <f t="shared" si="4"/>
        <v>0</v>
      </c>
    </row>
    <row r="20" spans="1:9" ht="15.75" x14ac:dyDescent="0.25">
      <c r="A20" s="24" t="s">
        <v>114</v>
      </c>
      <c r="B20" s="25">
        <v>2</v>
      </c>
      <c r="C20" s="25">
        <v>1</v>
      </c>
      <c r="D20" s="25">
        <f t="shared" si="0"/>
        <v>2</v>
      </c>
      <c r="E20" s="25">
        <v>0</v>
      </c>
      <c r="F20" s="25">
        <f t="shared" si="1"/>
        <v>0</v>
      </c>
      <c r="G20" s="25">
        <f t="shared" si="2"/>
        <v>0</v>
      </c>
      <c r="H20" s="25">
        <f t="shared" si="3"/>
        <v>0</v>
      </c>
      <c r="I20" s="26">
        <f t="shared" si="4"/>
        <v>0</v>
      </c>
    </row>
    <row r="21" spans="1:9" ht="15.75" x14ac:dyDescent="0.25">
      <c r="A21" s="6" t="s">
        <v>115</v>
      </c>
      <c r="B21" s="13">
        <v>2</v>
      </c>
      <c r="C21" s="13">
        <v>1</v>
      </c>
      <c r="D21" s="13">
        <f t="shared" si="0"/>
        <v>2</v>
      </c>
      <c r="E21" s="13">
        <v>0</v>
      </c>
      <c r="F21" s="13">
        <f t="shared" si="1"/>
        <v>0</v>
      </c>
      <c r="G21" s="13">
        <f t="shared" si="2"/>
        <v>0</v>
      </c>
      <c r="H21" s="13">
        <f t="shared" si="3"/>
        <v>0</v>
      </c>
      <c r="I21" s="8">
        <f t="shared" si="4"/>
        <v>0</v>
      </c>
    </row>
    <row r="22" spans="1:9" ht="41.25" x14ac:dyDescent="0.25">
      <c r="A22" s="4" t="s">
        <v>116</v>
      </c>
      <c r="B22" s="13">
        <v>2</v>
      </c>
      <c r="C22" s="13">
        <v>1</v>
      </c>
      <c r="D22" s="13">
        <f t="shared" si="0"/>
        <v>2</v>
      </c>
      <c r="E22" s="13">
        <v>0</v>
      </c>
      <c r="F22" s="13">
        <f t="shared" si="1"/>
        <v>0</v>
      </c>
      <c r="G22" s="13">
        <f t="shared" si="2"/>
        <v>0</v>
      </c>
      <c r="H22" s="13">
        <f t="shared" si="3"/>
        <v>0</v>
      </c>
      <c r="I22" s="8">
        <f t="shared" si="4"/>
        <v>0</v>
      </c>
    </row>
    <row r="23" spans="1:9" x14ac:dyDescent="0.25">
      <c r="A23" s="6" t="s">
        <v>16</v>
      </c>
      <c r="B23" s="13" t="s">
        <v>88</v>
      </c>
      <c r="C23" s="13"/>
      <c r="D23" s="13"/>
      <c r="E23" s="13"/>
      <c r="F23" s="13"/>
      <c r="G23" s="13"/>
      <c r="H23" s="13"/>
      <c r="I23" s="8"/>
    </row>
    <row r="24" spans="1:9" ht="15.75" x14ac:dyDescent="0.25">
      <c r="A24" s="6" t="s">
        <v>117</v>
      </c>
      <c r="B24" s="13">
        <v>16</v>
      </c>
      <c r="C24" s="13">
        <v>2</v>
      </c>
      <c r="D24" s="13">
        <f t="shared" si="0"/>
        <v>32</v>
      </c>
      <c r="E24" s="13">
        <v>2</v>
      </c>
      <c r="F24" s="22">
        <f t="shared" si="1"/>
        <v>64</v>
      </c>
      <c r="G24" s="13">
        <f t="shared" si="2"/>
        <v>3.2</v>
      </c>
      <c r="H24" s="13">
        <f t="shared" si="3"/>
        <v>6.4</v>
      </c>
      <c r="I24" s="9">
        <f t="shared" si="4"/>
        <v>7593.5039999999999</v>
      </c>
    </row>
    <row r="25" spans="1:9" ht="15.75" x14ac:dyDescent="0.25">
      <c r="A25" s="6" t="s">
        <v>118</v>
      </c>
      <c r="B25" s="13">
        <v>1</v>
      </c>
      <c r="C25" s="13">
        <v>2</v>
      </c>
      <c r="D25" s="13">
        <f t="shared" si="0"/>
        <v>2</v>
      </c>
      <c r="E25" s="13">
        <v>8</v>
      </c>
      <c r="F25" s="13">
        <f t="shared" si="1"/>
        <v>16</v>
      </c>
      <c r="G25" s="13">
        <f t="shared" si="2"/>
        <v>0.8</v>
      </c>
      <c r="H25" s="13">
        <f t="shared" si="3"/>
        <v>1.6</v>
      </c>
      <c r="I25" s="9">
        <f t="shared" si="4"/>
        <v>1898.376</v>
      </c>
    </row>
    <row r="26" spans="1:9" ht="15.75" x14ac:dyDescent="0.25">
      <c r="A26" s="6" t="s">
        <v>119</v>
      </c>
      <c r="B26" s="13">
        <v>40</v>
      </c>
      <c r="C26" s="13">
        <v>1</v>
      </c>
      <c r="D26" s="13">
        <f t="shared" si="0"/>
        <v>40</v>
      </c>
      <c r="E26" s="13">
        <v>0</v>
      </c>
      <c r="F26" s="13">
        <f t="shared" si="1"/>
        <v>0</v>
      </c>
      <c r="G26" s="13">
        <f t="shared" si="2"/>
        <v>0</v>
      </c>
      <c r="H26" s="13">
        <f t="shared" si="3"/>
        <v>0</v>
      </c>
      <c r="I26" s="8">
        <f t="shared" si="4"/>
        <v>0</v>
      </c>
    </row>
    <row r="27" spans="1:9" ht="15.75" x14ac:dyDescent="0.25">
      <c r="A27" s="6" t="s">
        <v>120</v>
      </c>
      <c r="B27" s="13">
        <v>8</v>
      </c>
      <c r="C27" s="13">
        <v>2</v>
      </c>
      <c r="D27" s="13">
        <f t="shared" si="0"/>
        <v>16</v>
      </c>
      <c r="E27" s="13">
        <v>1</v>
      </c>
      <c r="F27" s="13">
        <f t="shared" si="1"/>
        <v>16</v>
      </c>
      <c r="G27" s="13">
        <f t="shared" si="2"/>
        <v>0.8</v>
      </c>
      <c r="H27" s="13">
        <f t="shared" si="3"/>
        <v>1.6</v>
      </c>
      <c r="I27" s="9">
        <f t="shared" si="4"/>
        <v>1898.376</v>
      </c>
    </row>
    <row r="28" spans="1:9" x14ac:dyDescent="0.25">
      <c r="A28" s="10" t="s">
        <v>18</v>
      </c>
      <c r="B28" s="14"/>
      <c r="C28" s="14"/>
      <c r="D28" s="13"/>
      <c r="E28" s="14"/>
      <c r="F28" s="28">
        <f>+SUM(F7:H27)</f>
        <v>294.40000000000003</v>
      </c>
      <c r="G28" s="28"/>
      <c r="H28" s="28"/>
      <c r="I28" s="12">
        <f>+SUM(I7:I27)</f>
        <v>30374.016</v>
      </c>
    </row>
    <row r="29" spans="1:9" x14ac:dyDescent="0.25">
      <c r="A29" s="6" t="s">
        <v>19</v>
      </c>
      <c r="B29" s="13"/>
      <c r="C29" s="13"/>
      <c r="D29" s="13"/>
      <c r="E29" s="13"/>
      <c r="F29" s="13"/>
      <c r="G29" s="13"/>
      <c r="H29" s="13"/>
      <c r="I29" s="6"/>
    </row>
    <row r="30" spans="1:9" ht="15.75" x14ac:dyDescent="0.25">
      <c r="A30" s="7" t="s">
        <v>90</v>
      </c>
      <c r="B30" s="13" t="s">
        <v>89</v>
      </c>
      <c r="C30" s="13"/>
      <c r="D30" s="13"/>
      <c r="E30" s="13"/>
      <c r="F30" s="13"/>
      <c r="G30" s="13"/>
      <c r="H30" s="13"/>
      <c r="I30" s="6"/>
    </row>
    <row r="31" spans="1:9" x14ac:dyDescent="0.25">
      <c r="A31" s="7" t="s">
        <v>20</v>
      </c>
      <c r="B31" s="13" t="s">
        <v>88</v>
      </c>
      <c r="C31" s="13"/>
      <c r="D31" s="13"/>
      <c r="E31" s="13"/>
      <c r="F31" s="13"/>
      <c r="G31" s="13"/>
      <c r="H31" s="13"/>
      <c r="I31" s="6"/>
    </row>
    <row r="32" spans="1:9" x14ac:dyDescent="0.25">
      <c r="A32" s="7" t="s">
        <v>21</v>
      </c>
      <c r="B32" s="13" t="s">
        <v>88</v>
      </c>
      <c r="C32" s="13"/>
      <c r="D32" s="13"/>
      <c r="E32" s="13"/>
      <c r="F32" s="13"/>
      <c r="G32" s="13"/>
      <c r="H32" s="13"/>
      <c r="I32" s="6"/>
    </row>
    <row r="33" spans="1:11" x14ac:dyDescent="0.25">
      <c r="A33" s="7" t="s">
        <v>22</v>
      </c>
      <c r="B33" s="13" t="s">
        <v>3</v>
      </c>
      <c r="C33" s="13"/>
      <c r="D33" s="13"/>
      <c r="E33" s="13"/>
      <c r="F33" s="13"/>
      <c r="G33" s="13"/>
      <c r="H33" s="13"/>
      <c r="I33" s="6"/>
    </row>
    <row r="34" spans="1:11" x14ac:dyDescent="0.25">
      <c r="A34" s="7" t="s">
        <v>23</v>
      </c>
      <c r="B34" s="13"/>
      <c r="C34" s="13"/>
      <c r="D34" s="13"/>
      <c r="E34" s="13"/>
      <c r="F34" s="13"/>
      <c r="G34" s="13"/>
      <c r="H34" s="13"/>
      <c r="I34" s="6"/>
    </row>
    <row r="35" spans="1:11" ht="15.75" x14ac:dyDescent="0.25">
      <c r="A35" s="6" t="s">
        <v>121</v>
      </c>
      <c r="B35" s="13">
        <v>9</v>
      </c>
      <c r="C35" s="13">
        <v>52</v>
      </c>
      <c r="D35" s="13">
        <f t="shared" si="0"/>
        <v>468</v>
      </c>
      <c r="E35" s="13">
        <v>10</v>
      </c>
      <c r="F35" s="19">
        <f>+D35*E35</f>
        <v>4680</v>
      </c>
      <c r="G35" s="21">
        <f t="shared" ref="G35" si="10">+F35*0.05</f>
        <v>234</v>
      </c>
      <c r="H35" s="13">
        <f t="shared" ref="H35" si="11">+F35*0.1</f>
        <v>468</v>
      </c>
      <c r="I35" s="9">
        <f t="shared" ref="I35" si="12">+$F$2*F35+$G$2*G35+$H$2*H35</f>
        <v>555274.98</v>
      </c>
    </row>
    <row r="36" spans="1:11" x14ac:dyDescent="0.25">
      <c r="A36" s="7" t="s">
        <v>25</v>
      </c>
      <c r="B36" s="13" t="s">
        <v>3</v>
      </c>
      <c r="C36" s="13"/>
      <c r="D36" s="13"/>
      <c r="E36" s="13"/>
      <c r="F36" s="19"/>
      <c r="G36" s="21"/>
      <c r="H36" s="13"/>
      <c r="I36" s="9"/>
    </row>
    <row r="37" spans="1:11" x14ac:dyDescent="0.25">
      <c r="A37" s="7" t="s">
        <v>26</v>
      </c>
      <c r="B37" s="13" t="s">
        <v>3</v>
      </c>
      <c r="C37" s="13"/>
      <c r="D37" s="13"/>
      <c r="E37" s="13"/>
      <c r="F37" s="19"/>
      <c r="G37" s="21"/>
      <c r="H37" s="13"/>
      <c r="I37" s="9"/>
    </row>
    <row r="38" spans="1:11" x14ac:dyDescent="0.25">
      <c r="A38" s="7" t="s">
        <v>141</v>
      </c>
      <c r="B38" s="13">
        <v>8</v>
      </c>
      <c r="C38" s="13">
        <v>1</v>
      </c>
      <c r="D38" s="13">
        <v>8</v>
      </c>
      <c r="E38" s="13">
        <v>13</v>
      </c>
      <c r="F38" s="19">
        <f t="shared" ref="F38" si="13">+D38*E38</f>
        <v>104</v>
      </c>
      <c r="G38" s="21">
        <f t="shared" ref="G38" si="14">+F38*0.05</f>
        <v>5.2</v>
      </c>
      <c r="H38" s="13">
        <f t="shared" ref="H38" si="15">+F38*0.1</f>
        <v>10.4</v>
      </c>
      <c r="I38" s="9">
        <f t="shared" ref="I38" si="16">+$F$2*F38+$G$2*G38+$H$2*H38</f>
        <v>12339.444000000001</v>
      </c>
    </row>
    <row r="39" spans="1:11" x14ac:dyDescent="0.25">
      <c r="A39" s="10" t="s">
        <v>27</v>
      </c>
      <c r="B39" s="14"/>
      <c r="C39" s="14"/>
      <c r="D39" s="14"/>
      <c r="E39" s="14"/>
      <c r="F39" s="28">
        <f>+SUM(F30:H38)</f>
        <v>5501.5999999999995</v>
      </c>
      <c r="G39" s="28"/>
      <c r="H39" s="28"/>
      <c r="I39" s="12">
        <f>+SUM(I29:I38)</f>
        <v>567614.424</v>
      </c>
    </row>
    <row r="40" spans="1:11" ht="15.75" x14ac:dyDescent="0.25">
      <c r="A40" s="10" t="s">
        <v>122</v>
      </c>
      <c r="B40" s="14"/>
      <c r="C40" s="14"/>
      <c r="D40" s="14"/>
      <c r="E40" s="14"/>
      <c r="F40" s="28">
        <f>+ROUND(F28+F39,-1)</f>
        <v>5800</v>
      </c>
      <c r="G40" s="28"/>
      <c r="H40" s="28"/>
      <c r="I40" s="12">
        <f>+ROUND(I28+I39,-3)</f>
        <v>598000</v>
      </c>
      <c r="J40" s="27">
        <f>+F40+'Table 1a'!F33</f>
        <v>8470</v>
      </c>
      <c r="K40" s="27">
        <f>+I40+'Table 1a'!I33</f>
        <v>873000</v>
      </c>
    </row>
    <row r="41" spans="1:11" ht="15.75" x14ac:dyDescent="0.25">
      <c r="A41" s="10" t="s">
        <v>123</v>
      </c>
      <c r="B41" s="14"/>
      <c r="C41" s="14"/>
      <c r="D41" s="14"/>
      <c r="E41" s="14"/>
      <c r="F41" s="23"/>
      <c r="G41" s="23"/>
      <c r="H41" s="23"/>
      <c r="I41" s="12">
        <v>93900</v>
      </c>
      <c r="J41" s="2">
        <f>+I41+'Table 1a'!I34</f>
        <v>621900</v>
      </c>
    </row>
    <row r="42" spans="1:11" ht="15.75" x14ac:dyDescent="0.25">
      <c r="A42" s="10" t="s">
        <v>124</v>
      </c>
      <c r="B42" s="14"/>
      <c r="C42" s="14"/>
      <c r="D42" s="14"/>
      <c r="E42" s="14"/>
      <c r="F42" s="23"/>
      <c r="G42" s="23"/>
      <c r="H42" s="23"/>
      <c r="I42" s="12">
        <f>+ROUND(I40+I41,-3)</f>
        <v>692000</v>
      </c>
      <c r="K42" s="2">
        <f>+I42+'Table 1a'!I35</f>
        <v>1495000</v>
      </c>
    </row>
    <row r="44" spans="1:11" ht="15.75" x14ac:dyDescent="0.25">
      <c r="A44" s="31" t="s">
        <v>67</v>
      </c>
      <c r="B44" s="31"/>
      <c r="C44" s="18"/>
    </row>
    <row r="45" spans="1:11" ht="15.75" x14ac:dyDescent="0.25">
      <c r="A45" s="17" t="s">
        <v>139</v>
      </c>
      <c r="B45" s="17"/>
    </row>
    <row r="46" spans="1:11" ht="15.75" x14ac:dyDescent="0.25">
      <c r="A46" s="17" t="s">
        <v>95</v>
      </c>
      <c r="B46" s="17"/>
    </row>
    <row r="47" spans="1:11" ht="15.75" x14ac:dyDescent="0.25">
      <c r="A47" s="17" t="s">
        <v>96</v>
      </c>
      <c r="B47" s="17"/>
    </row>
    <row r="48" spans="1:11" ht="15.75" x14ac:dyDescent="0.25">
      <c r="A48" s="17" t="s">
        <v>78</v>
      </c>
      <c r="B48" s="17"/>
    </row>
    <row r="49" spans="1:16" ht="15.75" x14ac:dyDescent="0.25">
      <c r="A49" s="17" t="s">
        <v>97</v>
      </c>
      <c r="B49" s="17"/>
    </row>
    <row r="50" spans="1:16" ht="15.75" x14ac:dyDescent="0.25">
      <c r="A50" s="17" t="s">
        <v>126</v>
      </c>
      <c r="B50" s="17"/>
    </row>
    <row r="51" spans="1:16" ht="15.75" x14ac:dyDescent="0.25">
      <c r="A51" s="17" t="s">
        <v>127</v>
      </c>
      <c r="B51" s="17"/>
    </row>
    <row r="52" spans="1:16" ht="15.75" x14ac:dyDescent="0.25">
      <c r="A52" s="17" t="s">
        <v>128</v>
      </c>
      <c r="B52" s="17"/>
    </row>
    <row r="53" spans="1:16" ht="15.75" x14ac:dyDescent="0.25">
      <c r="A53" s="17" t="s">
        <v>129</v>
      </c>
      <c r="B53" s="17"/>
    </row>
    <row r="54" spans="1:16" ht="15.75" x14ac:dyDescent="0.25">
      <c r="A54" s="17" t="s">
        <v>130</v>
      </c>
      <c r="B54" s="17"/>
    </row>
    <row r="55" spans="1:16" ht="15.75" x14ac:dyDescent="0.25">
      <c r="A55" s="17" t="s">
        <v>131</v>
      </c>
      <c r="B55" s="17"/>
    </row>
    <row r="56" spans="1:16" ht="15.75" x14ac:dyDescent="0.25">
      <c r="A56" s="17" t="s">
        <v>132</v>
      </c>
      <c r="B56" s="17"/>
    </row>
    <row r="57" spans="1:16" ht="15.75" x14ac:dyDescent="0.25">
      <c r="A57" s="17" t="s">
        <v>133</v>
      </c>
      <c r="B57" s="17"/>
      <c r="P57">
        <f>3500+80000+10400</f>
        <v>93900</v>
      </c>
    </row>
    <row r="58" spans="1:16" ht="15.75" x14ac:dyDescent="0.25">
      <c r="A58" s="17" t="s">
        <v>134</v>
      </c>
      <c r="B58" s="17"/>
      <c r="P58">
        <v>528000</v>
      </c>
    </row>
    <row r="59" spans="1:16" ht="15.75" x14ac:dyDescent="0.25">
      <c r="A59" s="17" t="s">
        <v>135</v>
      </c>
      <c r="B59" s="17"/>
      <c r="P59">
        <f>+P58+P57</f>
        <v>621900</v>
      </c>
    </row>
    <row r="60" spans="1:16" ht="15" customHeight="1" x14ac:dyDescent="0.25">
      <c r="A60" s="17" t="s">
        <v>136</v>
      </c>
      <c r="B60" s="17"/>
    </row>
    <row r="61" spans="1:16" ht="15" customHeight="1" x14ac:dyDescent="0.25">
      <c r="A61" s="17" t="s">
        <v>137</v>
      </c>
      <c r="B61" s="17"/>
    </row>
    <row r="62" spans="1:16" ht="15.75" x14ac:dyDescent="0.25">
      <c r="A62" s="3" t="s">
        <v>138</v>
      </c>
      <c r="B62" s="3"/>
      <c r="C62" s="3"/>
    </row>
    <row r="63" spans="1:16" ht="15.75" x14ac:dyDescent="0.25">
      <c r="A63" s="18"/>
      <c r="B63" s="30" t="s">
        <v>79</v>
      </c>
      <c r="C63" s="30"/>
    </row>
  </sheetData>
  <mergeCells count="5">
    <mergeCell ref="B63:C63"/>
    <mergeCell ref="F40:H40"/>
    <mergeCell ref="A44:B44"/>
    <mergeCell ref="F39:H39"/>
    <mergeCell ref="F28:H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A18" sqref="A18:A25"/>
    </sheetView>
  </sheetViews>
  <sheetFormatPr defaultRowHeight="15" x14ac:dyDescent="0.25"/>
  <cols>
    <col min="1" max="1" width="40.140625" customWidth="1"/>
    <col min="2" max="2" width="10.85546875" customWidth="1"/>
    <col min="3" max="3" width="10.7109375" customWidth="1"/>
    <col min="5" max="5" width="9.85546875" customWidth="1"/>
    <col min="7" max="7" width="10.28515625" customWidth="1"/>
  </cols>
  <sheetData>
    <row r="1" spans="1:9" x14ac:dyDescent="0.25">
      <c r="A1" s="1" t="s">
        <v>49</v>
      </c>
    </row>
    <row r="2" spans="1:9" x14ac:dyDescent="0.25">
      <c r="F2">
        <v>47.62</v>
      </c>
      <c r="G2">
        <v>64.16</v>
      </c>
      <c r="H2">
        <v>25.76</v>
      </c>
    </row>
    <row r="3" spans="1:9" ht="72" customHeight="1" x14ac:dyDescent="0.25">
      <c r="A3" s="5" t="s">
        <v>1</v>
      </c>
      <c r="B3" s="5" t="s">
        <v>50</v>
      </c>
      <c r="C3" s="5" t="s">
        <v>29</v>
      </c>
      <c r="D3" s="5" t="s">
        <v>51</v>
      </c>
      <c r="E3" s="5" t="s">
        <v>52</v>
      </c>
      <c r="F3" s="5" t="s">
        <v>32</v>
      </c>
      <c r="G3" s="5" t="s">
        <v>33</v>
      </c>
      <c r="H3" s="5" t="s">
        <v>34</v>
      </c>
      <c r="I3" s="5" t="s">
        <v>35</v>
      </c>
    </row>
    <row r="4" spans="1:9" x14ac:dyDescent="0.25">
      <c r="A4" s="6" t="s">
        <v>38</v>
      </c>
      <c r="B4" s="6"/>
      <c r="C4" s="6"/>
      <c r="D4" s="6"/>
      <c r="E4" s="6"/>
      <c r="F4" s="6"/>
      <c r="G4" s="6"/>
      <c r="H4" s="6"/>
      <c r="I4" s="6"/>
    </row>
    <row r="5" spans="1:9" ht="15.75" x14ac:dyDescent="0.25">
      <c r="A5" s="7" t="s">
        <v>39</v>
      </c>
      <c r="B5" s="13">
        <v>24</v>
      </c>
      <c r="C5" s="13">
        <v>1</v>
      </c>
      <c r="D5" s="13">
        <f>+B5*C5</f>
        <v>24</v>
      </c>
      <c r="E5" s="13">
        <v>0</v>
      </c>
      <c r="F5" s="13">
        <f>+D5*E5</f>
        <v>0</v>
      </c>
      <c r="G5" s="13">
        <f>+F5*0.05</f>
        <v>0</v>
      </c>
      <c r="H5" s="13">
        <f>+F5*0.1</f>
        <v>0</v>
      </c>
      <c r="I5" s="8">
        <f>+$F$2*F5+$G$2*G5+$H$2*H5</f>
        <v>0</v>
      </c>
    </row>
    <row r="6" spans="1:9" x14ac:dyDescent="0.25">
      <c r="A6" s="6" t="s">
        <v>40</v>
      </c>
      <c r="B6" s="13"/>
      <c r="C6" s="13"/>
      <c r="D6" s="13">
        <f t="shared" ref="D6:D15" si="0">+B6*C6</f>
        <v>0</v>
      </c>
      <c r="E6" s="13"/>
      <c r="F6" s="13"/>
      <c r="G6" s="13"/>
      <c r="H6" s="13"/>
      <c r="I6" s="8"/>
    </row>
    <row r="7" spans="1:9" ht="15.75" x14ac:dyDescent="0.25">
      <c r="A7" s="7" t="s">
        <v>41</v>
      </c>
      <c r="B7" s="13">
        <v>24</v>
      </c>
      <c r="C7" s="13">
        <v>0.2</v>
      </c>
      <c r="D7" s="13">
        <f t="shared" si="0"/>
        <v>4.8000000000000007</v>
      </c>
      <c r="E7" s="13">
        <v>0</v>
      </c>
      <c r="F7" s="13">
        <f t="shared" ref="F7:F15" si="1">+D7*E7</f>
        <v>0</v>
      </c>
      <c r="G7" s="13">
        <f t="shared" ref="G7:G15" si="2">+F7*0.05</f>
        <v>0</v>
      </c>
      <c r="H7" s="13">
        <f t="shared" ref="H7:H15" si="3">+F7*0.1</f>
        <v>0</v>
      </c>
      <c r="I7" s="8">
        <f t="shared" ref="I7:I15" si="4">+$F$2*F7+$G$2*G7+$H$2*H7</f>
        <v>0</v>
      </c>
    </row>
    <row r="8" spans="1:9" x14ac:dyDescent="0.25">
      <c r="A8" s="6" t="s">
        <v>42</v>
      </c>
      <c r="B8" s="13"/>
      <c r="C8" s="13"/>
      <c r="D8" s="13"/>
      <c r="E8" s="13"/>
      <c r="F8" s="13"/>
      <c r="G8" s="13"/>
      <c r="H8" s="13"/>
      <c r="I8" s="8"/>
    </row>
    <row r="9" spans="1:9" x14ac:dyDescent="0.25">
      <c r="A9" s="7" t="s">
        <v>43</v>
      </c>
      <c r="B9" s="13"/>
      <c r="C9" s="13"/>
      <c r="D9" s="13"/>
      <c r="E9" s="13"/>
      <c r="F9" s="13"/>
      <c r="G9" s="13"/>
      <c r="H9" s="13"/>
      <c r="I9" s="8"/>
    </row>
    <row r="10" spans="1:9" x14ac:dyDescent="0.25">
      <c r="A10" s="6" t="s">
        <v>44</v>
      </c>
      <c r="B10" s="13">
        <v>2</v>
      </c>
      <c r="C10" s="13">
        <v>1</v>
      </c>
      <c r="D10" s="13">
        <f t="shared" si="0"/>
        <v>2</v>
      </c>
      <c r="E10" s="13">
        <v>0</v>
      </c>
      <c r="F10" s="13">
        <f t="shared" si="1"/>
        <v>0</v>
      </c>
      <c r="G10" s="13">
        <f t="shared" si="2"/>
        <v>0</v>
      </c>
      <c r="H10" s="13">
        <f t="shared" si="3"/>
        <v>0</v>
      </c>
      <c r="I10" s="8">
        <f t="shared" si="4"/>
        <v>0</v>
      </c>
    </row>
    <row r="11" spans="1:9" x14ac:dyDescent="0.25">
      <c r="A11" s="6" t="s">
        <v>45</v>
      </c>
      <c r="B11" s="13">
        <v>1</v>
      </c>
      <c r="C11" s="13">
        <v>1</v>
      </c>
      <c r="D11" s="13">
        <f t="shared" si="0"/>
        <v>1</v>
      </c>
      <c r="E11" s="13">
        <v>0</v>
      </c>
      <c r="F11" s="13">
        <f t="shared" si="1"/>
        <v>0</v>
      </c>
      <c r="G11" s="13">
        <f t="shared" si="2"/>
        <v>0</v>
      </c>
      <c r="H11" s="13">
        <f t="shared" si="3"/>
        <v>0</v>
      </c>
      <c r="I11" s="8">
        <f t="shared" si="4"/>
        <v>0</v>
      </c>
    </row>
    <row r="12" spans="1:9" x14ac:dyDescent="0.25">
      <c r="A12" s="6" t="s">
        <v>46</v>
      </c>
      <c r="B12" s="13">
        <v>2</v>
      </c>
      <c r="C12" s="13">
        <v>1</v>
      </c>
      <c r="D12" s="13">
        <f t="shared" si="0"/>
        <v>2</v>
      </c>
      <c r="E12" s="13">
        <v>0</v>
      </c>
      <c r="F12" s="13">
        <f t="shared" si="1"/>
        <v>0</v>
      </c>
      <c r="G12" s="13">
        <f t="shared" si="2"/>
        <v>0</v>
      </c>
      <c r="H12" s="13">
        <f t="shared" si="3"/>
        <v>0</v>
      </c>
      <c r="I12" s="8">
        <f t="shared" si="4"/>
        <v>0</v>
      </c>
    </row>
    <row r="13" spans="1:9" x14ac:dyDescent="0.25">
      <c r="A13" s="6" t="s">
        <v>47</v>
      </c>
      <c r="B13" s="13">
        <v>1</v>
      </c>
      <c r="C13" s="13">
        <v>1.2</v>
      </c>
      <c r="D13" s="13">
        <f t="shared" si="0"/>
        <v>1.2</v>
      </c>
      <c r="E13" s="13">
        <v>0</v>
      </c>
      <c r="F13" s="13">
        <f t="shared" si="1"/>
        <v>0</v>
      </c>
      <c r="G13" s="13">
        <f t="shared" si="2"/>
        <v>0</v>
      </c>
      <c r="H13" s="13">
        <f t="shared" si="3"/>
        <v>0</v>
      </c>
      <c r="I13" s="8">
        <f t="shared" si="4"/>
        <v>0</v>
      </c>
    </row>
    <row r="14" spans="1:9" ht="15.75" x14ac:dyDescent="0.25">
      <c r="A14" s="6" t="s">
        <v>48</v>
      </c>
      <c r="B14" s="13">
        <v>8</v>
      </c>
      <c r="C14" s="13">
        <v>1.2</v>
      </c>
      <c r="D14" s="13">
        <f t="shared" si="0"/>
        <v>9.6</v>
      </c>
      <c r="E14" s="13">
        <v>0</v>
      </c>
      <c r="F14" s="13">
        <f t="shared" si="1"/>
        <v>0</v>
      </c>
      <c r="G14" s="13">
        <f t="shared" si="2"/>
        <v>0</v>
      </c>
      <c r="H14" s="13">
        <f t="shared" si="3"/>
        <v>0</v>
      </c>
      <c r="I14" s="8">
        <f t="shared" si="4"/>
        <v>0</v>
      </c>
    </row>
    <row r="15" spans="1:9" ht="28.5" x14ac:dyDescent="0.25">
      <c r="A15" s="4" t="s">
        <v>91</v>
      </c>
      <c r="B15" s="13">
        <v>2</v>
      </c>
      <c r="C15" s="13">
        <v>2</v>
      </c>
      <c r="D15" s="13">
        <f t="shared" si="0"/>
        <v>4</v>
      </c>
      <c r="E15" s="13">
        <v>32</v>
      </c>
      <c r="F15" s="13">
        <f t="shared" si="1"/>
        <v>128</v>
      </c>
      <c r="G15" s="13">
        <f t="shared" si="2"/>
        <v>6.4</v>
      </c>
      <c r="H15" s="13">
        <f t="shared" si="3"/>
        <v>12.8</v>
      </c>
      <c r="I15" s="9">
        <f t="shared" si="4"/>
        <v>6835.7119999999995</v>
      </c>
    </row>
    <row r="16" spans="1:9" ht="15.75" x14ac:dyDescent="0.25">
      <c r="A16" s="10" t="s">
        <v>104</v>
      </c>
      <c r="B16" s="10"/>
      <c r="C16" s="10"/>
      <c r="D16" s="10"/>
      <c r="E16" s="10"/>
      <c r="F16" s="29">
        <f>+SUM(F5:H15)</f>
        <v>147.20000000000002</v>
      </c>
      <c r="G16" s="29"/>
      <c r="H16" s="29"/>
      <c r="I16" s="12">
        <f>ROUND(+SUM(I5:I15),-1)</f>
        <v>6840</v>
      </c>
    </row>
    <row r="17" spans="1:12" x14ac:dyDescent="0.25">
      <c r="L17" s="2">
        <f>+I16+'Table 2b'!I24</f>
        <v>14960</v>
      </c>
    </row>
    <row r="18" spans="1:12" x14ac:dyDescent="0.25">
      <c r="A18" s="15" t="s">
        <v>67</v>
      </c>
    </row>
    <row r="19" spans="1:12" ht="15.75" x14ac:dyDescent="0.25">
      <c r="A19" s="17" t="s">
        <v>77</v>
      </c>
    </row>
    <row r="20" spans="1:12" ht="15.75" x14ac:dyDescent="0.25">
      <c r="A20" s="17" t="s">
        <v>94</v>
      </c>
    </row>
    <row r="21" spans="1:12" ht="15.75" x14ac:dyDescent="0.25">
      <c r="A21" s="17" t="s">
        <v>73</v>
      </c>
    </row>
    <row r="22" spans="1:12" ht="15.75" x14ac:dyDescent="0.25">
      <c r="A22" s="17" t="s">
        <v>74</v>
      </c>
    </row>
    <row r="23" spans="1:12" ht="15.75" x14ac:dyDescent="0.25">
      <c r="A23" s="17" t="s">
        <v>75</v>
      </c>
    </row>
    <row r="24" spans="1:12" ht="16.5" x14ac:dyDescent="0.25">
      <c r="A24" s="16" t="s">
        <v>76</v>
      </c>
    </row>
    <row r="25" spans="1:12" ht="15.75" x14ac:dyDescent="0.25">
      <c r="A25" s="3" t="s">
        <v>103</v>
      </c>
    </row>
  </sheetData>
  <mergeCells count="1">
    <mergeCell ref="F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10" workbookViewId="0">
      <selection activeCell="K21" sqref="K21"/>
    </sheetView>
  </sheetViews>
  <sheetFormatPr defaultRowHeight="15" x14ac:dyDescent="0.25"/>
  <cols>
    <col min="1" max="1" width="41.85546875" customWidth="1"/>
    <col min="2" max="2" width="9.85546875" customWidth="1"/>
    <col min="3" max="3" width="11.5703125" customWidth="1"/>
    <col min="7" max="7" width="9.7109375" customWidth="1"/>
  </cols>
  <sheetData>
    <row r="1" spans="1:9" x14ac:dyDescent="0.25">
      <c r="A1" s="1" t="s">
        <v>66</v>
      </c>
    </row>
    <row r="2" spans="1:9" x14ac:dyDescent="0.25">
      <c r="F2">
        <v>47.62</v>
      </c>
      <c r="G2">
        <v>64.16</v>
      </c>
      <c r="H2">
        <v>25.76</v>
      </c>
    </row>
    <row r="3" spans="1:9" ht="68.25" customHeight="1" x14ac:dyDescent="0.25">
      <c r="A3" s="5" t="s">
        <v>1</v>
      </c>
      <c r="B3" s="5" t="s">
        <v>50</v>
      </c>
      <c r="C3" s="5" t="s">
        <v>29</v>
      </c>
      <c r="D3" s="5" t="s">
        <v>51</v>
      </c>
      <c r="E3" s="5" t="s">
        <v>52</v>
      </c>
      <c r="F3" s="5" t="s">
        <v>32</v>
      </c>
      <c r="G3" s="5" t="s">
        <v>33</v>
      </c>
      <c r="H3" s="5" t="s">
        <v>34</v>
      </c>
      <c r="I3" s="5" t="s">
        <v>35</v>
      </c>
    </row>
    <row r="4" spans="1:9" x14ac:dyDescent="0.25">
      <c r="A4" s="6" t="s">
        <v>38</v>
      </c>
      <c r="B4" s="13"/>
      <c r="C4" s="13"/>
      <c r="D4" s="13"/>
      <c r="E4" s="13"/>
      <c r="F4" s="13"/>
      <c r="G4" s="13"/>
      <c r="H4" s="13"/>
      <c r="I4" s="6"/>
    </row>
    <row r="5" spans="1:9" ht="15.75" x14ac:dyDescent="0.25">
      <c r="A5" s="7" t="s">
        <v>39</v>
      </c>
      <c r="B5" s="13">
        <v>40</v>
      </c>
      <c r="C5" s="13">
        <v>1</v>
      </c>
      <c r="D5" s="13">
        <f>+B5*C5</f>
        <v>40</v>
      </c>
      <c r="E5" s="13">
        <v>0</v>
      </c>
      <c r="F5" s="13">
        <f>+D5*E5</f>
        <v>0</v>
      </c>
      <c r="G5" s="13">
        <f>+F5*0.05</f>
        <v>0</v>
      </c>
      <c r="H5" s="13">
        <f>+F5*0.1</f>
        <v>0</v>
      </c>
      <c r="I5" s="8">
        <f>+$F$2*F5+$G$2*G5+$H$2*H5</f>
        <v>0</v>
      </c>
    </row>
    <row r="6" spans="1:9" x14ac:dyDescent="0.25">
      <c r="A6" s="6" t="s">
        <v>40</v>
      </c>
      <c r="B6" s="13"/>
      <c r="C6" s="13"/>
      <c r="D6" s="13"/>
      <c r="E6" s="13"/>
      <c r="F6" s="13"/>
      <c r="G6" s="13"/>
      <c r="H6" s="13"/>
      <c r="I6" s="8"/>
    </row>
    <row r="7" spans="1:9" ht="15.75" x14ac:dyDescent="0.25">
      <c r="A7" s="7" t="s">
        <v>41</v>
      </c>
      <c r="B7" s="13">
        <v>40</v>
      </c>
      <c r="C7" s="13">
        <v>0.2</v>
      </c>
      <c r="D7" s="13">
        <f t="shared" ref="D7:D23" si="0">+B7*C7</f>
        <v>8</v>
      </c>
      <c r="E7" s="13">
        <v>0</v>
      </c>
      <c r="F7" s="13">
        <f t="shared" ref="F7:F23" si="1">+D7*E7</f>
        <v>0</v>
      </c>
      <c r="G7" s="13">
        <f t="shared" ref="G7:G23" si="2">+F7*0.05</f>
        <v>0</v>
      </c>
      <c r="H7" s="13">
        <f t="shared" ref="H7:H23" si="3">+F7*0.1</f>
        <v>0</v>
      </c>
      <c r="I7" s="8">
        <f t="shared" ref="I7:I23" si="4">+$F$2*F7+$G$2*G7+$H$2*H7</f>
        <v>0</v>
      </c>
    </row>
    <row r="8" spans="1:9" x14ac:dyDescent="0.25">
      <c r="A8" s="6" t="s">
        <v>42</v>
      </c>
      <c r="B8" s="13"/>
      <c r="C8" s="13"/>
      <c r="D8" s="13"/>
      <c r="E8" s="13"/>
      <c r="F8" s="13"/>
      <c r="G8" s="13"/>
      <c r="H8" s="13"/>
      <c r="I8" s="8"/>
    </row>
    <row r="9" spans="1:9" x14ac:dyDescent="0.25">
      <c r="A9" s="7" t="s">
        <v>43</v>
      </c>
      <c r="B9" s="13"/>
      <c r="C9" s="13"/>
      <c r="D9" s="13"/>
      <c r="E9" s="13"/>
      <c r="F9" s="13"/>
      <c r="G9" s="13"/>
      <c r="H9" s="13"/>
      <c r="I9" s="8"/>
    </row>
    <row r="10" spans="1:9" ht="15.75" x14ac:dyDescent="0.25">
      <c r="A10" s="6" t="s">
        <v>53</v>
      </c>
      <c r="B10" s="13">
        <v>2</v>
      </c>
      <c r="C10" s="13">
        <v>1</v>
      </c>
      <c r="D10" s="13">
        <f t="shared" si="0"/>
        <v>2</v>
      </c>
      <c r="E10" s="13">
        <v>0</v>
      </c>
      <c r="F10" s="13">
        <f t="shared" si="1"/>
        <v>0</v>
      </c>
      <c r="G10" s="13">
        <f t="shared" si="2"/>
        <v>0</v>
      </c>
      <c r="H10" s="13">
        <f t="shared" si="3"/>
        <v>0</v>
      </c>
      <c r="I10" s="8">
        <f t="shared" si="4"/>
        <v>0</v>
      </c>
    </row>
    <row r="11" spans="1:9" ht="15.75" x14ac:dyDescent="0.25">
      <c r="A11" s="6" t="s">
        <v>54</v>
      </c>
      <c r="B11" s="13">
        <v>2</v>
      </c>
      <c r="C11" s="13">
        <v>1</v>
      </c>
      <c r="D11" s="13">
        <f t="shared" si="0"/>
        <v>2</v>
      </c>
      <c r="E11" s="13">
        <v>0</v>
      </c>
      <c r="F11" s="13">
        <f t="shared" si="1"/>
        <v>0</v>
      </c>
      <c r="G11" s="13">
        <f t="shared" si="2"/>
        <v>0</v>
      </c>
      <c r="H11" s="13">
        <f t="shared" si="3"/>
        <v>0</v>
      </c>
      <c r="I11" s="8">
        <f t="shared" si="4"/>
        <v>0</v>
      </c>
    </row>
    <row r="12" spans="1:9" ht="15.75" x14ac:dyDescent="0.25">
      <c r="A12" s="6" t="s">
        <v>55</v>
      </c>
      <c r="B12" s="13">
        <v>2</v>
      </c>
      <c r="C12" s="13">
        <v>1</v>
      </c>
      <c r="D12" s="13">
        <f t="shared" si="0"/>
        <v>2</v>
      </c>
      <c r="E12" s="13">
        <v>0</v>
      </c>
      <c r="F12" s="13">
        <f t="shared" si="1"/>
        <v>0</v>
      </c>
      <c r="G12" s="13">
        <f t="shared" si="2"/>
        <v>0</v>
      </c>
      <c r="H12" s="13">
        <f t="shared" si="3"/>
        <v>0</v>
      </c>
      <c r="I12" s="8">
        <f t="shared" si="4"/>
        <v>0</v>
      </c>
    </row>
    <row r="13" spans="1:9" ht="15.75" x14ac:dyDescent="0.25">
      <c r="A13" s="6" t="s">
        <v>56</v>
      </c>
      <c r="B13" s="13">
        <v>1</v>
      </c>
      <c r="C13" s="13">
        <v>1</v>
      </c>
      <c r="D13" s="13">
        <f t="shared" si="0"/>
        <v>1</v>
      </c>
      <c r="E13" s="13">
        <v>0</v>
      </c>
      <c r="F13" s="13">
        <f t="shared" si="1"/>
        <v>0</v>
      </c>
      <c r="G13" s="13">
        <f t="shared" si="2"/>
        <v>0</v>
      </c>
      <c r="H13" s="13">
        <f t="shared" si="3"/>
        <v>0</v>
      </c>
      <c r="I13" s="8">
        <f t="shared" si="4"/>
        <v>0</v>
      </c>
    </row>
    <row r="14" spans="1:9" ht="15.75" x14ac:dyDescent="0.25">
      <c r="A14" s="6" t="s">
        <v>57</v>
      </c>
      <c r="B14" s="13">
        <v>2</v>
      </c>
      <c r="C14" s="13">
        <v>1</v>
      </c>
      <c r="D14" s="13">
        <f t="shared" si="0"/>
        <v>2</v>
      </c>
      <c r="E14" s="13">
        <v>0</v>
      </c>
      <c r="F14" s="13">
        <f t="shared" si="1"/>
        <v>0</v>
      </c>
      <c r="G14" s="13">
        <f t="shared" si="2"/>
        <v>0</v>
      </c>
      <c r="H14" s="13">
        <f t="shared" si="3"/>
        <v>0</v>
      </c>
      <c r="I14" s="8">
        <f t="shared" si="4"/>
        <v>0</v>
      </c>
    </row>
    <row r="15" spans="1:9" ht="15.75" x14ac:dyDescent="0.25">
      <c r="A15" s="6" t="s">
        <v>58</v>
      </c>
      <c r="B15" s="13">
        <v>2</v>
      </c>
      <c r="C15" s="13">
        <v>1</v>
      </c>
      <c r="D15" s="13">
        <f t="shared" si="0"/>
        <v>2</v>
      </c>
      <c r="E15" s="13">
        <v>0</v>
      </c>
      <c r="F15" s="13">
        <f t="shared" si="1"/>
        <v>0</v>
      </c>
      <c r="G15" s="13">
        <f t="shared" si="2"/>
        <v>0</v>
      </c>
      <c r="H15" s="13">
        <f t="shared" si="3"/>
        <v>0</v>
      </c>
      <c r="I15" s="8">
        <f t="shared" si="4"/>
        <v>0</v>
      </c>
    </row>
    <row r="16" spans="1:9" ht="30" customHeight="1" x14ac:dyDescent="0.25">
      <c r="A16" s="4" t="s">
        <v>92</v>
      </c>
      <c r="B16" s="13">
        <v>2</v>
      </c>
      <c r="C16" s="13">
        <v>1</v>
      </c>
      <c r="D16" s="13">
        <f t="shared" si="0"/>
        <v>2</v>
      </c>
      <c r="E16" s="13">
        <v>0</v>
      </c>
      <c r="F16" s="13">
        <f t="shared" si="1"/>
        <v>0</v>
      </c>
      <c r="G16" s="13">
        <f t="shared" si="2"/>
        <v>0</v>
      </c>
      <c r="H16" s="13">
        <f t="shared" si="3"/>
        <v>0</v>
      </c>
      <c r="I16" s="8">
        <f t="shared" si="4"/>
        <v>0</v>
      </c>
    </row>
    <row r="17" spans="1:9" x14ac:dyDescent="0.25">
      <c r="A17" s="6" t="s">
        <v>59</v>
      </c>
      <c r="B17" s="13">
        <v>40</v>
      </c>
      <c r="C17" s="13">
        <v>1</v>
      </c>
      <c r="D17" s="13">
        <f t="shared" si="0"/>
        <v>40</v>
      </c>
      <c r="E17" s="13">
        <v>0</v>
      </c>
      <c r="F17" s="13">
        <f t="shared" si="1"/>
        <v>0</v>
      </c>
      <c r="G17" s="13">
        <f t="shared" si="2"/>
        <v>0</v>
      </c>
      <c r="H17" s="13">
        <f t="shared" si="3"/>
        <v>0</v>
      </c>
      <c r="I17" s="8">
        <f t="shared" si="4"/>
        <v>0</v>
      </c>
    </row>
    <row r="18" spans="1:9" ht="15.75" x14ac:dyDescent="0.25">
      <c r="A18" s="6" t="s">
        <v>60</v>
      </c>
      <c r="B18" s="13">
        <v>20</v>
      </c>
      <c r="C18" s="13">
        <v>2</v>
      </c>
      <c r="D18" s="13">
        <f t="shared" si="0"/>
        <v>40</v>
      </c>
      <c r="E18" s="13">
        <v>2</v>
      </c>
      <c r="F18" s="13">
        <f t="shared" si="1"/>
        <v>80</v>
      </c>
      <c r="G18" s="22">
        <f t="shared" si="2"/>
        <v>4</v>
      </c>
      <c r="H18" s="13">
        <f t="shared" si="3"/>
        <v>8</v>
      </c>
      <c r="I18" s="9">
        <f t="shared" si="4"/>
        <v>4272.32</v>
      </c>
    </row>
    <row r="19" spans="1:9" ht="15.75" x14ac:dyDescent="0.25">
      <c r="A19" s="6" t="s">
        <v>61</v>
      </c>
      <c r="B19" s="13">
        <v>2</v>
      </c>
      <c r="C19" s="13">
        <v>2</v>
      </c>
      <c r="D19" s="13">
        <f t="shared" si="0"/>
        <v>4</v>
      </c>
      <c r="E19" s="13">
        <v>8</v>
      </c>
      <c r="F19" s="13">
        <f t="shared" si="1"/>
        <v>32</v>
      </c>
      <c r="G19" s="13">
        <f t="shared" si="2"/>
        <v>1.6</v>
      </c>
      <c r="H19" s="13">
        <f t="shared" si="3"/>
        <v>3.2</v>
      </c>
      <c r="I19" s="9">
        <f t="shared" si="4"/>
        <v>1708.9279999999999</v>
      </c>
    </row>
    <row r="20" spans="1:9" ht="15.75" x14ac:dyDescent="0.25">
      <c r="A20" s="6" t="s">
        <v>62</v>
      </c>
      <c r="B20" s="13">
        <v>40</v>
      </c>
      <c r="C20" s="13">
        <v>1</v>
      </c>
      <c r="D20" s="13">
        <f t="shared" si="0"/>
        <v>40</v>
      </c>
      <c r="E20" s="13">
        <v>0</v>
      </c>
      <c r="F20" s="13">
        <f t="shared" si="1"/>
        <v>0</v>
      </c>
      <c r="G20" s="13">
        <f t="shared" si="2"/>
        <v>0</v>
      </c>
      <c r="H20" s="13">
        <f t="shared" si="3"/>
        <v>0</v>
      </c>
      <c r="I20" s="8">
        <f t="shared" si="4"/>
        <v>0</v>
      </c>
    </row>
    <row r="21" spans="1:9" ht="15.75" x14ac:dyDescent="0.25">
      <c r="A21" s="6" t="s">
        <v>63</v>
      </c>
      <c r="B21" s="13">
        <v>40</v>
      </c>
      <c r="C21" s="13">
        <v>1</v>
      </c>
      <c r="D21" s="13">
        <f t="shared" si="0"/>
        <v>40</v>
      </c>
      <c r="E21" s="13">
        <v>0</v>
      </c>
      <c r="F21" s="13">
        <f t="shared" si="1"/>
        <v>0</v>
      </c>
      <c r="G21" s="13">
        <f t="shared" si="2"/>
        <v>0</v>
      </c>
      <c r="H21" s="13">
        <f t="shared" si="3"/>
        <v>0</v>
      </c>
      <c r="I21" s="8">
        <f t="shared" si="4"/>
        <v>0</v>
      </c>
    </row>
    <row r="22" spans="1:9" ht="15.75" x14ac:dyDescent="0.25">
      <c r="A22" s="6" t="s">
        <v>64</v>
      </c>
      <c r="B22" s="13">
        <v>40</v>
      </c>
      <c r="C22" s="13">
        <v>1</v>
      </c>
      <c r="D22" s="13">
        <f t="shared" si="0"/>
        <v>40</v>
      </c>
      <c r="E22" s="13">
        <v>0</v>
      </c>
      <c r="F22" s="13">
        <f t="shared" si="1"/>
        <v>0</v>
      </c>
      <c r="G22" s="13">
        <f t="shared" si="2"/>
        <v>0</v>
      </c>
      <c r="H22" s="13">
        <f t="shared" si="3"/>
        <v>0</v>
      </c>
      <c r="I22" s="8">
        <f t="shared" si="4"/>
        <v>0</v>
      </c>
    </row>
    <row r="23" spans="1:9" ht="15.75" x14ac:dyDescent="0.25">
      <c r="A23" s="6" t="s">
        <v>65</v>
      </c>
      <c r="B23" s="13">
        <v>20</v>
      </c>
      <c r="C23" s="13">
        <v>2</v>
      </c>
      <c r="D23" s="13">
        <f t="shared" si="0"/>
        <v>40</v>
      </c>
      <c r="E23" s="13">
        <v>1</v>
      </c>
      <c r="F23" s="13">
        <f t="shared" si="1"/>
        <v>40</v>
      </c>
      <c r="G23" s="13">
        <f t="shared" si="2"/>
        <v>2</v>
      </c>
      <c r="H23" s="13">
        <f t="shared" si="3"/>
        <v>4</v>
      </c>
      <c r="I23" s="9">
        <f t="shared" si="4"/>
        <v>2136.16</v>
      </c>
    </row>
    <row r="24" spans="1:9" ht="15.75" x14ac:dyDescent="0.25">
      <c r="A24" s="10" t="s">
        <v>100</v>
      </c>
      <c r="B24" s="10"/>
      <c r="C24" s="10"/>
      <c r="D24" s="10"/>
      <c r="E24" s="10"/>
      <c r="F24" s="29">
        <f>+SUM(F5:H23)</f>
        <v>174.79999999999998</v>
      </c>
      <c r="G24" s="29"/>
      <c r="H24" s="29"/>
      <c r="I24" s="12">
        <f>+ROUND(SUM(I4:I23),-1)</f>
        <v>8120</v>
      </c>
    </row>
    <row r="26" spans="1:9" x14ac:dyDescent="0.25">
      <c r="A26" s="15" t="s">
        <v>67</v>
      </c>
    </row>
    <row r="27" spans="1:9" x14ac:dyDescent="0.25">
      <c r="A27" s="3" t="s">
        <v>140</v>
      </c>
    </row>
    <row r="28" spans="1:9" x14ac:dyDescent="0.25">
      <c r="A28" s="3" t="s">
        <v>93</v>
      </c>
    </row>
    <row r="29" spans="1:9" x14ac:dyDescent="0.25">
      <c r="A29" s="3" t="s">
        <v>68</v>
      </c>
    </row>
    <row r="30" spans="1:9" x14ac:dyDescent="0.25">
      <c r="A30" s="3" t="s">
        <v>69</v>
      </c>
    </row>
    <row r="31" spans="1:9" x14ac:dyDescent="0.25">
      <c r="A31" s="3" t="s">
        <v>70</v>
      </c>
    </row>
    <row r="32" spans="1:9" x14ac:dyDescent="0.25">
      <c r="A32" s="3" t="s">
        <v>71</v>
      </c>
    </row>
    <row r="33" spans="1:1" x14ac:dyDescent="0.25">
      <c r="A33" s="3" t="s">
        <v>105</v>
      </c>
    </row>
    <row r="34" spans="1:1" x14ac:dyDescent="0.25">
      <c r="A34" s="3" t="s">
        <v>106</v>
      </c>
    </row>
    <row r="35" spans="1:1" x14ac:dyDescent="0.25">
      <c r="A35" s="3" t="s">
        <v>72</v>
      </c>
    </row>
    <row r="36" spans="1:1" x14ac:dyDescent="0.25">
      <c r="A36" s="3" t="s">
        <v>107</v>
      </c>
    </row>
    <row r="37" spans="1:1" ht="15.75" x14ac:dyDescent="0.25">
      <c r="A37" s="3" t="s">
        <v>99</v>
      </c>
    </row>
  </sheetData>
  <mergeCells count="1">
    <mergeCell ref="F24:H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1a</vt:lpstr>
      <vt:lpstr>Table 1b</vt:lpstr>
      <vt:lpstr>Table 2a</vt:lpstr>
      <vt:lpstr>Table 2b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2016-02-03T14:55:59Z</dcterms:created>
  <dcterms:modified xsi:type="dcterms:W3CDTF">2016-05-16T14:28:56Z</dcterms:modified>
</cp:coreProperties>
</file>