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570" windowHeight="7320"/>
  </bookViews>
  <sheets>
    <sheet name="Table 1" sheetId="1" r:id="rId1"/>
    <sheet name="Capital and O&amp;M" sheetId="3" r:id="rId2"/>
    <sheet name="Table 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K35" i="1" l="1"/>
  <c r="I35" i="1"/>
  <c r="I34" i="1"/>
  <c r="G8" i="3"/>
  <c r="D8" i="3"/>
  <c r="C8" i="3"/>
  <c r="F8" i="3"/>
  <c r="I33" i="1"/>
  <c r="I19" i="2"/>
  <c r="E17" i="2"/>
  <c r="F17" i="2" s="1"/>
  <c r="E12" i="2"/>
  <c r="E13" i="2"/>
  <c r="E14" i="2"/>
  <c r="E15" i="2"/>
  <c r="E11" i="2"/>
  <c r="F11" i="2" s="1"/>
  <c r="E7" i="2"/>
  <c r="E8" i="2" s="1"/>
  <c r="G14" i="2"/>
  <c r="G12" i="2"/>
  <c r="F15" i="2"/>
  <c r="H15" i="2" s="1"/>
  <c r="F14" i="2"/>
  <c r="H14" i="2" s="1"/>
  <c r="F13" i="2"/>
  <c r="H13" i="2" s="1"/>
  <c r="F12" i="2"/>
  <c r="H12" i="2" s="1"/>
  <c r="F7" i="2"/>
  <c r="G7" i="2" s="1"/>
  <c r="D17" i="2"/>
  <c r="D15" i="2"/>
  <c r="D14" i="2"/>
  <c r="D13" i="2"/>
  <c r="D12" i="2"/>
  <c r="D11" i="2"/>
  <c r="D8" i="2"/>
  <c r="D7" i="2"/>
  <c r="E18" i="1"/>
  <c r="E17" i="1"/>
  <c r="F17" i="1" s="1"/>
  <c r="E11" i="1"/>
  <c r="F11" i="1" s="1"/>
  <c r="E12" i="1"/>
  <c r="F12" i="1" s="1"/>
  <c r="E8" i="1"/>
  <c r="E30" i="1"/>
  <c r="F30" i="1" s="1"/>
  <c r="E29" i="1"/>
  <c r="E21" i="1"/>
  <c r="F29" i="1"/>
  <c r="H29" i="1" s="1"/>
  <c r="F21" i="1"/>
  <c r="H21" i="1" s="1"/>
  <c r="F18" i="1"/>
  <c r="H18" i="1" s="1"/>
  <c r="F8" i="1"/>
  <c r="D30" i="1"/>
  <c r="D29" i="1"/>
  <c r="D21" i="1"/>
  <c r="D18" i="1"/>
  <c r="D17" i="1"/>
  <c r="D12" i="1"/>
  <c r="D11" i="1"/>
  <c r="D8" i="1"/>
  <c r="G17" i="2" l="1"/>
  <c r="H17" i="2"/>
  <c r="I14" i="2"/>
  <c r="I12" i="2"/>
  <c r="G13" i="2"/>
  <c r="I13" i="2" s="1"/>
  <c r="G15" i="2"/>
  <c r="I15" i="2" s="1"/>
  <c r="H11" i="2"/>
  <c r="G11" i="2"/>
  <c r="I11" i="2" s="1"/>
  <c r="H7" i="2"/>
  <c r="F18" i="2" s="1"/>
  <c r="F19" i="2" s="1"/>
  <c r="F8" i="2"/>
  <c r="H8" i="2" s="1"/>
  <c r="G8" i="2"/>
  <c r="I8" i="2" s="1"/>
  <c r="G18" i="1"/>
  <c r="I18" i="1"/>
  <c r="H17" i="1"/>
  <c r="I17" i="1"/>
  <c r="H11" i="1"/>
  <c r="H12" i="1"/>
  <c r="G8" i="1"/>
  <c r="I8" i="1" s="1"/>
  <c r="H8" i="1"/>
  <c r="H30" i="1"/>
  <c r="G30" i="1"/>
  <c r="I30" i="1" s="1"/>
  <c r="G29" i="1"/>
  <c r="F32" i="1" s="1"/>
  <c r="G21" i="1"/>
  <c r="F22" i="1" s="1"/>
  <c r="G17" i="1"/>
  <c r="G12" i="1"/>
  <c r="I12" i="1" s="1"/>
  <c r="G11" i="1"/>
  <c r="I11" i="1" s="1"/>
  <c r="I17" i="2" l="1"/>
  <c r="I7" i="2"/>
  <c r="I18" i="2"/>
  <c r="I29" i="1"/>
  <c r="I32" i="1" s="1"/>
  <c r="F33" i="1"/>
  <c r="I21" i="1"/>
  <c r="I22" i="1" s="1"/>
</calcChain>
</file>

<file path=xl/sharedStrings.xml><?xml version="1.0" encoding="utf-8"?>
<sst xmlns="http://schemas.openxmlformats.org/spreadsheetml/2006/main" count="121" uniqueCount="94">
  <si>
    <t>Burden Item</t>
  </si>
  <si>
    <t>A</t>
  </si>
  <si>
    <t>B</t>
  </si>
  <si>
    <t>C</t>
  </si>
  <si>
    <t>D</t>
  </si>
  <si>
    <t>E</t>
  </si>
  <si>
    <t>F</t>
  </si>
  <si>
    <t>G</t>
  </si>
  <si>
    <t>H</t>
  </si>
  <si>
    <t>Technical person-hours per occurrence</t>
  </si>
  <si>
    <t>No. of occurrences per respondent per year</t>
  </si>
  <si>
    <t>Technical person-hours per respondent per year</t>
  </si>
  <si>
    <t>(AxB)</t>
  </si>
  <si>
    <r>
      <t xml:space="preserve">Respondents per year </t>
    </r>
    <r>
      <rPr>
        <b/>
        <vertAlign val="superscript"/>
        <sz val="10"/>
        <color theme="1"/>
        <rFont val="Times New Roman"/>
        <family val="1"/>
      </rPr>
      <t>a</t>
    </r>
  </si>
  <si>
    <t xml:space="preserve">Total cost per year </t>
  </si>
  <si>
    <r>
      <t xml:space="preserve">($) </t>
    </r>
    <r>
      <rPr>
        <b/>
        <vertAlign val="superscript"/>
        <sz val="10"/>
        <color theme="1"/>
        <rFont val="Times New Roman"/>
        <family val="1"/>
      </rPr>
      <t>b</t>
    </r>
  </si>
  <si>
    <t>1.  Applications</t>
  </si>
  <si>
    <t>N/A</t>
  </si>
  <si>
    <t>2.  Survey and Studies</t>
  </si>
  <si>
    <t>3.  Reporting Requirements</t>
  </si>
  <si>
    <t>B.  Required Activities</t>
  </si>
  <si>
    <t xml:space="preserve">New Sources </t>
  </si>
  <si>
    <r>
      <t xml:space="preserve">Initial performance test </t>
    </r>
    <r>
      <rPr>
        <vertAlign val="superscript"/>
        <sz val="10"/>
        <color theme="1"/>
        <rFont val="Times New Roman"/>
        <family val="1"/>
      </rPr>
      <t>d</t>
    </r>
  </si>
  <si>
    <r>
      <t>Repeat performance test</t>
    </r>
    <r>
      <rPr>
        <vertAlign val="superscript"/>
        <sz val="10"/>
        <color theme="1"/>
        <rFont val="Times New Roman"/>
        <family val="1"/>
      </rPr>
      <t xml:space="preserve"> d, e</t>
    </r>
    <r>
      <rPr>
        <sz val="10"/>
        <color theme="1"/>
        <rFont val="Times New Roman"/>
        <family val="1"/>
      </rPr>
      <t xml:space="preserve">           </t>
    </r>
  </si>
  <si>
    <t>C.  Create Information</t>
  </si>
  <si>
    <t>------------------------Included in 3B----------------------------</t>
  </si>
  <si>
    <t>D.  Gather Existing Information</t>
  </si>
  <si>
    <t>E.  Write Report</t>
  </si>
  <si>
    <r>
      <t xml:space="preserve">Notification of construction/reconstruction </t>
    </r>
    <r>
      <rPr>
        <vertAlign val="superscript"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</t>
    </r>
  </si>
  <si>
    <r>
      <t xml:space="preserve">Notification of initial performance test </t>
    </r>
    <r>
      <rPr>
        <vertAlign val="superscript"/>
        <sz val="10"/>
        <color theme="1"/>
        <rFont val="Times New Roman"/>
        <family val="1"/>
      </rPr>
      <t>e, g</t>
    </r>
  </si>
  <si>
    <t>Report of initial performance test</t>
  </si>
  <si>
    <t>Existing Sources</t>
  </si>
  <si>
    <r>
      <t xml:space="preserve">Semiannual report </t>
    </r>
    <r>
      <rPr>
        <vertAlign val="superscript"/>
        <sz val="10"/>
        <color theme="1"/>
        <rFont val="Times New Roman"/>
        <family val="1"/>
      </rPr>
      <t>h</t>
    </r>
  </si>
  <si>
    <t>Subtotal for Reporting Requirements</t>
  </si>
  <si>
    <t>4.  Recordkeeping Requirements</t>
  </si>
  <si>
    <t>------------------------Included in 3A----------------------------</t>
  </si>
  <si>
    <t>B.  Plan Activities</t>
  </si>
  <si>
    <t>C.  Implement Activities</t>
  </si>
  <si>
    <t>D.  Develop Record System</t>
  </si>
  <si>
    <t xml:space="preserve">E.  Time to Enter Information </t>
  </si>
  <si>
    <t xml:space="preserve"> </t>
  </si>
  <si>
    <r>
      <t xml:space="preserve">Records of startup, shutdown, and malfunctions </t>
    </r>
    <r>
      <rPr>
        <vertAlign val="superscript"/>
        <sz val="10"/>
        <color theme="1"/>
        <rFont val="Times New Roman"/>
        <family val="1"/>
      </rPr>
      <t>i</t>
    </r>
  </si>
  <si>
    <r>
      <t xml:space="preserve">Records of VOC, temperature, and CMS maintenance </t>
    </r>
    <r>
      <rPr>
        <vertAlign val="superscript"/>
        <sz val="10"/>
        <color theme="1"/>
        <rFont val="Times New Roman"/>
        <family val="1"/>
      </rPr>
      <t>j</t>
    </r>
  </si>
  <si>
    <t>F.  Audits</t>
  </si>
  <si>
    <t>Subtotal for Recordkeeping Requirements</t>
  </si>
  <si>
    <t>TOTAL ANNUAL BURDEN AND COST (rounded)</t>
  </si>
  <si>
    <t>(C=AxB)</t>
  </si>
  <si>
    <t>(CxD)</t>
  </si>
  <si>
    <t>Total cost per year</t>
  </si>
  <si>
    <t>Required Activities</t>
  </si>
  <si>
    <t>New Sources</t>
  </si>
  <si>
    <r>
      <t xml:space="preserve">Initial performance tests </t>
    </r>
    <r>
      <rPr>
        <vertAlign val="superscript"/>
        <sz val="10"/>
        <color theme="1"/>
        <rFont val="Times New Roman"/>
        <family val="1"/>
      </rPr>
      <t>c</t>
    </r>
  </si>
  <si>
    <r>
      <t xml:space="preserve">Repeat performance tests </t>
    </r>
    <r>
      <rPr>
        <vertAlign val="superscript"/>
        <sz val="10"/>
        <color theme="1"/>
        <rFont val="Times New Roman"/>
        <family val="1"/>
      </rPr>
      <t>c, d</t>
    </r>
  </si>
  <si>
    <t xml:space="preserve">Report Review </t>
  </si>
  <si>
    <r>
      <t xml:space="preserve">Notification of construction/reconstruction </t>
    </r>
    <r>
      <rPr>
        <vertAlign val="superscript"/>
        <sz val="10"/>
        <color theme="1"/>
        <rFont val="Times New Roman"/>
        <family val="1"/>
      </rPr>
      <t>e</t>
    </r>
  </si>
  <si>
    <r>
      <t xml:space="preserve">Notification of initial startup </t>
    </r>
    <r>
      <rPr>
        <vertAlign val="superscript"/>
        <sz val="10"/>
        <color theme="1"/>
        <rFont val="Times New Roman"/>
        <family val="1"/>
      </rPr>
      <t>f</t>
    </r>
  </si>
  <si>
    <r>
      <t xml:space="preserve">Notification of actual startup </t>
    </r>
    <r>
      <rPr>
        <vertAlign val="superscript"/>
        <sz val="10"/>
        <color theme="1"/>
        <rFont val="Times New Roman"/>
        <family val="1"/>
      </rPr>
      <t>g</t>
    </r>
  </si>
  <si>
    <r>
      <t xml:space="preserve">Notification of initial test </t>
    </r>
    <r>
      <rPr>
        <vertAlign val="superscript"/>
        <sz val="10"/>
        <color theme="1"/>
        <rFont val="Times New Roman"/>
        <family val="1"/>
      </rPr>
      <t>d, h</t>
    </r>
  </si>
  <si>
    <r>
      <t xml:space="preserve">Review test results </t>
    </r>
    <r>
      <rPr>
        <vertAlign val="superscript"/>
        <sz val="10"/>
        <color theme="1"/>
        <rFont val="Times New Roman"/>
        <family val="1"/>
      </rPr>
      <t>d, i</t>
    </r>
  </si>
  <si>
    <r>
      <t xml:space="preserve">Semiannual reports </t>
    </r>
    <r>
      <rPr>
        <vertAlign val="superscript"/>
        <sz val="10"/>
        <color theme="1"/>
        <rFont val="Times New Roman"/>
        <family val="1"/>
      </rPr>
      <t>j</t>
    </r>
  </si>
  <si>
    <t>ANNUAL SALARY BURDEN</t>
  </si>
  <si>
    <r>
      <t xml:space="preserve">A.  Familiarize with rule requirement </t>
    </r>
    <r>
      <rPr>
        <vertAlign val="superscript"/>
        <sz val="10"/>
        <color theme="1"/>
        <rFont val="Times New Roman"/>
        <family val="1"/>
      </rPr>
      <t>c</t>
    </r>
  </si>
  <si>
    <t>A.  Familiarize with rule requirement</t>
  </si>
  <si>
    <t>Technical hours per year</t>
  </si>
  <si>
    <t>Management hours per year</t>
  </si>
  <si>
    <t>Clerical hours per year</t>
  </si>
  <si>
    <t>(Ex0.10)</t>
  </si>
  <si>
    <t>(Ex0.05)</t>
  </si>
  <si>
    <t>Person hours per occurrence</t>
  </si>
  <si>
    <t>Person-hours per respondent per year</t>
  </si>
  <si>
    <t xml:space="preserve">Technical person hours per year </t>
  </si>
  <si>
    <t>Management  person-hours per year</t>
  </si>
  <si>
    <t>Clerical person-hours per year</t>
  </si>
  <si>
    <t>Capital and O&amp;M Cost</t>
  </si>
  <si>
    <t>Total Annual Burden and Cost (rounded)</t>
  </si>
  <si>
    <t>GRAND TOTAL</t>
  </si>
  <si>
    <t>Capital/Startup vs. Operation and Maintenance (O&amp;M) Costs</t>
  </si>
  <si>
    <t>(A)</t>
  </si>
  <si>
    <t>Continuous Monitoring Device</t>
  </si>
  <si>
    <t>(B)</t>
  </si>
  <si>
    <t>Capital/Startup Cost for One Respondent</t>
  </si>
  <si>
    <t>(C)</t>
  </si>
  <si>
    <t>Number of New Respondents</t>
  </si>
  <si>
    <t>(D)</t>
  </si>
  <si>
    <t>Total Capital/Startup Cost,  (B X C)</t>
  </si>
  <si>
    <t>(E)</t>
  </si>
  <si>
    <t>Annual O&amp;M Costs for One Respondent</t>
  </si>
  <si>
    <t>(F)</t>
  </si>
  <si>
    <t>Number of Respondents  with O&amp;M</t>
  </si>
  <si>
    <t>(G)</t>
  </si>
  <si>
    <t>Total O&amp;M,</t>
  </si>
  <si>
    <t>(E X F)</t>
  </si>
  <si>
    <t>Temperature or feed rate monitor</t>
  </si>
  <si>
    <t>hr/response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</si>
</sst>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FFFFFF"/>
      </right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6" fontId="0" fillId="0" borderId="0" xfId="0" applyNumberFormat="1"/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6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indent="1"/>
    </xf>
    <xf numFmtId="2" fontId="1" fillId="0" borderId="2" xfId="0" applyNumberFormat="1" applyFont="1" applyFill="1" applyBorder="1" applyAlignment="1">
      <alignment horizontal="center" vertical="center"/>
    </xf>
    <xf numFmtId="8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indent="2"/>
    </xf>
    <xf numFmtId="0" fontId="1" fillId="0" borderId="2" xfId="0" applyFont="1" applyFill="1" applyBorder="1" applyAlignment="1">
      <alignment horizontal="left" vertical="center" indent="3"/>
    </xf>
    <xf numFmtId="1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8" fontId="2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6" fontId="2" fillId="0" borderId="2" xfId="0" applyNumberFormat="1" applyFont="1" applyFill="1" applyBorder="1" applyAlignment="1">
      <alignment horizontal="right" vertical="center"/>
    </xf>
    <xf numFmtId="6" fontId="1" fillId="0" borderId="2" xfId="0" applyNumberFormat="1" applyFont="1" applyFill="1" applyBorder="1"/>
    <xf numFmtId="0" fontId="2" fillId="0" borderId="2" xfId="0" applyFont="1" applyFill="1" applyBorder="1"/>
    <xf numFmtId="6" fontId="2" fillId="0" borderId="2" xfId="0" applyNumberFormat="1" applyFont="1" applyFill="1" applyBorder="1"/>
    <xf numFmtId="0" fontId="2" fillId="0" borderId="0" xfId="0" applyFont="1" applyFill="1"/>
    <xf numFmtId="1" fontId="2" fillId="0" borderId="0" xfId="0" applyNumberFormat="1" applyFont="1" applyFill="1"/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M25" sqref="M25"/>
    </sheetView>
  </sheetViews>
  <sheetFormatPr defaultRowHeight="12.75" x14ac:dyDescent="0.2"/>
  <cols>
    <col min="1" max="1" width="41.28515625" style="14" bestFit="1" customWidth="1"/>
    <col min="2" max="2" width="11.140625" style="14" customWidth="1"/>
    <col min="3" max="3" width="11.42578125" style="14" customWidth="1"/>
    <col min="4" max="4" width="10.140625" style="14" customWidth="1"/>
    <col min="5" max="5" width="11.42578125" style="14" customWidth="1"/>
    <col min="6" max="8" width="9.28515625" style="14" bestFit="1" customWidth="1"/>
    <col min="9" max="9" width="10.42578125" style="14" bestFit="1" customWidth="1"/>
    <col min="10" max="12" width="9.140625" style="14"/>
    <col min="13" max="13" width="12.42578125" style="14" bestFit="1" customWidth="1"/>
    <col min="14" max="14" width="9.28515625" style="14" bestFit="1" customWidth="1"/>
    <col min="15" max="16384" width="9.140625" style="14"/>
  </cols>
  <sheetData>
    <row r="1" spans="1:14" x14ac:dyDescent="0.2">
      <c r="F1" s="14">
        <v>106.45</v>
      </c>
      <c r="G1" s="14">
        <v>138.43</v>
      </c>
      <c r="H1" s="14">
        <v>52.77</v>
      </c>
    </row>
    <row r="2" spans="1:14" x14ac:dyDescent="0.2">
      <c r="A2" s="41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</row>
    <row r="3" spans="1:14" ht="63.75" x14ac:dyDescent="0.2">
      <c r="A3" s="41"/>
      <c r="B3" s="41" t="s">
        <v>9</v>
      </c>
      <c r="C3" s="41" t="s">
        <v>10</v>
      </c>
      <c r="D3" s="16" t="s">
        <v>11</v>
      </c>
      <c r="E3" s="41" t="s">
        <v>13</v>
      </c>
      <c r="F3" s="16" t="s">
        <v>63</v>
      </c>
      <c r="G3" s="16" t="s">
        <v>64</v>
      </c>
      <c r="H3" s="16" t="s">
        <v>65</v>
      </c>
      <c r="I3" s="16" t="s">
        <v>14</v>
      </c>
    </row>
    <row r="4" spans="1:14" ht="15.75" x14ac:dyDescent="0.2">
      <c r="A4" s="41"/>
      <c r="B4" s="41"/>
      <c r="C4" s="41"/>
      <c r="D4" s="16" t="s">
        <v>12</v>
      </c>
      <c r="E4" s="41"/>
      <c r="F4" s="16" t="s">
        <v>47</v>
      </c>
      <c r="G4" s="16" t="s">
        <v>67</v>
      </c>
      <c r="H4" s="16" t="s">
        <v>66</v>
      </c>
      <c r="I4" s="16" t="s">
        <v>15</v>
      </c>
    </row>
    <row r="5" spans="1:14" x14ac:dyDescent="0.2">
      <c r="A5" s="17" t="s">
        <v>16</v>
      </c>
      <c r="B5" s="18" t="s">
        <v>17</v>
      </c>
      <c r="C5" s="19"/>
      <c r="D5" s="19"/>
      <c r="E5" s="19"/>
      <c r="F5" s="19"/>
      <c r="G5" s="19"/>
      <c r="H5" s="19"/>
      <c r="I5" s="19"/>
    </row>
    <row r="6" spans="1:14" x14ac:dyDescent="0.2">
      <c r="A6" s="17" t="s">
        <v>18</v>
      </c>
      <c r="B6" s="18" t="s">
        <v>17</v>
      </c>
      <c r="C6" s="19"/>
      <c r="D6" s="19"/>
      <c r="E6" s="19"/>
      <c r="F6" s="19"/>
      <c r="G6" s="19"/>
      <c r="H6" s="19"/>
      <c r="I6" s="19"/>
      <c r="M6" s="14" t="s">
        <v>50</v>
      </c>
      <c r="N6" s="14">
        <v>0.33</v>
      </c>
    </row>
    <row r="7" spans="1:14" x14ac:dyDescent="0.2">
      <c r="A7" s="17" t="s">
        <v>19</v>
      </c>
      <c r="B7" s="18"/>
      <c r="C7" s="18"/>
      <c r="D7" s="18"/>
      <c r="E7" s="18"/>
      <c r="F7" s="18"/>
      <c r="G7" s="18"/>
      <c r="H7" s="18"/>
      <c r="I7" s="20"/>
      <c r="M7" s="14" t="s">
        <v>31</v>
      </c>
      <c r="N7" s="14">
        <v>25</v>
      </c>
    </row>
    <row r="8" spans="1:14" ht="15.75" x14ac:dyDescent="0.2">
      <c r="A8" s="21" t="s">
        <v>61</v>
      </c>
      <c r="B8" s="18">
        <v>1</v>
      </c>
      <c r="C8" s="18">
        <v>1</v>
      </c>
      <c r="D8" s="18">
        <f>B8*C8</f>
        <v>1</v>
      </c>
      <c r="E8" s="18">
        <f>N7</f>
        <v>25</v>
      </c>
      <c r="F8" s="18">
        <f>D8*E8</f>
        <v>25</v>
      </c>
      <c r="G8" s="22">
        <f>F8*0.05</f>
        <v>1.25</v>
      </c>
      <c r="H8" s="22">
        <f>F8*0.1</f>
        <v>2.5</v>
      </c>
      <c r="I8" s="23">
        <f>F8*$F$1+G8*$G$1+H8*$H$1</f>
        <v>2966.2125000000001</v>
      </c>
    </row>
    <row r="9" spans="1:14" x14ac:dyDescent="0.2">
      <c r="A9" s="21" t="s">
        <v>20</v>
      </c>
      <c r="B9" s="18"/>
      <c r="C9" s="18"/>
      <c r="D9" s="18"/>
      <c r="E9" s="18"/>
      <c r="F9" s="18"/>
      <c r="G9" s="18"/>
      <c r="H9" s="18"/>
      <c r="I9" s="20"/>
    </row>
    <row r="10" spans="1:14" x14ac:dyDescent="0.2">
      <c r="A10" s="24" t="s">
        <v>21</v>
      </c>
      <c r="B10" s="18"/>
      <c r="C10" s="18"/>
      <c r="D10" s="18"/>
      <c r="E10" s="18"/>
      <c r="F10" s="18"/>
      <c r="G10" s="18"/>
      <c r="H10" s="18"/>
      <c r="I10" s="20"/>
    </row>
    <row r="11" spans="1:14" ht="15.75" x14ac:dyDescent="0.2">
      <c r="A11" s="25" t="s">
        <v>22</v>
      </c>
      <c r="B11" s="18">
        <v>280</v>
      </c>
      <c r="C11" s="18">
        <v>1</v>
      </c>
      <c r="D11" s="18">
        <f>B11*C11</f>
        <v>280</v>
      </c>
      <c r="E11" s="18">
        <f>N6</f>
        <v>0.33</v>
      </c>
      <c r="F11" s="18">
        <f>D11*E11</f>
        <v>92.4</v>
      </c>
      <c r="G11" s="22">
        <f>F11*0.05</f>
        <v>4.62</v>
      </c>
      <c r="H11" s="22">
        <f>F11*0.1</f>
        <v>9.24</v>
      </c>
      <c r="I11" s="23">
        <f>F11*$F$1+G11*$G$1+H11*$H$1</f>
        <v>10963.121400000002</v>
      </c>
    </row>
    <row r="12" spans="1:14" ht="15.75" x14ac:dyDescent="0.2">
      <c r="A12" s="25" t="s">
        <v>23</v>
      </c>
      <c r="B12" s="18">
        <v>280</v>
      </c>
      <c r="C12" s="18">
        <v>0.2</v>
      </c>
      <c r="D12" s="18">
        <f>B12*C12</f>
        <v>56</v>
      </c>
      <c r="E12" s="18">
        <f>N6</f>
        <v>0.33</v>
      </c>
      <c r="F12" s="18">
        <f>D12*E12</f>
        <v>18.48</v>
      </c>
      <c r="G12" s="22">
        <f>F12*0.05</f>
        <v>0.92400000000000004</v>
      </c>
      <c r="H12" s="22">
        <f>F12*0.1</f>
        <v>1.8480000000000001</v>
      </c>
      <c r="I12" s="23">
        <f>F12*$F$1+G12*$G$1+H12*$H$1</f>
        <v>2192.62428</v>
      </c>
    </row>
    <row r="13" spans="1:14" x14ac:dyDescent="0.2">
      <c r="A13" s="21" t="s">
        <v>24</v>
      </c>
      <c r="B13" s="40" t="s">
        <v>25</v>
      </c>
      <c r="C13" s="40"/>
      <c r="D13" s="40"/>
      <c r="E13" s="40"/>
      <c r="F13" s="40"/>
      <c r="G13" s="40"/>
      <c r="H13" s="40"/>
      <c r="I13" s="20"/>
    </row>
    <row r="14" spans="1:14" x14ac:dyDescent="0.2">
      <c r="A14" s="21" t="s">
        <v>26</v>
      </c>
      <c r="B14" s="40" t="s">
        <v>25</v>
      </c>
      <c r="C14" s="40"/>
      <c r="D14" s="40"/>
      <c r="E14" s="40"/>
      <c r="F14" s="40"/>
      <c r="G14" s="40"/>
      <c r="H14" s="40"/>
      <c r="I14" s="20"/>
    </row>
    <row r="15" spans="1:14" x14ac:dyDescent="0.2">
      <c r="A15" s="21" t="s">
        <v>27</v>
      </c>
      <c r="B15" s="18"/>
      <c r="C15" s="18"/>
      <c r="D15" s="18"/>
      <c r="E15" s="18"/>
      <c r="F15" s="18"/>
      <c r="G15" s="18"/>
      <c r="H15" s="18"/>
      <c r="I15" s="20"/>
    </row>
    <row r="16" spans="1:14" x14ac:dyDescent="0.2">
      <c r="A16" s="24" t="s">
        <v>21</v>
      </c>
      <c r="B16" s="18"/>
      <c r="C16" s="18"/>
      <c r="D16" s="18"/>
      <c r="E16" s="18"/>
      <c r="F16" s="18"/>
      <c r="G16" s="18"/>
      <c r="H16" s="18"/>
      <c r="I16" s="20"/>
    </row>
    <row r="17" spans="1:9" ht="15.75" x14ac:dyDescent="0.2">
      <c r="A17" s="25" t="s">
        <v>28</v>
      </c>
      <c r="B17" s="18">
        <v>2</v>
      </c>
      <c r="C17" s="18">
        <v>1</v>
      </c>
      <c r="D17" s="18">
        <f>B17*C17</f>
        <v>2</v>
      </c>
      <c r="E17" s="18">
        <f>N6</f>
        <v>0.33</v>
      </c>
      <c r="F17" s="18">
        <f>D17*E17</f>
        <v>0.66</v>
      </c>
      <c r="G17" s="22">
        <f>F17*0.05</f>
        <v>3.3000000000000002E-2</v>
      </c>
      <c r="H17" s="22">
        <f>F17*0.1</f>
        <v>6.6000000000000003E-2</v>
      </c>
      <c r="I17" s="23">
        <f>F17*$F$1+G17*$G$1+H17*$H$1</f>
        <v>78.30801000000001</v>
      </c>
    </row>
    <row r="18" spans="1:9" ht="15.75" x14ac:dyDescent="0.2">
      <c r="A18" s="25" t="s">
        <v>29</v>
      </c>
      <c r="B18" s="18">
        <v>2</v>
      </c>
      <c r="C18" s="18">
        <v>1.2</v>
      </c>
      <c r="D18" s="18">
        <f>B18*C18</f>
        <v>2.4</v>
      </c>
      <c r="E18" s="18">
        <f>N6</f>
        <v>0.33</v>
      </c>
      <c r="F18" s="18">
        <f>D18*E18</f>
        <v>0.79200000000000004</v>
      </c>
      <c r="G18" s="22">
        <f>F18*0.05</f>
        <v>3.9600000000000003E-2</v>
      </c>
      <c r="H18" s="22">
        <f>F18*0.1</f>
        <v>7.9200000000000007E-2</v>
      </c>
      <c r="I18" s="23">
        <f>F18*$F$1+G18*$G$1+H18*$H$1</f>
        <v>93.969612000000012</v>
      </c>
    </row>
    <row r="19" spans="1:9" x14ac:dyDescent="0.2">
      <c r="A19" s="25" t="s">
        <v>30</v>
      </c>
      <c r="B19" s="40" t="s">
        <v>25</v>
      </c>
      <c r="C19" s="40"/>
      <c r="D19" s="40"/>
      <c r="E19" s="40"/>
      <c r="F19" s="40"/>
      <c r="G19" s="40"/>
      <c r="H19" s="40"/>
      <c r="I19" s="20"/>
    </row>
    <row r="20" spans="1:9" x14ac:dyDescent="0.2">
      <c r="A20" s="24" t="s">
        <v>31</v>
      </c>
      <c r="B20" s="18"/>
      <c r="C20" s="18"/>
      <c r="D20" s="18"/>
      <c r="E20" s="18"/>
      <c r="F20" s="18"/>
      <c r="G20" s="18"/>
      <c r="H20" s="18"/>
      <c r="I20" s="20"/>
    </row>
    <row r="21" spans="1:9" ht="15.75" x14ac:dyDescent="0.2">
      <c r="A21" s="25" t="s">
        <v>32</v>
      </c>
      <c r="B21" s="18">
        <v>4</v>
      </c>
      <c r="C21" s="18">
        <v>2</v>
      </c>
      <c r="D21" s="18">
        <f>B21*C21</f>
        <v>8</v>
      </c>
      <c r="E21" s="18">
        <f>N7</f>
        <v>25</v>
      </c>
      <c r="F21" s="18">
        <f>D21*E21</f>
        <v>200</v>
      </c>
      <c r="G21" s="26">
        <f>F21*0.05</f>
        <v>10</v>
      </c>
      <c r="H21" s="26">
        <f>F21*0.1</f>
        <v>20</v>
      </c>
      <c r="I21" s="23">
        <f>F21*$F$1+G21*$G$1+H21*$H$1</f>
        <v>23729.7</v>
      </c>
    </row>
    <row r="22" spans="1:9" x14ac:dyDescent="0.2">
      <c r="A22" s="27" t="s">
        <v>33</v>
      </c>
      <c r="B22" s="28"/>
      <c r="C22" s="28"/>
      <c r="D22" s="28"/>
      <c r="E22" s="28"/>
      <c r="F22" s="38">
        <f>SUM(F8:H12,F17:H18,F21:H21)</f>
        <v>387.93180000000001</v>
      </c>
      <c r="G22" s="38"/>
      <c r="H22" s="38"/>
      <c r="I22" s="29">
        <f>SUM(I8:I21)</f>
        <v>40023.935802000007</v>
      </c>
    </row>
    <row r="23" spans="1:9" x14ac:dyDescent="0.2">
      <c r="A23" s="17" t="s">
        <v>34</v>
      </c>
      <c r="B23" s="18"/>
      <c r="C23" s="18"/>
      <c r="D23" s="18"/>
      <c r="E23" s="18"/>
      <c r="F23" s="18"/>
      <c r="G23" s="18"/>
      <c r="H23" s="18"/>
      <c r="I23" s="20"/>
    </row>
    <row r="24" spans="1:9" x14ac:dyDescent="0.2">
      <c r="A24" s="21" t="s">
        <v>62</v>
      </c>
      <c r="B24" s="40" t="s">
        <v>35</v>
      </c>
      <c r="C24" s="40"/>
      <c r="D24" s="40"/>
      <c r="E24" s="40"/>
      <c r="F24" s="40"/>
      <c r="G24" s="40"/>
      <c r="H24" s="40"/>
      <c r="I24" s="20"/>
    </row>
    <row r="25" spans="1:9" x14ac:dyDescent="0.2">
      <c r="A25" s="21" t="s">
        <v>36</v>
      </c>
      <c r="B25" s="40" t="s">
        <v>25</v>
      </c>
      <c r="C25" s="40"/>
      <c r="D25" s="40"/>
      <c r="E25" s="40"/>
      <c r="F25" s="40"/>
      <c r="G25" s="40"/>
      <c r="H25" s="40"/>
      <c r="I25" s="20"/>
    </row>
    <row r="26" spans="1:9" x14ac:dyDescent="0.2">
      <c r="A26" s="21" t="s">
        <v>37</v>
      </c>
      <c r="B26" s="40" t="s">
        <v>25</v>
      </c>
      <c r="C26" s="40"/>
      <c r="D26" s="40"/>
      <c r="E26" s="40"/>
      <c r="F26" s="40"/>
      <c r="G26" s="40"/>
      <c r="H26" s="40"/>
      <c r="I26" s="20"/>
    </row>
    <row r="27" spans="1:9" x14ac:dyDescent="0.2">
      <c r="A27" s="21" t="s">
        <v>38</v>
      </c>
      <c r="B27" s="18" t="s">
        <v>17</v>
      </c>
      <c r="C27" s="19"/>
      <c r="D27" s="19"/>
      <c r="E27" s="19"/>
      <c r="F27" s="19"/>
      <c r="G27" s="19"/>
      <c r="H27" s="19"/>
      <c r="I27" s="19"/>
    </row>
    <row r="28" spans="1:9" x14ac:dyDescent="0.2">
      <c r="A28" s="21" t="s">
        <v>39</v>
      </c>
      <c r="B28" s="18"/>
      <c r="C28" s="18" t="s">
        <v>40</v>
      </c>
      <c r="D28" s="18"/>
      <c r="E28" s="18"/>
      <c r="F28" s="18"/>
      <c r="G28" s="18"/>
      <c r="H28" s="18"/>
      <c r="I28" s="20"/>
    </row>
    <row r="29" spans="1:9" ht="15.75" x14ac:dyDescent="0.2">
      <c r="A29" s="24" t="s">
        <v>41</v>
      </c>
      <c r="B29" s="18">
        <v>1.5</v>
      </c>
      <c r="C29" s="18">
        <v>2</v>
      </c>
      <c r="D29" s="18">
        <f>B29*C29</f>
        <v>3</v>
      </c>
      <c r="E29" s="18">
        <f>N7</f>
        <v>25</v>
      </c>
      <c r="F29" s="18">
        <f>D29*E29</f>
        <v>75</v>
      </c>
      <c r="G29" s="22">
        <f>F29*0.05</f>
        <v>3.75</v>
      </c>
      <c r="H29" s="22">
        <f>F29*0.1</f>
        <v>7.5</v>
      </c>
      <c r="I29" s="23">
        <f>F29*$F$1+G29*$G$1+H29*$H$1</f>
        <v>8898.6374999999989</v>
      </c>
    </row>
    <row r="30" spans="1:9" ht="15.75" x14ac:dyDescent="0.2">
      <c r="A30" s="24" t="s">
        <v>42</v>
      </c>
      <c r="B30" s="18">
        <v>0.25</v>
      </c>
      <c r="C30" s="18">
        <v>52</v>
      </c>
      <c r="D30" s="18">
        <f>B30*C30</f>
        <v>13</v>
      </c>
      <c r="E30" s="18">
        <f>N7</f>
        <v>25</v>
      </c>
      <c r="F30" s="18">
        <f>D30*E30</f>
        <v>325</v>
      </c>
      <c r="G30" s="22">
        <f>F30*0.05</f>
        <v>16.25</v>
      </c>
      <c r="H30" s="22">
        <f>F30*0.1</f>
        <v>32.5</v>
      </c>
      <c r="I30" s="23">
        <f>F30*$F$1+G30*$G$1+H30*$H$1</f>
        <v>38560.762500000004</v>
      </c>
    </row>
    <row r="31" spans="1:9" x14ac:dyDescent="0.2">
      <c r="A31" s="21" t="s">
        <v>43</v>
      </c>
      <c r="B31" s="18" t="s">
        <v>17</v>
      </c>
      <c r="C31" s="19"/>
      <c r="D31" s="19"/>
      <c r="E31" s="19"/>
      <c r="F31" s="19"/>
      <c r="G31" s="19"/>
      <c r="H31" s="19"/>
      <c r="I31" s="19"/>
    </row>
    <row r="32" spans="1:9" x14ac:dyDescent="0.2">
      <c r="A32" s="27" t="s">
        <v>44</v>
      </c>
      <c r="B32" s="28"/>
      <c r="C32" s="28"/>
      <c r="D32" s="28"/>
      <c r="E32" s="28"/>
      <c r="F32" s="38">
        <f>SUM(F29:H30)</f>
        <v>460</v>
      </c>
      <c r="G32" s="38"/>
      <c r="H32" s="38"/>
      <c r="I32" s="29">
        <f>SUM(I29:I30)</f>
        <v>47459.4</v>
      </c>
    </row>
    <row r="33" spans="1:12" x14ac:dyDescent="0.2">
      <c r="A33" s="30" t="s">
        <v>74</v>
      </c>
      <c r="B33" s="30"/>
      <c r="C33" s="30"/>
      <c r="D33" s="30"/>
      <c r="E33" s="30"/>
      <c r="F33" s="38">
        <f>F22+F32</f>
        <v>847.93180000000007</v>
      </c>
      <c r="G33" s="39"/>
      <c r="H33" s="39"/>
      <c r="I33" s="31">
        <f>ROUND(I22+I32, -2)</f>
        <v>87500</v>
      </c>
    </row>
    <row r="34" spans="1:12" x14ac:dyDescent="0.2">
      <c r="A34" s="19" t="s">
        <v>73</v>
      </c>
      <c r="B34" s="19"/>
      <c r="C34" s="19"/>
      <c r="D34" s="19"/>
      <c r="E34" s="19"/>
      <c r="F34" s="19"/>
      <c r="G34" s="19"/>
      <c r="H34" s="19"/>
      <c r="I34" s="32">
        <f>ROUND('Capital and O&amp;M'!D8+'Capital and O&amp;M'!G8, -3)</f>
        <v>232000</v>
      </c>
    </row>
    <row r="35" spans="1:12" s="35" customFormat="1" x14ac:dyDescent="0.2">
      <c r="A35" s="33" t="s">
        <v>75</v>
      </c>
      <c r="B35" s="33"/>
      <c r="C35" s="33"/>
      <c r="D35" s="33"/>
      <c r="E35" s="33"/>
      <c r="F35" s="33"/>
      <c r="G35" s="33"/>
      <c r="H35" s="33"/>
      <c r="I35" s="34">
        <f>ROUND(I33+I34, -3)</f>
        <v>320000</v>
      </c>
      <c r="K35" s="36">
        <f>F33/51</f>
        <v>16.626113725490196</v>
      </c>
      <c r="L35" s="35" t="s">
        <v>93</v>
      </c>
    </row>
  </sheetData>
  <mergeCells count="13">
    <mergeCell ref="B14:H14"/>
    <mergeCell ref="B19:H19"/>
    <mergeCell ref="B13:H13"/>
    <mergeCell ref="A2:A4"/>
    <mergeCell ref="B3:B4"/>
    <mergeCell ref="C3:C4"/>
    <mergeCell ref="E3:E4"/>
    <mergeCell ref="F32:H32"/>
    <mergeCell ref="F33:H33"/>
    <mergeCell ref="B26:H26"/>
    <mergeCell ref="F22:H22"/>
    <mergeCell ref="B24:H24"/>
    <mergeCell ref="B25:H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2" sqref="G12"/>
    </sheetView>
  </sheetViews>
  <sheetFormatPr defaultRowHeight="15" x14ac:dyDescent="0.25"/>
  <cols>
    <col min="1" max="1" width="11.85546875" customWidth="1"/>
    <col min="2" max="2" width="12.5703125" customWidth="1"/>
    <col min="3" max="3" width="12" customWidth="1"/>
    <col min="4" max="5" width="13.5703125" customWidth="1"/>
    <col min="6" max="6" width="12.42578125" customWidth="1"/>
    <col min="7" max="7" width="15.7109375" customWidth="1"/>
  </cols>
  <sheetData>
    <row r="1" spans="1:7" ht="15.75" x14ac:dyDescent="0.25">
      <c r="A1" s="42"/>
      <c r="B1" s="43"/>
      <c r="C1" s="43"/>
      <c r="D1" s="43"/>
      <c r="E1" s="43"/>
      <c r="F1" s="43"/>
      <c r="G1" s="44"/>
    </row>
    <row r="2" spans="1:7" ht="16.5" thickBot="1" x14ac:dyDescent="0.3">
      <c r="A2" s="45" t="s">
        <v>76</v>
      </c>
      <c r="B2" s="46"/>
      <c r="C2" s="46"/>
      <c r="D2" s="46"/>
      <c r="E2" s="46"/>
      <c r="F2" s="46"/>
      <c r="G2" s="47"/>
    </row>
    <row r="3" spans="1:7" ht="15.75" x14ac:dyDescent="0.25">
      <c r="A3" s="2"/>
      <c r="B3" s="5"/>
      <c r="C3" s="5"/>
      <c r="D3" s="5"/>
      <c r="E3" s="5"/>
      <c r="F3" s="5"/>
      <c r="G3" s="7"/>
    </row>
    <row r="4" spans="1:7" x14ac:dyDescent="0.25">
      <c r="A4" s="3" t="s">
        <v>77</v>
      </c>
      <c r="B4" s="5" t="s">
        <v>79</v>
      </c>
      <c r="C4" s="5" t="s">
        <v>81</v>
      </c>
      <c r="D4" s="5" t="s">
        <v>83</v>
      </c>
      <c r="E4" s="5" t="s">
        <v>85</v>
      </c>
      <c r="F4" s="5" t="s">
        <v>87</v>
      </c>
      <c r="G4" s="7" t="s">
        <v>89</v>
      </c>
    </row>
    <row r="5" spans="1:7" ht="38.25" x14ac:dyDescent="0.25">
      <c r="A5" s="3" t="s">
        <v>78</v>
      </c>
      <c r="B5" s="5" t="s">
        <v>80</v>
      </c>
      <c r="C5" s="5" t="s">
        <v>82</v>
      </c>
      <c r="D5" s="5" t="s">
        <v>84</v>
      </c>
      <c r="E5" s="5" t="s">
        <v>86</v>
      </c>
      <c r="F5" s="5" t="s">
        <v>88</v>
      </c>
      <c r="G5" s="7" t="s">
        <v>90</v>
      </c>
    </row>
    <row r="6" spans="1:7" ht="15.75" thickBot="1" x14ac:dyDescent="0.3">
      <c r="A6" s="4"/>
      <c r="B6" s="6"/>
      <c r="C6" s="6"/>
      <c r="D6" s="6"/>
      <c r="E6" s="6"/>
      <c r="F6" s="6"/>
      <c r="G6" s="8" t="s">
        <v>91</v>
      </c>
    </row>
    <row r="7" spans="1:7" x14ac:dyDescent="0.25">
      <c r="A7" s="9"/>
      <c r="B7" s="5"/>
      <c r="C7" s="5"/>
      <c r="D7" s="5"/>
      <c r="E7" s="5"/>
      <c r="F7" s="5"/>
      <c r="G7" s="7"/>
    </row>
    <row r="8" spans="1:7" ht="39" thickBot="1" x14ac:dyDescent="0.3">
      <c r="A8" s="10" t="s">
        <v>92</v>
      </c>
      <c r="B8" s="11">
        <v>20000</v>
      </c>
      <c r="C8" s="12">
        <f>'Table 1'!N6</f>
        <v>0.33</v>
      </c>
      <c r="D8" s="11">
        <f>B8*C8</f>
        <v>6600</v>
      </c>
      <c r="E8" s="11">
        <v>9000</v>
      </c>
      <c r="F8" s="12">
        <f>'Table 1'!N7</f>
        <v>25</v>
      </c>
      <c r="G8" s="13">
        <f>E8*F8</f>
        <v>225000</v>
      </c>
    </row>
    <row r="11" spans="1:7" x14ac:dyDescent="0.25">
      <c r="G11" s="1">
        <f>D8+G8</f>
        <v>231600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2" sqref="A2:I19"/>
    </sheetView>
  </sheetViews>
  <sheetFormatPr defaultRowHeight="15" x14ac:dyDescent="0.25"/>
  <cols>
    <col min="1" max="1" width="41.28515625" bestFit="1" customWidth="1"/>
  </cols>
  <sheetData>
    <row r="1" spans="1:9" x14ac:dyDescent="0.25">
      <c r="F1">
        <v>47.62</v>
      </c>
      <c r="G1">
        <v>64.16</v>
      </c>
      <c r="H1">
        <v>25.76</v>
      </c>
    </row>
    <row r="2" spans="1:9" x14ac:dyDescent="0.25">
      <c r="A2" s="41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</row>
    <row r="3" spans="1:9" ht="51" customHeight="1" x14ac:dyDescent="0.25">
      <c r="A3" s="41"/>
      <c r="B3" s="16" t="s">
        <v>68</v>
      </c>
      <c r="C3" s="37" t="s">
        <v>10</v>
      </c>
      <c r="D3" s="37" t="s">
        <v>69</v>
      </c>
      <c r="E3" s="37" t="s">
        <v>13</v>
      </c>
      <c r="F3" s="16" t="s">
        <v>70</v>
      </c>
      <c r="G3" s="16" t="s">
        <v>71</v>
      </c>
      <c r="H3" s="16" t="s">
        <v>72</v>
      </c>
      <c r="I3" s="16" t="s">
        <v>48</v>
      </c>
    </row>
    <row r="4" spans="1:9" ht="15.75" x14ac:dyDescent="0.25">
      <c r="A4" s="41"/>
      <c r="B4" s="16"/>
      <c r="C4" s="37"/>
      <c r="D4" s="16" t="s">
        <v>46</v>
      </c>
      <c r="E4" s="37"/>
      <c r="F4" s="16" t="s">
        <v>47</v>
      </c>
      <c r="G4" s="16" t="s">
        <v>67</v>
      </c>
      <c r="H4" s="16" t="s">
        <v>66</v>
      </c>
      <c r="I4" s="16" t="s">
        <v>15</v>
      </c>
    </row>
    <row r="5" spans="1:9" x14ac:dyDescent="0.25">
      <c r="A5" s="17" t="s">
        <v>49</v>
      </c>
      <c r="B5" s="18"/>
      <c r="C5" s="18"/>
      <c r="D5" s="18"/>
      <c r="E5" s="18"/>
      <c r="F5" s="18"/>
      <c r="G5" s="18"/>
      <c r="H5" s="18"/>
      <c r="I5" s="20"/>
    </row>
    <row r="6" spans="1:9" x14ac:dyDescent="0.25">
      <c r="A6" s="21" t="s">
        <v>50</v>
      </c>
      <c r="B6" s="18"/>
      <c r="C6" s="18"/>
      <c r="D6" s="18"/>
      <c r="E6" s="18"/>
      <c r="F6" s="18"/>
      <c r="G6" s="18"/>
      <c r="H6" s="18"/>
      <c r="I6" s="20"/>
    </row>
    <row r="7" spans="1:9" ht="15.75" x14ac:dyDescent="0.25">
      <c r="A7" s="24" t="s">
        <v>51</v>
      </c>
      <c r="B7" s="18">
        <v>24</v>
      </c>
      <c r="C7" s="18">
        <v>1</v>
      </c>
      <c r="D7" s="18">
        <f>B7*C7</f>
        <v>24</v>
      </c>
      <c r="E7" s="18">
        <f>'Table 1'!N6</f>
        <v>0.33</v>
      </c>
      <c r="F7" s="18">
        <f>D7*E7</f>
        <v>7.92</v>
      </c>
      <c r="G7" s="22">
        <f>F7*0.05</f>
        <v>0.39600000000000002</v>
      </c>
      <c r="H7" s="22">
        <f>F7*0.1</f>
        <v>0.79200000000000004</v>
      </c>
      <c r="I7" s="23">
        <f>F7*$F$1+G7*$G$1+H7*$H$1</f>
        <v>422.95967999999999</v>
      </c>
    </row>
    <row r="8" spans="1:9" ht="15.75" x14ac:dyDescent="0.25">
      <c r="A8" s="24" t="s">
        <v>52</v>
      </c>
      <c r="B8" s="18">
        <v>24</v>
      </c>
      <c r="C8" s="18">
        <v>0.2</v>
      </c>
      <c r="D8" s="18">
        <f>B8*C8</f>
        <v>4.8000000000000007</v>
      </c>
      <c r="E8" s="18">
        <f>E7</f>
        <v>0.33</v>
      </c>
      <c r="F8" s="22">
        <f>D8*E8</f>
        <v>1.5840000000000003</v>
      </c>
      <c r="G8" s="22">
        <f>F8*0.05</f>
        <v>7.920000000000002E-2</v>
      </c>
      <c r="H8" s="22">
        <f>F8*0.1</f>
        <v>0.15840000000000004</v>
      </c>
      <c r="I8" s="23">
        <f>F8*$F$1+G8*$G$1+H8*$H$1</f>
        <v>84.591936000000004</v>
      </c>
    </row>
    <row r="9" spans="1:9" x14ac:dyDescent="0.25">
      <c r="A9" s="17" t="s">
        <v>53</v>
      </c>
      <c r="B9" s="18"/>
      <c r="C9" s="18"/>
      <c r="D9" s="18"/>
      <c r="E9" s="18"/>
      <c r="F9" s="18"/>
      <c r="G9" s="18"/>
      <c r="H9" s="18"/>
      <c r="I9" s="20"/>
    </row>
    <row r="10" spans="1:9" x14ac:dyDescent="0.25">
      <c r="A10" s="21" t="s">
        <v>50</v>
      </c>
      <c r="B10" s="18"/>
      <c r="C10" s="18"/>
      <c r="D10" s="18"/>
      <c r="E10" s="18"/>
      <c r="F10" s="18"/>
      <c r="G10" s="18"/>
      <c r="H10" s="18"/>
      <c r="I10" s="20"/>
    </row>
    <row r="11" spans="1:9" ht="15.75" x14ac:dyDescent="0.25">
      <c r="A11" s="24" t="s">
        <v>54</v>
      </c>
      <c r="B11" s="18">
        <v>2</v>
      </c>
      <c r="C11" s="18">
        <v>1</v>
      </c>
      <c r="D11" s="18">
        <f>B11*C11</f>
        <v>2</v>
      </c>
      <c r="E11" s="18">
        <f>$E$7</f>
        <v>0.33</v>
      </c>
      <c r="F11" s="18">
        <f>D11*E11</f>
        <v>0.66</v>
      </c>
      <c r="G11" s="22">
        <f>F11*0.05</f>
        <v>3.3000000000000002E-2</v>
      </c>
      <c r="H11" s="22">
        <f>F11*0.1</f>
        <v>6.6000000000000003E-2</v>
      </c>
      <c r="I11" s="23">
        <f>F11*$F$1+G11*$G$1+H11*$H$1</f>
        <v>35.246639999999992</v>
      </c>
    </row>
    <row r="12" spans="1:9" ht="15.75" x14ac:dyDescent="0.25">
      <c r="A12" s="24" t="s">
        <v>55</v>
      </c>
      <c r="B12" s="18">
        <v>0.5</v>
      </c>
      <c r="C12" s="18">
        <v>1</v>
      </c>
      <c r="D12" s="18">
        <f>B12*C12</f>
        <v>0.5</v>
      </c>
      <c r="E12" s="18">
        <f t="shared" ref="E12:E15" si="0">$E$7</f>
        <v>0.33</v>
      </c>
      <c r="F12" s="22">
        <f>D12*E12</f>
        <v>0.16500000000000001</v>
      </c>
      <c r="G12" s="22">
        <f>F12*0.05</f>
        <v>8.2500000000000004E-3</v>
      </c>
      <c r="H12" s="22">
        <f>F12*0.1</f>
        <v>1.6500000000000001E-2</v>
      </c>
      <c r="I12" s="23">
        <f>F12*$F$1+G12*$G$1+H12*$H$1</f>
        <v>8.811659999999998</v>
      </c>
    </row>
    <row r="13" spans="1:9" ht="15.75" x14ac:dyDescent="0.25">
      <c r="A13" s="24" t="s">
        <v>56</v>
      </c>
      <c r="B13" s="18">
        <v>0.5</v>
      </c>
      <c r="C13" s="18">
        <v>1</v>
      </c>
      <c r="D13" s="18">
        <f>B13*C13</f>
        <v>0.5</v>
      </c>
      <c r="E13" s="18">
        <f t="shared" si="0"/>
        <v>0.33</v>
      </c>
      <c r="F13" s="22">
        <f>D13*E13</f>
        <v>0.16500000000000001</v>
      </c>
      <c r="G13" s="22">
        <f>F13*0.05</f>
        <v>8.2500000000000004E-3</v>
      </c>
      <c r="H13" s="22">
        <f>F13*0.1</f>
        <v>1.6500000000000001E-2</v>
      </c>
      <c r="I13" s="23">
        <f>F13*$F$1+G13*$G$1+H13*$H$1</f>
        <v>8.811659999999998</v>
      </c>
    </row>
    <row r="14" spans="1:9" ht="15.75" x14ac:dyDescent="0.25">
      <c r="A14" s="24" t="s">
        <v>57</v>
      </c>
      <c r="B14" s="18">
        <v>0.5</v>
      </c>
      <c r="C14" s="18">
        <v>1.2</v>
      </c>
      <c r="D14" s="18">
        <f>B14*C14</f>
        <v>0.6</v>
      </c>
      <c r="E14" s="18">
        <f t="shared" si="0"/>
        <v>0.33</v>
      </c>
      <c r="F14" s="22">
        <f>D14*E14</f>
        <v>0.19800000000000001</v>
      </c>
      <c r="G14" s="22">
        <f>F14*0.05</f>
        <v>9.9000000000000008E-3</v>
      </c>
      <c r="H14" s="22">
        <f>F14*0.1</f>
        <v>1.9800000000000002E-2</v>
      </c>
      <c r="I14" s="23">
        <f>F14*$F$1+G14*$G$1+H14*$H$1</f>
        <v>10.573992000000001</v>
      </c>
    </row>
    <row r="15" spans="1:9" ht="15.75" x14ac:dyDescent="0.25">
      <c r="A15" s="24" t="s">
        <v>58</v>
      </c>
      <c r="B15" s="18">
        <v>0.5</v>
      </c>
      <c r="C15" s="18">
        <v>1.2</v>
      </c>
      <c r="D15" s="18">
        <f>B15*C15</f>
        <v>0.6</v>
      </c>
      <c r="E15" s="18">
        <f t="shared" si="0"/>
        <v>0.33</v>
      </c>
      <c r="F15" s="22">
        <f>D15*E15</f>
        <v>0.19800000000000001</v>
      </c>
      <c r="G15" s="22">
        <f>F15*0.05</f>
        <v>9.9000000000000008E-3</v>
      </c>
      <c r="H15" s="22">
        <f>F15*0.1</f>
        <v>1.9800000000000002E-2</v>
      </c>
      <c r="I15" s="23">
        <f>F15*$F$1+G15*$G$1+H15*$H$1</f>
        <v>10.573992000000001</v>
      </c>
    </row>
    <row r="16" spans="1:9" x14ac:dyDescent="0.25">
      <c r="A16" s="21" t="s">
        <v>31</v>
      </c>
      <c r="B16" s="18"/>
      <c r="C16" s="18"/>
      <c r="D16" s="18"/>
      <c r="E16" s="18"/>
      <c r="F16" s="18"/>
      <c r="G16" s="18"/>
      <c r="H16" s="18"/>
      <c r="I16" s="20"/>
    </row>
    <row r="17" spans="1:9" ht="15.75" x14ac:dyDescent="0.25">
      <c r="A17" s="24" t="s">
        <v>59</v>
      </c>
      <c r="B17" s="18">
        <v>2</v>
      </c>
      <c r="C17" s="18">
        <v>2</v>
      </c>
      <c r="D17" s="18">
        <f>B17*C17</f>
        <v>4</v>
      </c>
      <c r="E17" s="18">
        <f>'Table 1'!N7</f>
        <v>25</v>
      </c>
      <c r="F17" s="18">
        <f>D17*E17</f>
        <v>100</v>
      </c>
      <c r="G17" s="22">
        <f>F17*0.05</f>
        <v>5</v>
      </c>
      <c r="H17" s="22">
        <f>F17*0.1</f>
        <v>10</v>
      </c>
      <c r="I17" s="23">
        <f>F17*$F$1+G17*$G$1+H17*$H$1</f>
        <v>5340.4000000000005</v>
      </c>
    </row>
    <row r="18" spans="1:9" x14ac:dyDescent="0.25">
      <c r="A18" s="17" t="s">
        <v>60</v>
      </c>
      <c r="B18" s="18"/>
      <c r="C18" s="18"/>
      <c r="D18" s="18"/>
      <c r="E18" s="18"/>
      <c r="F18" s="48">
        <f>SUM(F7:H17)</f>
        <v>127.5235</v>
      </c>
      <c r="G18" s="48"/>
      <c r="H18" s="48"/>
      <c r="I18" s="23">
        <f>SUM(I7:I17)</f>
        <v>5921.9695600000005</v>
      </c>
    </row>
    <row r="19" spans="1:9" x14ac:dyDescent="0.25">
      <c r="A19" s="27" t="s">
        <v>45</v>
      </c>
      <c r="B19" s="27"/>
      <c r="C19" s="27"/>
      <c r="D19" s="27"/>
      <c r="E19" s="27"/>
      <c r="F19" s="38">
        <f>F18</f>
        <v>127.5235</v>
      </c>
      <c r="G19" s="39"/>
      <c r="H19" s="39"/>
      <c r="I19" s="31">
        <f>ROUND(I18, -1)</f>
        <v>5920</v>
      </c>
    </row>
  </sheetData>
  <mergeCells count="3">
    <mergeCell ref="F18:H18"/>
    <mergeCell ref="F19:H19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Capital and O&amp;M</vt:lpstr>
      <vt:lpstr>Table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AHou</dc:creator>
  <cp:lastModifiedBy>wwrigley</cp:lastModifiedBy>
  <dcterms:created xsi:type="dcterms:W3CDTF">2016-02-22T17:41:52Z</dcterms:created>
  <dcterms:modified xsi:type="dcterms:W3CDTF">2016-05-06T13:43:52Z</dcterms:modified>
</cp:coreProperties>
</file>