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60" windowHeight="70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4" i="1" l="1"/>
  <c r="I89" i="1"/>
  <c r="I90" i="1"/>
  <c r="I91" i="1"/>
  <c r="I92" i="1"/>
  <c r="I93" i="1"/>
  <c r="I94" i="1"/>
  <c r="I95" i="1"/>
  <c r="I96" i="1"/>
  <c r="I97" i="1"/>
  <c r="I98" i="1"/>
  <c r="I99" i="1"/>
  <c r="I100" i="1"/>
  <c r="I101" i="1"/>
  <c r="I88" i="1"/>
  <c r="I76" i="1"/>
  <c r="I77" i="1"/>
  <c r="I78" i="1"/>
  <c r="I79" i="1"/>
  <c r="I80" i="1"/>
  <c r="I81" i="1"/>
  <c r="I82" i="1"/>
  <c r="I83" i="1"/>
  <c r="I84" i="1"/>
  <c r="I75" i="1"/>
  <c r="I56" i="1"/>
  <c r="I57" i="1"/>
  <c r="I58" i="1"/>
  <c r="I59" i="1"/>
  <c r="I60" i="1"/>
  <c r="I61" i="1"/>
  <c r="I62" i="1"/>
  <c r="I63" i="1"/>
  <c r="I64" i="1"/>
  <c r="I65" i="1"/>
  <c r="I66" i="1"/>
  <c r="I67" i="1"/>
  <c r="I68" i="1"/>
  <c r="I55" i="1"/>
  <c r="I43" i="1"/>
  <c r="I44" i="1"/>
  <c r="I45" i="1"/>
  <c r="I46" i="1"/>
  <c r="I47" i="1"/>
  <c r="I48" i="1"/>
  <c r="I49" i="1"/>
  <c r="I50" i="1"/>
  <c r="I51" i="1"/>
  <c r="I42" i="1"/>
  <c r="F10" i="2" l="1"/>
  <c r="F6" i="2"/>
  <c r="G6" i="2"/>
  <c r="H6" i="2"/>
  <c r="I6" i="2"/>
  <c r="F7" i="2"/>
  <c r="G7" i="2"/>
  <c r="H7" i="2"/>
  <c r="I7" i="2"/>
  <c r="F8" i="2"/>
  <c r="G8" i="2"/>
  <c r="H8" i="2"/>
  <c r="I8" i="2"/>
  <c r="F9" i="2"/>
  <c r="G9" i="2"/>
  <c r="H9" i="2"/>
  <c r="I9" i="2"/>
  <c r="I5" i="2"/>
  <c r="H5" i="2"/>
  <c r="G5" i="2"/>
  <c r="F5" i="2"/>
  <c r="D6" i="2"/>
  <c r="D7" i="2"/>
  <c r="D8" i="2"/>
  <c r="D9" i="2"/>
  <c r="D5" i="2"/>
  <c r="D77" i="1"/>
  <c r="F77" i="1" s="1"/>
  <c r="D78" i="1"/>
  <c r="F78" i="1" s="1"/>
  <c r="D79" i="1"/>
  <c r="F79" i="1" s="1"/>
  <c r="D80" i="1"/>
  <c r="F80" i="1" s="1"/>
  <c r="D81" i="1"/>
  <c r="F81" i="1" s="1"/>
  <c r="D82" i="1"/>
  <c r="F82" i="1" s="1"/>
  <c r="D83" i="1"/>
  <c r="F83" i="1" s="1"/>
  <c r="D84" i="1"/>
  <c r="F84" i="1" s="1"/>
  <c r="D88" i="1"/>
  <c r="F88" i="1" s="1"/>
  <c r="D89" i="1"/>
  <c r="F89" i="1" s="1"/>
  <c r="D90" i="1"/>
  <c r="F90" i="1" s="1"/>
  <c r="D91" i="1"/>
  <c r="F91" i="1" s="1"/>
  <c r="D92" i="1"/>
  <c r="F92" i="1" s="1"/>
  <c r="D93" i="1"/>
  <c r="F93" i="1" s="1"/>
  <c r="D94" i="1"/>
  <c r="F94" i="1" s="1"/>
  <c r="D95" i="1"/>
  <c r="F95" i="1" s="1"/>
  <c r="D96" i="1"/>
  <c r="F96" i="1" s="1"/>
  <c r="D97" i="1"/>
  <c r="F97" i="1" s="1"/>
  <c r="D98" i="1"/>
  <c r="F98" i="1" s="1"/>
  <c r="D99" i="1"/>
  <c r="F99" i="1" s="1"/>
  <c r="D100" i="1"/>
  <c r="F100" i="1" s="1"/>
  <c r="D101" i="1"/>
  <c r="F101" i="1" s="1"/>
  <c r="D75" i="1"/>
  <c r="F75" i="1" s="1"/>
  <c r="D44" i="1"/>
  <c r="F44" i="1" s="1"/>
  <c r="D45" i="1"/>
  <c r="F45" i="1" s="1"/>
  <c r="D46" i="1"/>
  <c r="F46" i="1" s="1"/>
  <c r="D47" i="1"/>
  <c r="F47" i="1" s="1"/>
  <c r="D48" i="1"/>
  <c r="F48" i="1" s="1"/>
  <c r="D49" i="1"/>
  <c r="F49" i="1" s="1"/>
  <c r="D50" i="1"/>
  <c r="F50" i="1" s="1"/>
  <c r="D51" i="1"/>
  <c r="F51" i="1" s="1"/>
  <c r="D55" i="1"/>
  <c r="F55" i="1" s="1"/>
  <c r="D56" i="1"/>
  <c r="F56" i="1" s="1"/>
  <c r="D57" i="1"/>
  <c r="F57" i="1" s="1"/>
  <c r="D58" i="1"/>
  <c r="F58" i="1" s="1"/>
  <c r="D59" i="1"/>
  <c r="F59" i="1" s="1"/>
  <c r="D60" i="1"/>
  <c r="F60" i="1" s="1"/>
  <c r="D61" i="1"/>
  <c r="F61" i="1" s="1"/>
  <c r="D62" i="1"/>
  <c r="F62" i="1" s="1"/>
  <c r="D63" i="1"/>
  <c r="F63" i="1" s="1"/>
  <c r="D64" i="1"/>
  <c r="F64" i="1" s="1"/>
  <c r="D65" i="1"/>
  <c r="F65" i="1" s="1"/>
  <c r="D66" i="1"/>
  <c r="F66" i="1" s="1"/>
  <c r="D67" i="1"/>
  <c r="F67" i="1" s="1"/>
  <c r="D68" i="1"/>
  <c r="F68" i="1" s="1"/>
  <c r="D42" i="1"/>
  <c r="F42" i="1" s="1"/>
  <c r="D11" i="1"/>
  <c r="F11" i="1" s="1"/>
  <c r="D12" i="1"/>
  <c r="F12" i="1" s="1"/>
  <c r="D13" i="1"/>
  <c r="F13" i="1" s="1"/>
  <c r="G13" i="1" s="1"/>
  <c r="D14" i="1"/>
  <c r="F14" i="1" s="1"/>
  <c r="G14" i="1" s="1"/>
  <c r="D15" i="1"/>
  <c r="F15" i="1" s="1"/>
  <c r="D16" i="1"/>
  <c r="F16" i="1" s="1"/>
  <c r="D17" i="1"/>
  <c r="F17" i="1" s="1"/>
  <c r="G17" i="1" s="1"/>
  <c r="D18" i="1"/>
  <c r="F18" i="1" s="1"/>
  <c r="G18" i="1" s="1"/>
  <c r="D22" i="1"/>
  <c r="F22" i="1" s="1"/>
  <c r="D23" i="1"/>
  <c r="F23" i="1" s="1"/>
  <c r="G23" i="1" s="1"/>
  <c r="D24" i="1"/>
  <c r="F24" i="1" s="1"/>
  <c r="G24" i="1" s="1"/>
  <c r="D25" i="1"/>
  <c r="F25" i="1" s="1"/>
  <c r="G25" i="1" s="1"/>
  <c r="D26" i="1"/>
  <c r="F26" i="1" s="1"/>
  <c r="G26" i="1" s="1"/>
  <c r="D27" i="1"/>
  <c r="F27" i="1" s="1"/>
  <c r="G27" i="1" s="1"/>
  <c r="D28" i="1"/>
  <c r="F28" i="1" s="1"/>
  <c r="G28" i="1" s="1"/>
  <c r="D29" i="1"/>
  <c r="F29" i="1" s="1"/>
  <c r="G29" i="1" s="1"/>
  <c r="D30" i="1"/>
  <c r="F30" i="1" s="1"/>
  <c r="G30" i="1" s="1"/>
  <c r="D31" i="1"/>
  <c r="F31" i="1" s="1"/>
  <c r="G31" i="1" s="1"/>
  <c r="D32" i="1"/>
  <c r="F32" i="1" s="1"/>
  <c r="G32" i="1" s="1"/>
  <c r="D33" i="1"/>
  <c r="F33" i="1" s="1"/>
  <c r="G33" i="1" s="1"/>
  <c r="D34" i="1"/>
  <c r="F34" i="1" s="1"/>
  <c r="G34" i="1" s="1"/>
  <c r="D35" i="1"/>
  <c r="F35" i="1" s="1"/>
  <c r="G35" i="1" s="1"/>
  <c r="D9" i="1"/>
  <c r="F9" i="1" s="1"/>
  <c r="G58" i="1" l="1"/>
  <c r="G65" i="1"/>
  <c r="G61" i="1"/>
  <c r="G57" i="1"/>
  <c r="G67" i="1"/>
  <c r="G63" i="1"/>
  <c r="G59" i="1"/>
  <c r="G55" i="1"/>
  <c r="G66" i="1"/>
  <c r="G62" i="1"/>
  <c r="G68" i="1"/>
  <c r="G64" i="1"/>
  <c r="G60" i="1"/>
  <c r="G56" i="1"/>
  <c r="H100" i="1"/>
  <c r="H96" i="1"/>
  <c r="H92" i="1"/>
  <c r="H88" i="1"/>
  <c r="I10" i="2"/>
  <c r="H98" i="1"/>
  <c r="G98" i="1"/>
  <c r="H94" i="1"/>
  <c r="G94" i="1"/>
  <c r="H90" i="1"/>
  <c r="G90" i="1"/>
  <c r="H9" i="1"/>
  <c r="G9" i="1"/>
  <c r="H42" i="1"/>
  <c r="G42" i="1"/>
  <c r="H15" i="1"/>
  <c r="G15" i="1"/>
  <c r="H11" i="1"/>
  <c r="G11" i="1"/>
  <c r="G81" i="1"/>
  <c r="H81" i="1"/>
  <c r="G77" i="1"/>
  <c r="H77" i="1"/>
  <c r="H16" i="1"/>
  <c r="G16" i="1"/>
  <c r="H12" i="1"/>
  <c r="G12" i="1"/>
  <c r="G49" i="1"/>
  <c r="H49" i="1"/>
  <c r="G45" i="1"/>
  <c r="H45" i="1"/>
  <c r="G82" i="1"/>
  <c r="H82" i="1"/>
  <c r="G78" i="1"/>
  <c r="H78" i="1"/>
  <c r="G50" i="1"/>
  <c r="H50" i="1"/>
  <c r="G48" i="1"/>
  <c r="H48" i="1"/>
  <c r="G46" i="1"/>
  <c r="H46" i="1"/>
  <c r="G44" i="1"/>
  <c r="H44" i="1"/>
  <c r="G83" i="1"/>
  <c r="H83" i="1"/>
  <c r="G79" i="1"/>
  <c r="H79" i="1"/>
  <c r="G88" i="1"/>
  <c r="F102" i="1" s="1"/>
  <c r="H99" i="1"/>
  <c r="G99" i="1"/>
  <c r="H95" i="1"/>
  <c r="G95" i="1"/>
  <c r="H91" i="1"/>
  <c r="G91" i="1"/>
  <c r="H17" i="1"/>
  <c r="I17" i="1" s="1"/>
  <c r="H13" i="1"/>
  <c r="I13" i="1" s="1"/>
  <c r="G92" i="1"/>
  <c r="G51" i="1"/>
  <c r="H51" i="1"/>
  <c r="G47" i="1"/>
  <c r="H47" i="1"/>
  <c r="G84" i="1"/>
  <c r="H84" i="1"/>
  <c r="G96" i="1"/>
  <c r="H101" i="1"/>
  <c r="G101" i="1"/>
  <c r="H97" i="1"/>
  <c r="G97" i="1"/>
  <c r="H93" i="1"/>
  <c r="G93" i="1"/>
  <c r="H89" i="1"/>
  <c r="G89" i="1"/>
  <c r="H18" i="1"/>
  <c r="I18" i="1" s="1"/>
  <c r="H14" i="1"/>
  <c r="I14" i="1" s="1"/>
  <c r="G80" i="1"/>
  <c r="H80" i="1"/>
  <c r="G100" i="1"/>
  <c r="G75" i="1"/>
  <c r="F85" i="1" s="1"/>
  <c r="H75" i="1"/>
  <c r="H68" i="1"/>
  <c r="H67" i="1"/>
  <c r="H66" i="1"/>
  <c r="H65" i="1"/>
  <c r="H64" i="1"/>
  <c r="H63" i="1"/>
  <c r="H62" i="1"/>
  <c r="H61" i="1"/>
  <c r="H60" i="1"/>
  <c r="H59" i="1"/>
  <c r="H58" i="1"/>
  <c r="H57" i="1"/>
  <c r="H56" i="1"/>
  <c r="H55" i="1"/>
  <c r="F69"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G22" i="1"/>
  <c r="H22" i="1"/>
  <c r="F36" i="1" s="1"/>
  <c r="F52" i="1" l="1"/>
  <c r="F70" i="1" s="1"/>
  <c r="F103" i="1"/>
  <c r="F19" i="1"/>
  <c r="F37" i="1" s="1"/>
  <c r="I69" i="1"/>
  <c r="I11" i="1"/>
  <c r="I9" i="1"/>
  <c r="I12" i="1"/>
  <c r="I15" i="1"/>
  <c r="I16" i="1"/>
  <c r="I22" i="1"/>
  <c r="I36" i="1" s="1"/>
  <c r="I102" i="1" l="1"/>
  <c r="I85" i="1"/>
  <c r="I52" i="1"/>
  <c r="I70" i="1" s="1"/>
  <c r="I19" i="1"/>
  <c r="I37" i="1" s="1"/>
  <c r="I103" i="1" l="1"/>
  <c r="I104" i="1" s="1"/>
  <c r="I106" i="1" s="1"/>
</calcChain>
</file>

<file path=xl/sharedStrings.xml><?xml version="1.0" encoding="utf-8"?>
<sst xmlns="http://schemas.openxmlformats.org/spreadsheetml/2006/main" count="160" uniqueCount="88">
  <si>
    <t>Burden Item</t>
  </si>
  <si>
    <t>Private Sector</t>
  </si>
  <si>
    <t>1. Applications</t>
  </si>
  <si>
    <t>NA</t>
  </si>
  <si>
    <t>2. Surveys and Studies</t>
  </si>
  <si>
    <t xml:space="preserve">3. Parametric </t>
  </si>
  <si>
    <t>4. Reporting requirements</t>
  </si>
  <si>
    <t>Subtotal Reporting for Private Sector</t>
  </si>
  <si>
    <t>5. Recordkeeping requirements</t>
  </si>
  <si>
    <t>0.5</t>
  </si>
  <si>
    <t>Subtotal Recordkeeping for Private Sector</t>
  </si>
  <si>
    <t>Total for the Private Sector</t>
  </si>
  <si>
    <t>State, Local or Tribal Government</t>
  </si>
  <si>
    <t>Subtotal Reporting for State/Local/Tribal Government</t>
  </si>
  <si>
    <t>Subtotal Recordkeeping for State/Local/Tribal Government</t>
  </si>
  <si>
    <t>Total for the State, Local or Tribal Government</t>
  </si>
  <si>
    <t xml:space="preserve"> Federal Government</t>
  </si>
  <si>
    <t>Subtotal Reporting for Federal Government</t>
  </si>
  <si>
    <t>Subtotal Recordkeeping for Federal Government</t>
  </si>
  <si>
    <t xml:space="preserve">Total for the Federal Government </t>
  </si>
  <si>
    <t>(A) 
Person hours per occurrence</t>
  </si>
  <si>
    <t>(B) 
Number of occurrences per year</t>
  </si>
  <si>
    <t>(C) 
Person hrs per respondent per year 
(C=AxB)</t>
  </si>
  <si>
    <t>(F) 
Management person hrs per year 
(F=Ex0.05)</t>
  </si>
  <si>
    <t>(G) 
Clerical person hrs per year 
(G=Ex0.1)</t>
  </si>
  <si>
    <t>(E) 
Technical person hrs per year 
(E=CxD)</t>
  </si>
  <si>
    <t xml:space="preserve">  B. Conduct performance test</t>
  </si>
  <si>
    <t xml:space="preserve">  C. Initial notification</t>
  </si>
  <si>
    <t xml:space="preserve">  D. Performance test notification</t>
  </si>
  <si>
    <t xml:space="preserve">  E. Initial compliance determination</t>
  </si>
  <si>
    <t xml:space="preserve">  F. Performance test report</t>
  </si>
  <si>
    <t xml:space="preserve">  H. SSM report</t>
  </si>
  <si>
    <t xml:space="preserve">  A. Monitoring System</t>
  </si>
  <si>
    <t xml:space="preserve">  B. Plan activities</t>
  </si>
  <si>
    <t xml:space="preserve">  C. Prepare SSM plan</t>
  </si>
  <si>
    <t xml:space="preserve">  D. Prepare documentation for exempted sources</t>
  </si>
  <si>
    <t xml:space="preserve">  G. Inspect tank covers</t>
  </si>
  <si>
    <t xml:space="preserve">  H. Inspect container covers</t>
  </si>
  <si>
    <t xml:space="preserve">  K. Inspect transfer system covers</t>
  </si>
  <si>
    <t xml:space="preserve">  M. Develop record system</t>
  </si>
  <si>
    <t xml:space="preserve">  O. Personnel training</t>
  </si>
  <si>
    <r>
      <t xml:space="preserve">(D) 
Respondents per year </t>
    </r>
    <r>
      <rPr>
        <b/>
        <vertAlign val="superscript"/>
        <sz val="9"/>
        <color rgb="FF000000"/>
        <rFont val="Times New Roman"/>
        <family val="1"/>
      </rPr>
      <t>a</t>
    </r>
    <r>
      <rPr>
        <b/>
        <sz val="9"/>
        <color rgb="FF000000"/>
        <rFont val="Times New Roman"/>
        <family val="1"/>
      </rPr>
      <t xml:space="preserve"> </t>
    </r>
  </si>
  <si>
    <t>Assumptions:</t>
  </si>
  <si>
    <r>
      <t xml:space="preserve">a  </t>
    </r>
    <r>
      <rPr>
        <sz val="10"/>
        <color theme="1"/>
        <rFont val="Times New Roman"/>
        <family val="1"/>
      </rPr>
      <t xml:space="preserve"> We have assumed that there are approximately 286 respondents, with no additional new sources becoming subject to the rule over the next three years.  The breakdown if as follows: 243 respondents for from the private sector, 29 from the Federal government, and 14 from state, local or tribal governments. </t>
    </r>
  </si>
  <si>
    <t>See 4A</t>
  </si>
  <si>
    <t>Table 1: Annual Respondent Burden and Cost – NESHAP for Site Remediation (40 CFR Part 63, Subpart GGGGG) (Renewal)</t>
  </si>
  <si>
    <t>Report Review</t>
  </si>
  <si>
    <t>a.  Initial notification</t>
  </si>
  <si>
    <t>b.  Performance test notification</t>
  </si>
  <si>
    <t>c.  Initial compliance determination</t>
  </si>
  <si>
    <t>d.  Performance test reports</t>
  </si>
  <si>
    <r>
      <t xml:space="preserve">e.  Semiannual report </t>
    </r>
    <r>
      <rPr>
        <vertAlign val="superscript"/>
        <sz val="9"/>
        <color rgb="FF000000"/>
        <rFont val="Times New Roman"/>
        <family val="1"/>
      </rPr>
      <t>c</t>
    </r>
  </si>
  <si>
    <t>Table 2: Average Annual EPA Burden and Cost – NESHAP for Site Remediation (40 CFR Part 63, Subpart GGGGG) (Renewal)</t>
  </si>
  <si>
    <t>(A)
Person hours per occurrence</t>
  </si>
  <si>
    <t>(C)
Person hrs per respondent per year 
(C=AxB)</t>
  </si>
  <si>
    <t xml:space="preserve">(D) 
Respondents per year a </t>
  </si>
  <si>
    <t>(F)
Management person hrs per year 
(F=Ex0.05)</t>
  </si>
  <si>
    <t>(G)
Clerical person hrs per year 
(G=Ex0.1)</t>
  </si>
  <si>
    <t>(H)
Cost per year ($)</t>
  </si>
  <si>
    <t xml:space="preserve"> </t>
  </si>
  <si>
    <r>
      <t xml:space="preserve">a  </t>
    </r>
    <r>
      <rPr>
        <sz val="10"/>
        <color theme="1"/>
        <rFont val="Times New Roman"/>
        <family val="1"/>
      </rPr>
      <t>We have assumed that there are approximately 286 respondents, with no additional new sources becoming subject to the rule over the next three years.  The breakdown if as follows: 243 respondents for from the private sector, 29 from the Federal government, and 14 from state, local or tribal governments.</t>
    </r>
  </si>
  <si>
    <r>
      <t xml:space="preserve">c  </t>
    </r>
    <r>
      <rPr>
        <sz val="10"/>
        <color theme="1"/>
        <rFont val="Times New Roman"/>
        <family val="1"/>
      </rPr>
      <t>We have assumed that it will take eight hours twice per year for each respondent to review semiannual report.</t>
    </r>
  </si>
  <si>
    <r>
      <rPr>
        <vertAlign val="superscript"/>
        <sz val="10"/>
        <color rgb="FF000000"/>
        <rFont val="Times New Roman"/>
        <family val="1"/>
      </rPr>
      <t>d</t>
    </r>
    <r>
      <rPr>
        <sz val="10"/>
        <color rgb="FF000000"/>
        <rFont val="Times New Roman"/>
        <family val="1"/>
      </rPr>
      <t xml:space="preserve"> Totals have been rounded to 3 significant figures. Figures may not add exactly due to rounding.</t>
    </r>
  </si>
  <si>
    <r>
      <t xml:space="preserve">Total Annual Burden and Cost (rounded) </t>
    </r>
    <r>
      <rPr>
        <b/>
        <vertAlign val="superscript"/>
        <sz val="9"/>
        <color rgb="FF000000"/>
        <rFont val="Times New Roman"/>
        <family val="1"/>
      </rPr>
      <t>d</t>
    </r>
  </si>
  <si>
    <r>
      <t xml:space="preserve">b  </t>
    </r>
    <r>
      <rPr>
        <sz val="10"/>
        <color theme="1"/>
        <rFont val="Times New Roman"/>
        <family val="1"/>
      </rPr>
      <t>This ICR uses the following labor rates: $47.62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r>
  </si>
  <si>
    <r>
      <rPr>
        <vertAlign val="superscript"/>
        <sz val="10"/>
        <color theme="1"/>
        <rFont val="Times New Roman"/>
        <family val="1"/>
      </rPr>
      <t>b</t>
    </r>
    <r>
      <rPr>
        <sz val="10"/>
        <color theme="1"/>
        <rFont val="Times New Roman"/>
        <family val="1"/>
      </rPr>
      <t xml:space="preserve">  This ICR uses the following labor rates for the private sector respondents: $106.45 for technical, $138.43 for managerial, and $52.77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</si>
  <si>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d</t>
    </r>
    <r>
      <rPr>
        <sz val="10"/>
        <color theme="1"/>
        <rFont val="Times New Roman"/>
        <family val="1"/>
      </rPr>
      <t xml:space="preserve">  We have assumed that each respondent will have to familiarize with regulatory requirements each year.</t>
    </r>
  </si>
  <si>
    <r>
      <rPr>
        <vertAlign val="superscript"/>
        <sz val="10"/>
        <color theme="1"/>
        <rFont val="Times New Roman"/>
        <family val="1"/>
      </rPr>
      <t>e</t>
    </r>
    <r>
      <rPr>
        <sz val="10"/>
        <color theme="1"/>
        <rFont val="Times New Roman"/>
        <family val="1"/>
      </rPr>
      <t xml:space="preserve">  We have assumed that each respondents will take 40 hours twice per year to complete semiannual report.</t>
    </r>
  </si>
  <si>
    <r>
      <rPr>
        <vertAlign val="superscript"/>
        <sz val="10"/>
        <color theme="1"/>
        <rFont val="Times New Roman"/>
        <family val="1"/>
      </rPr>
      <t>f</t>
    </r>
    <r>
      <rPr>
        <sz val="10"/>
        <color theme="1"/>
        <rFont val="Times New Roman"/>
        <family val="1"/>
      </rPr>
      <t xml:space="preserve">  We have assumed that  26 out of 286 respondents (9 percent) are estimated to use an in-situ treatment process.  At each of these sites, it is assumed that a control device is required on the process vent.</t>
    </r>
  </si>
  <si>
    <r>
      <rPr>
        <vertAlign val="superscript"/>
        <sz val="10"/>
        <color theme="1"/>
        <rFont val="Times New Roman"/>
        <family val="1"/>
      </rPr>
      <t>g</t>
    </r>
    <r>
      <rPr>
        <sz val="10"/>
        <color theme="1"/>
        <rFont val="Times New Roman"/>
        <family val="1"/>
      </rPr>
      <t xml:space="preserve">  We have assumed that respondents will each take 0.5 hours 365 time per year to monitor </t>
    </r>
    <r>
      <rPr>
        <sz val="10"/>
        <color rgb="FF000000"/>
        <rFont val="Times New Roman"/>
        <family val="1"/>
      </rPr>
      <t>ex-situ process vents parametric.  It is also assumed that out of 286 respondents, 91 percent or (260 respondents) will use an on-site ex-situ treatment process.</t>
    </r>
  </si>
  <si>
    <r>
      <rPr>
        <vertAlign val="superscript"/>
        <sz val="10"/>
        <color rgb="FF000000"/>
        <rFont val="Times New Roman"/>
        <family val="1"/>
      </rPr>
      <t>h</t>
    </r>
    <r>
      <rPr>
        <sz val="10"/>
        <color rgb="FF000000"/>
        <rFont val="Times New Roman"/>
        <family val="1"/>
      </rPr>
      <t xml:space="preserve">  We have assumed that each respondents will take 2 hours once per month to inspect surface impoundment.  It is assumed that 5 out of 260 sites use a surface impoundment in place of tanks.</t>
    </r>
  </si>
  <si>
    <r>
      <rPr>
        <vertAlign val="superscript"/>
        <sz val="10"/>
        <color rgb="FF000000"/>
        <rFont val="Times New Roman"/>
        <family val="1"/>
      </rPr>
      <t>i</t>
    </r>
    <r>
      <rPr>
        <sz val="10"/>
        <color rgb="FF000000"/>
        <rFont val="Times New Roman"/>
        <family val="1"/>
      </rPr>
      <t xml:space="preserve">  We have assumed that each respondent will take 2 hours once per month to inspect separator covers.  It is also assumed that five of the sites will use oil-water separators.</t>
    </r>
  </si>
  <si>
    <r>
      <rPr>
        <vertAlign val="superscript"/>
        <sz val="10"/>
        <color rgb="FF000000"/>
        <rFont val="Times New Roman"/>
        <family val="1"/>
      </rPr>
      <t xml:space="preserve">j    </t>
    </r>
    <r>
      <rPr>
        <sz val="10"/>
        <color rgb="FF000000"/>
        <rFont val="Times New Roman"/>
        <family val="1"/>
      </rPr>
      <t>We have assumed that 10 facilities will be implementing a LDAR program.</t>
    </r>
  </si>
  <si>
    <r>
      <rPr>
        <vertAlign val="superscript"/>
        <sz val="10"/>
        <color rgb="FF000000"/>
        <rFont val="Times New Roman"/>
        <family val="1"/>
      </rPr>
      <t>k</t>
    </r>
    <r>
      <rPr>
        <sz val="10"/>
        <color rgb="FF000000"/>
        <rFont val="Times New Roman"/>
        <family val="1"/>
      </rPr>
      <t xml:space="preserve">  We have assumed that each respondent will take 2 hours 52 times per year to enter information. </t>
    </r>
  </si>
  <si>
    <r>
      <rPr>
        <vertAlign val="superscript"/>
        <sz val="10"/>
        <color rgb="FF000000"/>
        <rFont val="Times New Roman"/>
        <family val="1"/>
      </rPr>
      <t>l</t>
    </r>
    <r>
      <rPr>
        <sz val="10"/>
        <color rgb="FF000000"/>
        <rFont val="Times New Roman"/>
        <family val="1"/>
      </rPr>
      <t xml:space="preserve"> Totals have been rounded to 3 significant figures. Figures may not add exactly due to rounding.</t>
    </r>
  </si>
  <si>
    <r>
      <t xml:space="preserve">(H)
Total Cost per year ($) </t>
    </r>
    <r>
      <rPr>
        <b/>
        <vertAlign val="superscript"/>
        <sz val="9"/>
        <color rgb="FF000000"/>
        <rFont val="Times New Roman"/>
        <family val="1"/>
      </rPr>
      <t>b, c</t>
    </r>
  </si>
  <si>
    <r>
      <t xml:space="preserve">  A. Familiarize with regulatory requirements </t>
    </r>
    <r>
      <rPr>
        <vertAlign val="superscript"/>
        <sz val="9"/>
        <color rgb="FF000000"/>
        <rFont val="Times New Roman"/>
        <family val="1"/>
      </rPr>
      <t>d</t>
    </r>
  </si>
  <si>
    <r>
      <t xml:space="preserve">  G. Semiannual report </t>
    </r>
    <r>
      <rPr>
        <vertAlign val="superscript"/>
        <sz val="9"/>
        <color rgb="FF000000"/>
        <rFont val="Times New Roman"/>
        <family val="1"/>
      </rPr>
      <t>e</t>
    </r>
  </si>
  <si>
    <r>
      <t xml:space="preserve">  E. In-situ process vents parametric monitoring </t>
    </r>
    <r>
      <rPr>
        <vertAlign val="superscript"/>
        <sz val="9"/>
        <color rgb="FF000000"/>
        <rFont val="Times New Roman"/>
        <family val="1"/>
      </rPr>
      <t>f</t>
    </r>
  </si>
  <si>
    <r>
      <t xml:space="preserve">  F. Ex-situ process vents parametric monitoring </t>
    </r>
    <r>
      <rPr>
        <vertAlign val="superscript"/>
        <sz val="9"/>
        <color rgb="FF000000"/>
        <rFont val="Times New Roman"/>
        <family val="1"/>
      </rPr>
      <t>g</t>
    </r>
  </si>
  <si>
    <r>
      <t xml:space="preserve">  I. Inspect surface impoundment covers </t>
    </r>
    <r>
      <rPr>
        <vertAlign val="superscript"/>
        <sz val="9"/>
        <color rgb="FF000000"/>
        <rFont val="Times New Roman"/>
        <family val="1"/>
      </rPr>
      <t>h</t>
    </r>
  </si>
  <si>
    <r>
      <t xml:space="preserve">  J. Inspect separator covers </t>
    </r>
    <r>
      <rPr>
        <vertAlign val="superscript"/>
        <sz val="9"/>
        <color rgb="FF000000"/>
        <rFont val="Times New Roman"/>
        <family val="1"/>
      </rPr>
      <t>i</t>
    </r>
  </si>
  <si>
    <r>
      <t xml:space="preserve">  L. Leak detection and repair program </t>
    </r>
    <r>
      <rPr>
        <vertAlign val="superscript"/>
        <sz val="9"/>
        <color rgb="FF000000"/>
        <rFont val="Times New Roman"/>
        <family val="1"/>
      </rPr>
      <t>j</t>
    </r>
  </si>
  <si>
    <r>
      <t xml:space="preserve">  N. Enter information </t>
    </r>
    <r>
      <rPr>
        <vertAlign val="superscript"/>
        <sz val="9"/>
        <color rgb="FF000000"/>
        <rFont val="Times New Roman"/>
        <family val="1"/>
      </rPr>
      <t>k</t>
    </r>
  </si>
  <si>
    <r>
      <t xml:space="preserve">Total Labor Burden and Cost (rounded) </t>
    </r>
    <r>
      <rPr>
        <b/>
        <vertAlign val="superscript"/>
        <sz val="9"/>
        <color rgb="FF000000"/>
        <rFont val="Times New Roman"/>
        <family val="1"/>
      </rPr>
      <t>l</t>
    </r>
  </si>
  <si>
    <r>
      <t xml:space="preserve">Total Capital and O&amp;M Cost (rounded) </t>
    </r>
    <r>
      <rPr>
        <b/>
        <vertAlign val="superscript"/>
        <sz val="9"/>
        <color rgb="FF000000"/>
        <rFont val="Times New Roman"/>
        <family val="1"/>
      </rPr>
      <t>l</t>
    </r>
  </si>
  <si>
    <r>
      <t xml:space="preserve">Grand Total (rounded) </t>
    </r>
    <r>
      <rPr>
        <b/>
        <vertAlign val="superscript"/>
        <sz val="9"/>
        <color rgb="FF000000"/>
        <rFont val="Times New Roman"/>
        <family val="1"/>
      </rPr>
      <t>l</t>
    </r>
  </si>
  <si>
    <r>
      <rPr>
        <vertAlign val="superscript"/>
        <sz val="10"/>
        <color theme="1"/>
        <rFont val="Times New Roman"/>
        <family val="1"/>
      </rPr>
      <t>c</t>
    </r>
    <r>
      <rPr>
        <sz val="10"/>
        <color theme="1"/>
        <rFont val="Times New Roman"/>
        <family val="1"/>
      </rPr>
      <t xml:space="preserve">  This ICR uses the following labor rates for state/local/tribal and Federal government respondents :$47.62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</si>
</sst>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0.0"/>
    <numFmt numFmtId="165" formatCode="&quot;$&quot;#,##0.00"/>
    <numFmt numFmtId="166" formatCode="&quot;$&quot;#,##0"/>
    <numFmt numFmtId="167" formatCode="0.0"/>
  </numFmts>
  <fonts count="15" x14ac:knownFonts="1">
    <font>
      <sz val="11"/>
      <color theme="1"/>
      <name val="Calibri"/>
      <family val="2"/>
      <scheme val="minor"/>
    </font>
    <font>
      <sz val="10"/>
      <color theme="1"/>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b/>
      <i/>
      <sz val="9"/>
      <color rgb="FF000000"/>
      <name val="Times New Roman"/>
      <family val="1"/>
    </font>
    <font>
      <b/>
      <vertAlign val="superscript"/>
      <sz val="9"/>
      <color rgb="FF000000"/>
      <name val="Times New Roman"/>
      <family val="1"/>
    </font>
    <font>
      <b/>
      <u/>
      <sz val="9"/>
      <color theme="1"/>
      <name val="Times New Roman"/>
      <family val="1"/>
    </font>
    <font>
      <sz val="9"/>
      <color theme="1"/>
      <name val="Times New Roman"/>
      <family val="1"/>
    </font>
    <font>
      <vertAlign val="superscript"/>
      <sz val="10"/>
      <color theme="1"/>
      <name val="Times New Roman"/>
      <family val="1"/>
    </font>
    <font>
      <b/>
      <u/>
      <sz val="10"/>
      <color theme="1"/>
      <name val="Times New Roman"/>
      <family val="1"/>
    </font>
    <font>
      <sz val="10"/>
      <color rgb="FF000000"/>
      <name val="Times New Roman"/>
      <family val="1"/>
    </font>
    <font>
      <vertAlign val="superscript"/>
      <sz val="10"/>
      <color rgb="FF000000"/>
      <name val="Times New Roman"/>
      <family val="1"/>
    </font>
    <font>
      <b/>
      <sz val="12"/>
      <color rgb="FF000000"/>
      <name val="Times New Roman"/>
      <family val="1"/>
    </font>
    <font>
      <sz val="12"/>
      <color rgb="FFFF000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1">
    <xf numFmtId="0" fontId="0" fillId="0" borderId="0" xfId="0"/>
    <xf numFmtId="0" fontId="0" fillId="0" borderId="0" xfId="0"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1" fillId="0" borderId="1" xfId="0" applyFont="1" applyBorder="1"/>
    <xf numFmtId="3" fontId="2" fillId="0" borderId="1" xfId="0" applyNumberFormat="1" applyFont="1" applyBorder="1" applyAlignment="1">
      <alignment horizontal="center" vertical="center"/>
    </xf>
    <xf numFmtId="0" fontId="5" fillId="0" borderId="1" xfId="0" applyFont="1" applyBorder="1" applyAlignment="1">
      <alignment vertical="center"/>
    </xf>
    <xf numFmtId="4"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6" fontId="4" fillId="0" borderId="1" xfId="0" applyNumberFormat="1" applyFont="1" applyBorder="1" applyAlignment="1">
      <alignment horizontal="right" vertical="center"/>
    </xf>
    <xf numFmtId="0" fontId="2" fillId="0" borderId="1" xfId="0" applyFont="1" applyBorder="1" applyAlignment="1">
      <alignment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xf numFmtId="0" fontId="5"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Fill="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165" fontId="2" fillId="0" borderId="1" xfId="0" applyNumberFormat="1" applyFont="1" applyBorder="1" applyAlignment="1">
      <alignment horizontal="right" vertical="center"/>
    </xf>
    <xf numFmtId="166" fontId="2" fillId="0" borderId="1" xfId="0" applyNumberFormat="1" applyFont="1" applyBorder="1" applyAlignment="1">
      <alignment horizontal="right" vertical="center"/>
    </xf>
    <xf numFmtId="1"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3" fillId="0" borderId="0" xfId="0" applyFont="1"/>
    <xf numFmtId="0" fontId="4" fillId="0" borderId="2" xfId="0" applyFont="1" applyBorder="1" applyAlignment="1">
      <alignment horizontal="center" vertical="center"/>
    </xf>
    <xf numFmtId="0" fontId="9" fillId="0" borderId="0" xfId="0" applyFont="1" applyAlignment="1">
      <alignment vertical="center"/>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0"/>
  <sheetViews>
    <sheetView tabSelected="1" zoomScaleNormal="100" workbookViewId="0"/>
  </sheetViews>
  <sheetFormatPr defaultRowHeight="15" x14ac:dyDescent="0.25"/>
  <cols>
    <col min="1" max="1" width="36.5703125" bestFit="1" customWidth="1"/>
    <col min="2" max="2" width="9.140625" style="1"/>
    <col min="3" max="3" width="9.85546875" customWidth="1"/>
    <col min="4" max="4" width="9.7109375" customWidth="1"/>
    <col min="5" max="5" width="10.42578125" customWidth="1"/>
    <col min="7" max="7" width="10.5703125" customWidth="1"/>
    <col min="9" max="9" width="12.28515625" bestFit="1" customWidth="1"/>
  </cols>
  <sheetData>
    <row r="1" spans="1:9" ht="15.75" x14ac:dyDescent="0.25">
      <c r="A1" s="34" t="s">
        <v>45</v>
      </c>
    </row>
    <row r="2" spans="1:9" ht="15.75" x14ac:dyDescent="0.25">
      <c r="A2" s="34"/>
      <c r="F2">
        <v>47.62</v>
      </c>
      <c r="G2">
        <v>64.16</v>
      </c>
      <c r="H2">
        <v>25.76</v>
      </c>
    </row>
    <row r="3" spans="1:9" ht="15.75" x14ac:dyDescent="0.25">
      <c r="A3" s="35"/>
      <c r="F3">
        <v>106.45</v>
      </c>
      <c r="G3">
        <v>138.43</v>
      </c>
      <c r="H3">
        <v>52.77</v>
      </c>
    </row>
    <row r="4" spans="1:9" ht="72" x14ac:dyDescent="0.25">
      <c r="A4" s="11" t="s">
        <v>0</v>
      </c>
      <c r="B4" s="12" t="s">
        <v>20</v>
      </c>
      <c r="C4" s="12" t="s">
        <v>21</v>
      </c>
      <c r="D4" s="12" t="s">
        <v>22</v>
      </c>
      <c r="E4" s="12" t="s">
        <v>41</v>
      </c>
      <c r="F4" s="12" t="s">
        <v>25</v>
      </c>
      <c r="G4" s="12" t="s">
        <v>23</v>
      </c>
      <c r="H4" s="12" t="s">
        <v>24</v>
      </c>
      <c r="I4" s="12" t="s">
        <v>75</v>
      </c>
    </row>
    <row r="5" spans="1:9" x14ac:dyDescent="0.25">
      <c r="A5" s="40" t="s">
        <v>1</v>
      </c>
      <c r="B5" s="40"/>
      <c r="C5" s="40"/>
      <c r="D5" s="40"/>
      <c r="E5" s="40"/>
      <c r="F5" s="40"/>
      <c r="G5" s="40"/>
      <c r="H5" s="40"/>
      <c r="I5" s="40"/>
    </row>
    <row r="6" spans="1:9" x14ac:dyDescent="0.25">
      <c r="A6" s="3" t="s">
        <v>2</v>
      </c>
      <c r="B6" s="4" t="s">
        <v>3</v>
      </c>
      <c r="C6" s="4"/>
      <c r="D6" s="5"/>
      <c r="E6" s="4"/>
      <c r="F6" s="5"/>
      <c r="G6" s="5"/>
      <c r="H6" s="5"/>
      <c r="I6" s="5"/>
    </row>
    <row r="7" spans="1:9" x14ac:dyDescent="0.25">
      <c r="A7" s="3" t="s">
        <v>4</v>
      </c>
      <c r="B7" s="4" t="s">
        <v>3</v>
      </c>
      <c r="C7" s="4"/>
      <c r="D7" s="5"/>
      <c r="E7" s="4"/>
      <c r="F7" s="5"/>
      <c r="G7" s="5"/>
      <c r="H7" s="5"/>
      <c r="I7" s="5"/>
    </row>
    <row r="8" spans="1:9" x14ac:dyDescent="0.25">
      <c r="A8" s="3" t="s">
        <v>5</v>
      </c>
      <c r="B8" s="18"/>
      <c r="C8" s="19"/>
      <c r="D8" s="19"/>
      <c r="E8" s="19"/>
      <c r="F8" s="19"/>
      <c r="G8" s="19"/>
      <c r="H8" s="19"/>
      <c r="I8" s="19"/>
    </row>
    <row r="9" spans="1:9" x14ac:dyDescent="0.25">
      <c r="A9" s="5" t="s">
        <v>32</v>
      </c>
      <c r="B9" s="4">
        <v>40</v>
      </c>
      <c r="C9" s="4">
        <v>1</v>
      </c>
      <c r="D9" s="4">
        <f>+B9*C9</f>
        <v>40</v>
      </c>
      <c r="E9" s="4">
        <v>0</v>
      </c>
      <c r="F9" s="8">
        <f>D9*E9</f>
        <v>0</v>
      </c>
      <c r="G9" s="4">
        <f>+F9*0.05</f>
        <v>0</v>
      </c>
      <c r="H9" s="4">
        <f>+F9*0.1</f>
        <v>0</v>
      </c>
      <c r="I9" s="30">
        <f>+$F$3*F9+$G$3*G9+$H$3*H9</f>
        <v>0</v>
      </c>
    </row>
    <row r="10" spans="1:9" x14ac:dyDescent="0.25">
      <c r="A10" s="3" t="s">
        <v>6</v>
      </c>
      <c r="B10" s="17"/>
      <c r="C10" s="7"/>
      <c r="D10" s="4"/>
      <c r="E10" s="7"/>
      <c r="F10" s="4"/>
      <c r="G10" s="4"/>
      <c r="H10" s="4"/>
      <c r="I10" s="29"/>
    </row>
    <row r="11" spans="1:9" x14ac:dyDescent="0.25">
      <c r="A11" s="5" t="s">
        <v>76</v>
      </c>
      <c r="B11" s="4">
        <v>16</v>
      </c>
      <c r="C11" s="4">
        <v>1</v>
      </c>
      <c r="D11" s="4">
        <f t="shared" ref="D11:D35" si="0">+B11*C11</f>
        <v>16</v>
      </c>
      <c r="E11" s="4">
        <v>243</v>
      </c>
      <c r="F11" s="8">
        <f t="shared" ref="F11:F18" si="1">D11*E11</f>
        <v>3888</v>
      </c>
      <c r="G11" s="32">
        <f t="shared" ref="G11:G18" si="2">+F11*0.05</f>
        <v>194.4</v>
      </c>
      <c r="H11" s="32">
        <f t="shared" ref="H11:H18" si="3">+F11*0.1</f>
        <v>388.8</v>
      </c>
      <c r="I11" s="29">
        <f t="shared" ref="I11:I18" si="4">+$F$3*F11+$G$3*G11+$H$3*H11</f>
        <v>461305.36800000007</v>
      </c>
    </row>
    <row r="12" spans="1:9" x14ac:dyDescent="0.25">
      <c r="A12" s="5" t="s">
        <v>26</v>
      </c>
      <c r="B12" s="4">
        <v>120</v>
      </c>
      <c r="C12" s="4">
        <v>1</v>
      </c>
      <c r="D12" s="4">
        <f t="shared" si="0"/>
        <v>120</v>
      </c>
      <c r="E12" s="4">
        <v>0</v>
      </c>
      <c r="F12" s="4">
        <f t="shared" si="1"/>
        <v>0</v>
      </c>
      <c r="G12" s="4">
        <f t="shared" si="2"/>
        <v>0</v>
      </c>
      <c r="H12" s="4">
        <f t="shared" si="3"/>
        <v>0</v>
      </c>
      <c r="I12" s="30">
        <f t="shared" si="4"/>
        <v>0</v>
      </c>
    </row>
    <row r="13" spans="1:9" x14ac:dyDescent="0.25">
      <c r="A13" s="5" t="s">
        <v>27</v>
      </c>
      <c r="B13" s="4">
        <v>0</v>
      </c>
      <c r="C13" s="4">
        <v>1</v>
      </c>
      <c r="D13" s="4">
        <f t="shared" si="0"/>
        <v>0</v>
      </c>
      <c r="E13" s="4">
        <v>0</v>
      </c>
      <c r="F13" s="4">
        <f t="shared" si="1"/>
        <v>0</v>
      </c>
      <c r="G13" s="4">
        <f t="shared" si="2"/>
        <v>0</v>
      </c>
      <c r="H13" s="4">
        <f t="shared" si="3"/>
        <v>0</v>
      </c>
      <c r="I13" s="30">
        <f t="shared" si="4"/>
        <v>0</v>
      </c>
    </row>
    <row r="14" spans="1:9" x14ac:dyDescent="0.25">
      <c r="A14" s="5" t="s">
        <v>28</v>
      </c>
      <c r="B14" s="4">
        <v>0</v>
      </c>
      <c r="C14" s="4">
        <v>1</v>
      </c>
      <c r="D14" s="4">
        <f t="shared" si="0"/>
        <v>0</v>
      </c>
      <c r="E14" s="4">
        <v>0</v>
      </c>
      <c r="F14" s="4">
        <f t="shared" si="1"/>
        <v>0</v>
      </c>
      <c r="G14" s="4">
        <f t="shared" si="2"/>
        <v>0</v>
      </c>
      <c r="H14" s="4">
        <f t="shared" si="3"/>
        <v>0</v>
      </c>
      <c r="I14" s="30">
        <f t="shared" si="4"/>
        <v>0</v>
      </c>
    </row>
    <row r="15" spans="1:9" x14ac:dyDescent="0.25">
      <c r="A15" s="5" t="s">
        <v>29</v>
      </c>
      <c r="B15" s="4">
        <v>40</v>
      </c>
      <c r="C15" s="4">
        <v>1</v>
      </c>
      <c r="D15" s="4">
        <f t="shared" si="0"/>
        <v>40</v>
      </c>
      <c r="E15" s="4">
        <v>0</v>
      </c>
      <c r="F15" s="4">
        <f t="shared" si="1"/>
        <v>0</v>
      </c>
      <c r="G15" s="4">
        <f t="shared" si="2"/>
        <v>0</v>
      </c>
      <c r="H15" s="4">
        <f t="shared" si="3"/>
        <v>0</v>
      </c>
      <c r="I15" s="30">
        <f t="shared" si="4"/>
        <v>0</v>
      </c>
    </row>
    <row r="16" spans="1:9" x14ac:dyDescent="0.25">
      <c r="A16" s="5" t="s">
        <v>30</v>
      </c>
      <c r="B16" s="4">
        <v>80</v>
      </c>
      <c r="C16" s="4">
        <v>1</v>
      </c>
      <c r="D16" s="4">
        <f t="shared" si="0"/>
        <v>80</v>
      </c>
      <c r="E16" s="4">
        <v>0</v>
      </c>
      <c r="F16" s="4">
        <f t="shared" si="1"/>
        <v>0</v>
      </c>
      <c r="G16" s="4">
        <f t="shared" si="2"/>
        <v>0</v>
      </c>
      <c r="H16" s="4">
        <f t="shared" si="3"/>
        <v>0</v>
      </c>
      <c r="I16" s="30">
        <f t="shared" si="4"/>
        <v>0</v>
      </c>
    </row>
    <row r="17" spans="1:9" x14ac:dyDescent="0.25">
      <c r="A17" s="5" t="s">
        <v>77</v>
      </c>
      <c r="B17" s="4">
        <v>40</v>
      </c>
      <c r="C17" s="4">
        <v>2</v>
      </c>
      <c r="D17" s="4">
        <f t="shared" si="0"/>
        <v>80</v>
      </c>
      <c r="E17" s="4">
        <v>243</v>
      </c>
      <c r="F17" s="8">
        <f t="shared" si="1"/>
        <v>19440</v>
      </c>
      <c r="G17" s="31">
        <f t="shared" si="2"/>
        <v>972</v>
      </c>
      <c r="H17" s="8">
        <f t="shared" si="3"/>
        <v>1944</v>
      </c>
      <c r="I17" s="29">
        <f>+$F$3*F17+$G$3*G17+$H$3*H17</f>
        <v>2306526.84</v>
      </c>
    </row>
    <row r="18" spans="1:9" x14ac:dyDescent="0.25">
      <c r="A18" s="5" t="s">
        <v>31</v>
      </c>
      <c r="B18" s="4">
        <v>8</v>
      </c>
      <c r="C18" s="4">
        <v>0</v>
      </c>
      <c r="D18" s="4">
        <f t="shared" si="0"/>
        <v>0</v>
      </c>
      <c r="E18" s="4">
        <v>0</v>
      </c>
      <c r="F18" s="4">
        <f t="shared" si="1"/>
        <v>0</v>
      </c>
      <c r="G18" s="4">
        <f t="shared" si="2"/>
        <v>0</v>
      </c>
      <c r="H18" s="4">
        <f t="shared" si="3"/>
        <v>0</v>
      </c>
      <c r="I18" s="30">
        <f t="shared" si="4"/>
        <v>0</v>
      </c>
    </row>
    <row r="19" spans="1:9" x14ac:dyDescent="0.25">
      <c r="A19" s="9" t="s">
        <v>7</v>
      </c>
      <c r="B19" s="17"/>
      <c r="C19" s="7"/>
      <c r="D19" s="4"/>
      <c r="E19" s="7"/>
      <c r="F19" s="39">
        <f>+SUM(F9:H18)</f>
        <v>26827.200000000001</v>
      </c>
      <c r="G19" s="39"/>
      <c r="H19" s="39"/>
      <c r="I19" s="15">
        <f>+SUM(I9:I18)</f>
        <v>2767832.2080000001</v>
      </c>
    </row>
    <row r="20" spans="1:9" x14ac:dyDescent="0.25">
      <c r="A20" s="3" t="s">
        <v>8</v>
      </c>
      <c r="B20" s="17"/>
      <c r="C20" s="7"/>
      <c r="D20" s="4"/>
      <c r="E20" s="7"/>
      <c r="F20" s="7"/>
      <c r="G20" s="7"/>
      <c r="H20" s="7"/>
      <c r="I20" s="5"/>
    </row>
    <row r="21" spans="1:9" x14ac:dyDescent="0.25">
      <c r="A21" s="5" t="s">
        <v>76</v>
      </c>
      <c r="B21" s="4" t="s">
        <v>44</v>
      </c>
      <c r="C21" s="4"/>
      <c r="D21" s="4"/>
      <c r="E21" s="4"/>
      <c r="F21" s="4"/>
      <c r="G21" s="4"/>
      <c r="H21" s="4"/>
      <c r="I21" s="6"/>
    </row>
    <row r="22" spans="1:9" x14ac:dyDescent="0.25">
      <c r="A22" s="5" t="s">
        <v>33</v>
      </c>
      <c r="B22" s="4">
        <v>100</v>
      </c>
      <c r="C22" s="4">
        <v>1</v>
      </c>
      <c r="D22" s="4">
        <f t="shared" si="0"/>
        <v>100</v>
      </c>
      <c r="E22" s="4">
        <v>0</v>
      </c>
      <c r="F22" s="4">
        <f t="shared" ref="F22" si="5">D22*E22</f>
        <v>0</v>
      </c>
      <c r="G22" s="4">
        <f t="shared" ref="G22:G35" si="6">+F22*0.05</f>
        <v>0</v>
      </c>
      <c r="H22" s="4">
        <f t="shared" ref="H22" si="7">+F22*0.1</f>
        <v>0</v>
      </c>
      <c r="I22" s="30">
        <f t="shared" ref="I22" si="8">+$F$3*F22+$G$3*G22+$H$3*H22</f>
        <v>0</v>
      </c>
    </row>
    <row r="23" spans="1:9" x14ac:dyDescent="0.25">
      <c r="A23" s="5" t="s">
        <v>34</v>
      </c>
      <c r="B23" s="4">
        <v>80</v>
      </c>
      <c r="C23" s="4">
        <v>1</v>
      </c>
      <c r="D23" s="4">
        <f t="shared" si="0"/>
        <v>80</v>
      </c>
      <c r="E23" s="4">
        <v>0</v>
      </c>
      <c r="F23" s="4">
        <f t="shared" ref="F23:F35" si="9">D23*E23</f>
        <v>0</v>
      </c>
      <c r="G23" s="4">
        <f t="shared" si="6"/>
        <v>0</v>
      </c>
      <c r="H23" s="4">
        <f t="shared" ref="H23:H35" si="10">+F23*0.1</f>
        <v>0</v>
      </c>
      <c r="I23" s="30">
        <f t="shared" ref="I23:I35" si="11">+$F$3*F23+$G$3*G23+$H$3*H23</f>
        <v>0</v>
      </c>
    </row>
    <row r="24" spans="1:9" x14ac:dyDescent="0.25">
      <c r="A24" s="5" t="s">
        <v>35</v>
      </c>
      <c r="B24" s="4">
        <v>80</v>
      </c>
      <c r="C24" s="4">
        <v>1</v>
      </c>
      <c r="D24" s="4">
        <f t="shared" si="0"/>
        <v>80</v>
      </c>
      <c r="E24" s="4">
        <v>22.1</v>
      </c>
      <c r="F24" s="8">
        <f t="shared" si="9"/>
        <v>1768</v>
      </c>
      <c r="G24" s="33">
        <f t="shared" si="6"/>
        <v>88.4</v>
      </c>
      <c r="H24" s="33">
        <f t="shared" si="10"/>
        <v>176.8</v>
      </c>
      <c r="I24" s="29">
        <f t="shared" si="11"/>
        <v>209770.54800000001</v>
      </c>
    </row>
    <row r="25" spans="1:9" x14ac:dyDescent="0.25">
      <c r="A25" s="5" t="s">
        <v>78</v>
      </c>
      <c r="B25" s="4" t="s">
        <v>9</v>
      </c>
      <c r="C25" s="4">
        <v>365</v>
      </c>
      <c r="D25" s="4">
        <f t="shared" si="0"/>
        <v>182.5</v>
      </c>
      <c r="E25" s="4">
        <v>22.1</v>
      </c>
      <c r="F25" s="10">
        <f t="shared" si="9"/>
        <v>4033.2500000000005</v>
      </c>
      <c r="G25" s="10">
        <f t="shared" si="6"/>
        <v>201.66250000000002</v>
      </c>
      <c r="H25" s="10">
        <f t="shared" si="10"/>
        <v>403.32500000000005</v>
      </c>
      <c r="I25" s="29">
        <f t="shared" si="11"/>
        <v>478539.06262500008</v>
      </c>
    </row>
    <row r="26" spans="1:9" x14ac:dyDescent="0.25">
      <c r="A26" s="5" t="s">
        <v>79</v>
      </c>
      <c r="B26" s="4">
        <v>0.5</v>
      </c>
      <c r="C26" s="4">
        <v>365</v>
      </c>
      <c r="D26" s="4">
        <f t="shared" si="0"/>
        <v>182.5</v>
      </c>
      <c r="E26" s="4">
        <v>220.9</v>
      </c>
      <c r="F26" s="10">
        <f t="shared" si="9"/>
        <v>40314.25</v>
      </c>
      <c r="G26" s="10">
        <f t="shared" si="6"/>
        <v>2015.7125000000001</v>
      </c>
      <c r="H26" s="10">
        <f t="shared" si="10"/>
        <v>4031.4250000000002</v>
      </c>
      <c r="I26" s="29">
        <f t="shared" si="11"/>
        <v>4783225.2911250005</v>
      </c>
    </row>
    <row r="27" spans="1:9" x14ac:dyDescent="0.25">
      <c r="A27" s="5" t="s">
        <v>36</v>
      </c>
      <c r="B27" s="4">
        <v>2</v>
      </c>
      <c r="C27" s="4">
        <v>12</v>
      </c>
      <c r="D27" s="4">
        <f t="shared" si="0"/>
        <v>24</v>
      </c>
      <c r="E27" s="4">
        <v>216.7</v>
      </c>
      <c r="F27" s="33">
        <f t="shared" si="9"/>
        <v>5200.7999999999993</v>
      </c>
      <c r="G27" s="10">
        <f t="shared" si="6"/>
        <v>260.03999999999996</v>
      </c>
      <c r="H27" s="10">
        <f t="shared" si="10"/>
        <v>520.07999999999993</v>
      </c>
      <c r="I27" s="29">
        <f t="shared" si="11"/>
        <v>617067.11879999982</v>
      </c>
    </row>
    <row r="28" spans="1:9" x14ac:dyDescent="0.25">
      <c r="A28" s="5" t="s">
        <v>37</v>
      </c>
      <c r="B28" s="4">
        <v>0.5</v>
      </c>
      <c r="C28" s="4">
        <v>12</v>
      </c>
      <c r="D28" s="4">
        <f t="shared" si="0"/>
        <v>6</v>
      </c>
      <c r="E28" s="4">
        <v>220.9</v>
      </c>
      <c r="F28" s="33">
        <f t="shared" si="9"/>
        <v>1325.4</v>
      </c>
      <c r="G28" s="10">
        <f t="shared" si="6"/>
        <v>66.27000000000001</v>
      </c>
      <c r="H28" s="10">
        <f t="shared" si="10"/>
        <v>132.54000000000002</v>
      </c>
      <c r="I28" s="29">
        <f t="shared" si="11"/>
        <v>157256.7219</v>
      </c>
    </row>
    <row r="29" spans="1:9" x14ac:dyDescent="0.25">
      <c r="A29" s="5" t="s">
        <v>80</v>
      </c>
      <c r="B29" s="4">
        <v>2</v>
      </c>
      <c r="C29" s="4">
        <v>12</v>
      </c>
      <c r="D29" s="4">
        <f t="shared" si="0"/>
        <v>24</v>
      </c>
      <c r="E29" s="4">
        <v>4.2</v>
      </c>
      <c r="F29" s="33">
        <f t="shared" si="9"/>
        <v>100.80000000000001</v>
      </c>
      <c r="G29" s="10">
        <f t="shared" si="6"/>
        <v>5.0400000000000009</v>
      </c>
      <c r="H29" s="10">
        <f t="shared" si="10"/>
        <v>10.080000000000002</v>
      </c>
      <c r="I29" s="29">
        <f t="shared" si="11"/>
        <v>11959.768800000002</v>
      </c>
    </row>
    <row r="30" spans="1:9" x14ac:dyDescent="0.25">
      <c r="A30" s="5" t="s">
        <v>81</v>
      </c>
      <c r="B30" s="4">
        <v>2</v>
      </c>
      <c r="C30" s="4">
        <v>12</v>
      </c>
      <c r="D30" s="4">
        <f t="shared" si="0"/>
        <v>24</v>
      </c>
      <c r="E30" s="4">
        <v>4.2</v>
      </c>
      <c r="F30" s="33">
        <f t="shared" si="9"/>
        <v>100.80000000000001</v>
      </c>
      <c r="G30" s="10">
        <f t="shared" si="6"/>
        <v>5.0400000000000009</v>
      </c>
      <c r="H30" s="10">
        <f t="shared" si="10"/>
        <v>10.080000000000002</v>
      </c>
      <c r="I30" s="29">
        <f t="shared" si="11"/>
        <v>11959.768800000002</v>
      </c>
    </row>
    <row r="31" spans="1:9" x14ac:dyDescent="0.25">
      <c r="A31" s="5" t="s">
        <v>38</v>
      </c>
      <c r="B31" s="4">
        <v>0.5</v>
      </c>
      <c r="C31" s="4">
        <v>12</v>
      </c>
      <c r="D31" s="4">
        <f t="shared" si="0"/>
        <v>6</v>
      </c>
      <c r="E31" s="4">
        <v>220.9</v>
      </c>
      <c r="F31" s="33">
        <f t="shared" si="9"/>
        <v>1325.4</v>
      </c>
      <c r="G31" s="10">
        <f t="shared" si="6"/>
        <v>66.27000000000001</v>
      </c>
      <c r="H31" s="10">
        <f t="shared" si="10"/>
        <v>132.54000000000002</v>
      </c>
      <c r="I31" s="29">
        <f t="shared" si="11"/>
        <v>157256.7219</v>
      </c>
    </row>
    <row r="32" spans="1:9" x14ac:dyDescent="0.25">
      <c r="A32" s="5" t="s">
        <v>82</v>
      </c>
      <c r="B32" s="4">
        <v>100</v>
      </c>
      <c r="C32" s="4">
        <v>1</v>
      </c>
      <c r="D32" s="4">
        <f t="shared" si="0"/>
        <v>100</v>
      </c>
      <c r="E32" s="4">
        <v>8.5</v>
      </c>
      <c r="F32" s="8">
        <f t="shared" si="9"/>
        <v>850</v>
      </c>
      <c r="G32" s="10">
        <f t="shared" si="6"/>
        <v>42.5</v>
      </c>
      <c r="H32" s="8">
        <f t="shared" si="10"/>
        <v>85</v>
      </c>
      <c r="I32" s="29">
        <f t="shared" si="11"/>
        <v>100851.22499999999</v>
      </c>
    </row>
    <row r="33" spans="1:9" x14ac:dyDescent="0.25">
      <c r="A33" s="5" t="s">
        <v>39</v>
      </c>
      <c r="B33" s="4">
        <v>100</v>
      </c>
      <c r="C33" s="4">
        <v>1</v>
      </c>
      <c r="D33" s="4">
        <f t="shared" si="0"/>
        <v>100</v>
      </c>
      <c r="E33" s="4">
        <v>0</v>
      </c>
      <c r="F33" s="8">
        <f t="shared" si="9"/>
        <v>0</v>
      </c>
      <c r="G33" s="8">
        <f t="shared" si="6"/>
        <v>0</v>
      </c>
      <c r="H33" s="8">
        <f t="shared" si="10"/>
        <v>0</v>
      </c>
      <c r="I33" s="30">
        <f t="shared" si="11"/>
        <v>0</v>
      </c>
    </row>
    <row r="34" spans="1:9" x14ac:dyDescent="0.25">
      <c r="A34" s="5" t="s">
        <v>83</v>
      </c>
      <c r="B34" s="4">
        <v>2</v>
      </c>
      <c r="C34" s="4">
        <v>52</v>
      </c>
      <c r="D34" s="4">
        <f t="shared" si="0"/>
        <v>104</v>
      </c>
      <c r="E34" s="4">
        <v>243</v>
      </c>
      <c r="F34" s="8">
        <f t="shared" si="9"/>
        <v>25272</v>
      </c>
      <c r="G34" s="33">
        <f t="shared" si="6"/>
        <v>1263.6000000000001</v>
      </c>
      <c r="H34" s="33">
        <f t="shared" si="10"/>
        <v>2527.2000000000003</v>
      </c>
      <c r="I34" s="29">
        <f t="shared" si="11"/>
        <v>2998484.892</v>
      </c>
    </row>
    <row r="35" spans="1:9" x14ac:dyDescent="0.25">
      <c r="A35" s="5" t="s">
        <v>40</v>
      </c>
      <c r="B35" s="4">
        <v>20</v>
      </c>
      <c r="C35" s="4">
        <v>0</v>
      </c>
      <c r="D35" s="4">
        <f t="shared" si="0"/>
        <v>0</v>
      </c>
      <c r="E35" s="4">
        <v>0</v>
      </c>
      <c r="F35" s="8">
        <f t="shared" si="9"/>
        <v>0</v>
      </c>
      <c r="G35" s="8">
        <f t="shared" si="6"/>
        <v>0</v>
      </c>
      <c r="H35" s="8">
        <f t="shared" si="10"/>
        <v>0</v>
      </c>
      <c r="I35" s="30">
        <f t="shared" si="11"/>
        <v>0</v>
      </c>
    </row>
    <row r="36" spans="1:9" x14ac:dyDescent="0.25">
      <c r="A36" s="9" t="s">
        <v>10</v>
      </c>
      <c r="B36" s="11"/>
      <c r="C36" s="11"/>
      <c r="D36" s="3"/>
      <c r="E36" s="11"/>
      <c r="F36" s="39">
        <f>+SUM(F22:H35)</f>
        <v>92334.305000000008</v>
      </c>
      <c r="G36" s="39"/>
      <c r="H36" s="39"/>
      <c r="I36" s="15">
        <f>+SUM(I22:I35)</f>
        <v>9526371.1189499982</v>
      </c>
    </row>
    <row r="37" spans="1:9" x14ac:dyDescent="0.25">
      <c r="A37" s="3" t="s">
        <v>11</v>
      </c>
      <c r="B37" s="4"/>
      <c r="C37" s="4"/>
      <c r="D37" s="5"/>
      <c r="E37" s="4"/>
      <c r="F37" s="39">
        <f>ROUND(+F19+F36,-3)</f>
        <v>119000</v>
      </c>
      <c r="G37" s="39"/>
      <c r="H37" s="39"/>
      <c r="I37" s="15">
        <f>ROUND(+I19+I36,-5)</f>
        <v>12300000</v>
      </c>
    </row>
    <row r="38" spans="1:9" x14ac:dyDescent="0.25">
      <c r="A38" s="40" t="s">
        <v>12</v>
      </c>
      <c r="B38" s="40"/>
      <c r="C38" s="40"/>
      <c r="D38" s="40"/>
      <c r="E38" s="40"/>
      <c r="F38" s="40"/>
      <c r="G38" s="40"/>
      <c r="H38" s="40"/>
      <c r="I38" s="40"/>
    </row>
    <row r="39" spans="1:9" x14ac:dyDescent="0.25">
      <c r="A39" s="3" t="s">
        <v>2</v>
      </c>
      <c r="B39" s="4" t="s">
        <v>3</v>
      </c>
      <c r="C39" s="7"/>
      <c r="D39" s="7"/>
      <c r="E39" s="7"/>
      <c r="F39" s="7"/>
      <c r="G39" s="7"/>
      <c r="H39" s="7"/>
      <c r="I39" s="5"/>
    </row>
    <row r="40" spans="1:9" x14ac:dyDescent="0.25">
      <c r="A40" s="3" t="s">
        <v>4</v>
      </c>
      <c r="B40" s="4" t="s">
        <v>3</v>
      </c>
      <c r="C40" s="7"/>
      <c r="D40" s="7"/>
      <c r="E40" s="7"/>
      <c r="F40" s="7"/>
      <c r="G40" s="7"/>
      <c r="H40" s="7"/>
      <c r="I40" s="5"/>
    </row>
    <row r="41" spans="1:9" x14ac:dyDescent="0.25">
      <c r="A41" s="3" t="s">
        <v>5</v>
      </c>
      <c r="B41" s="18"/>
      <c r="C41" s="19"/>
      <c r="D41" s="19"/>
      <c r="E41" s="19"/>
      <c r="F41" s="19"/>
      <c r="G41" s="19"/>
      <c r="H41" s="19"/>
      <c r="I41" s="19"/>
    </row>
    <row r="42" spans="1:9" x14ac:dyDescent="0.25">
      <c r="A42" s="5" t="s">
        <v>32</v>
      </c>
      <c r="B42" s="4">
        <v>40</v>
      </c>
      <c r="C42" s="4">
        <v>1</v>
      </c>
      <c r="D42" s="4">
        <f>+B42*C42</f>
        <v>40</v>
      </c>
      <c r="E42" s="4">
        <v>0</v>
      </c>
      <c r="F42" s="4">
        <f t="shared" ref="F42" si="12">D42*E42</f>
        <v>0</v>
      </c>
      <c r="G42" s="4">
        <f t="shared" ref="G42:G51" si="13">+F42*0.05</f>
        <v>0</v>
      </c>
      <c r="H42" s="4">
        <f t="shared" ref="H42" si="14">+F42*0.1</f>
        <v>0</v>
      </c>
      <c r="I42" s="30">
        <f>+$F$2*F42+$G$2*G42+$H$2*H42</f>
        <v>0</v>
      </c>
    </row>
    <row r="43" spans="1:9" x14ac:dyDescent="0.25">
      <c r="A43" s="3" t="s">
        <v>6</v>
      </c>
      <c r="B43" s="17"/>
      <c r="C43" s="7"/>
      <c r="D43" s="4"/>
      <c r="E43" s="7"/>
      <c r="F43" s="4"/>
      <c r="G43" s="4"/>
      <c r="H43" s="4"/>
      <c r="I43" s="30">
        <f t="shared" ref="I43:I51" si="15">+$F$2*F43+$G$2*G43+$H$2*H43</f>
        <v>0</v>
      </c>
    </row>
    <row r="44" spans="1:9" x14ac:dyDescent="0.25">
      <c r="A44" s="5" t="s">
        <v>76</v>
      </c>
      <c r="B44" s="4">
        <v>16</v>
      </c>
      <c r="C44" s="4">
        <v>1</v>
      </c>
      <c r="D44" s="4">
        <f t="shared" ref="D44:D68" si="16">+B44*C44</f>
        <v>16</v>
      </c>
      <c r="E44" s="4">
        <v>14</v>
      </c>
      <c r="F44" s="31">
        <f t="shared" ref="F44:F51" si="17">D44*E44</f>
        <v>224</v>
      </c>
      <c r="G44" s="4">
        <f t="shared" si="13"/>
        <v>11.200000000000001</v>
      </c>
      <c r="H44" s="4">
        <f t="shared" ref="H44:H51" si="18">+F44*0.1</f>
        <v>22.400000000000002</v>
      </c>
      <c r="I44" s="29">
        <f t="shared" si="15"/>
        <v>11962.495999999999</v>
      </c>
    </row>
    <row r="45" spans="1:9" x14ac:dyDescent="0.25">
      <c r="A45" s="5" t="s">
        <v>26</v>
      </c>
      <c r="B45" s="4">
        <v>120</v>
      </c>
      <c r="C45" s="4">
        <v>1</v>
      </c>
      <c r="D45" s="4">
        <f t="shared" si="16"/>
        <v>120</v>
      </c>
      <c r="E45" s="4">
        <v>0</v>
      </c>
      <c r="F45" s="4">
        <f t="shared" si="17"/>
        <v>0</v>
      </c>
      <c r="G45" s="4">
        <f t="shared" si="13"/>
        <v>0</v>
      </c>
      <c r="H45" s="4">
        <f t="shared" si="18"/>
        <v>0</v>
      </c>
      <c r="I45" s="30">
        <f t="shared" si="15"/>
        <v>0</v>
      </c>
    </row>
    <row r="46" spans="1:9" x14ac:dyDescent="0.25">
      <c r="A46" s="5" t="s">
        <v>27</v>
      </c>
      <c r="B46" s="4">
        <v>0</v>
      </c>
      <c r="C46" s="4">
        <v>1</v>
      </c>
      <c r="D46" s="4">
        <f t="shared" si="16"/>
        <v>0</v>
      </c>
      <c r="E46" s="4">
        <v>0</v>
      </c>
      <c r="F46" s="4">
        <f t="shared" si="17"/>
        <v>0</v>
      </c>
      <c r="G46" s="4">
        <f t="shared" si="13"/>
        <v>0</v>
      </c>
      <c r="H46" s="4">
        <f t="shared" si="18"/>
        <v>0</v>
      </c>
      <c r="I46" s="30">
        <f t="shared" si="15"/>
        <v>0</v>
      </c>
    </row>
    <row r="47" spans="1:9" x14ac:dyDescent="0.25">
      <c r="A47" s="5" t="s">
        <v>28</v>
      </c>
      <c r="B47" s="4">
        <v>0</v>
      </c>
      <c r="C47" s="4">
        <v>1</v>
      </c>
      <c r="D47" s="4">
        <f t="shared" si="16"/>
        <v>0</v>
      </c>
      <c r="E47" s="4">
        <v>0</v>
      </c>
      <c r="F47" s="4">
        <f t="shared" si="17"/>
        <v>0</v>
      </c>
      <c r="G47" s="4">
        <f t="shared" si="13"/>
        <v>0</v>
      </c>
      <c r="H47" s="4">
        <f t="shared" si="18"/>
        <v>0</v>
      </c>
      <c r="I47" s="30">
        <f t="shared" si="15"/>
        <v>0</v>
      </c>
    </row>
    <row r="48" spans="1:9" x14ac:dyDescent="0.25">
      <c r="A48" s="5" t="s">
        <v>29</v>
      </c>
      <c r="B48" s="4">
        <v>40</v>
      </c>
      <c r="C48" s="4">
        <v>1</v>
      </c>
      <c r="D48" s="4">
        <f t="shared" si="16"/>
        <v>40</v>
      </c>
      <c r="E48" s="4">
        <v>0</v>
      </c>
      <c r="F48" s="4">
        <f t="shared" si="17"/>
        <v>0</v>
      </c>
      <c r="G48" s="4">
        <f t="shared" si="13"/>
        <v>0</v>
      </c>
      <c r="H48" s="4">
        <f t="shared" si="18"/>
        <v>0</v>
      </c>
      <c r="I48" s="30">
        <f t="shared" si="15"/>
        <v>0</v>
      </c>
    </row>
    <row r="49" spans="1:9" x14ac:dyDescent="0.25">
      <c r="A49" s="5" t="s">
        <v>30</v>
      </c>
      <c r="B49" s="4">
        <v>80</v>
      </c>
      <c r="C49" s="4">
        <v>1</v>
      </c>
      <c r="D49" s="4">
        <f t="shared" si="16"/>
        <v>80</v>
      </c>
      <c r="E49" s="4">
        <v>0</v>
      </c>
      <c r="F49" s="4">
        <f t="shared" si="17"/>
        <v>0</v>
      </c>
      <c r="G49" s="4">
        <f t="shared" si="13"/>
        <v>0</v>
      </c>
      <c r="H49" s="4">
        <f t="shared" si="18"/>
        <v>0</v>
      </c>
      <c r="I49" s="30">
        <f t="shared" si="15"/>
        <v>0</v>
      </c>
    </row>
    <row r="50" spans="1:9" x14ac:dyDescent="0.25">
      <c r="A50" s="5" t="s">
        <v>77</v>
      </c>
      <c r="B50" s="4">
        <v>40</v>
      </c>
      <c r="C50" s="4">
        <v>2</v>
      </c>
      <c r="D50" s="4">
        <f t="shared" si="16"/>
        <v>80</v>
      </c>
      <c r="E50" s="4">
        <v>14</v>
      </c>
      <c r="F50" s="8">
        <f t="shared" si="17"/>
        <v>1120</v>
      </c>
      <c r="G50" s="4">
        <f t="shared" si="13"/>
        <v>56</v>
      </c>
      <c r="H50" s="4">
        <f t="shared" si="18"/>
        <v>112</v>
      </c>
      <c r="I50" s="29">
        <f t="shared" si="15"/>
        <v>59812.479999999996</v>
      </c>
    </row>
    <row r="51" spans="1:9" x14ac:dyDescent="0.25">
      <c r="A51" s="5" t="s">
        <v>31</v>
      </c>
      <c r="B51" s="4">
        <v>8</v>
      </c>
      <c r="C51" s="4">
        <v>0</v>
      </c>
      <c r="D51" s="4">
        <f t="shared" si="16"/>
        <v>0</v>
      </c>
      <c r="E51" s="4">
        <v>0</v>
      </c>
      <c r="F51" s="4">
        <f t="shared" si="17"/>
        <v>0</v>
      </c>
      <c r="G51" s="4">
        <f t="shared" si="13"/>
        <v>0</v>
      </c>
      <c r="H51" s="4">
        <f t="shared" si="18"/>
        <v>0</v>
      </c>
      <c r="I51" s="30">
        <f t="shared" si="15"/>
        <v>0</v>
      </c>
    </row>
    <row r="52" spans="1:9" x14ac:dyDescent="0.25">
      <c r="A52" s="9" t="s">
        <v>13</v>
      </c>
      <c r="B52" s="17"/>
      <c r="C52" s="7"/>
      <c r="D52" s="4"/>
      <c r="E52" s="7"/>
      <c r="F52" s="39">
        <f>+SUM(F42:H51)</f>
        <v>1545.6</v>
      </c>
      <c r="G52" s="39"/>
      <c r="H52" s="39"/>
      <c r="I52" s="15">
        <f>+SUM(I42:I51)</f>
        <v>71774.975999999995</v>
      </c>
    </row>
    <row r="53" spans="1:9" x14ac:dyDescent="0.25">
      <c r="A53" s="3" t="s">
        <v>8</v>
      </c>
      <c r="B53" s="4"/>
      <c r="C53" s="4"/>
      <c r="D53" s="4"/>
      <c r="E53" s="4"/>
      <c r="F53" s="5"/>
      <c r="G53" s="5"/>
      <c r="H53" s="5"/>
      <c r="I53" s="5"/>
    </row>
    <row r="54" spans="1:9" x14ac:dyDescent="0.25">
      <c r="A54" s="5" t="s">
        <v>76</v>
      </c>
      <c r="B54" s="4" t="s">
        <v>44</v>
      </c>
      <c r="C54" s="4"/>
      <c r="D54" s="4"/>
      <c r="E54" s="4"/>
      <c r="F54" s="4"/>
      <c r="G54" s="4"/>
      <c r="H54" s="4"/>
      <c r="I54" s="6"/>
    </row>
    <row r="55" spans="1:9" x14ac:dyDescent="0.25">
      <c r="A55" s="5" t="s">
        <v>33</v>
      </c>
      <c r="B55" s="4">
        <v>100</v>
      </c>
      <c r="C55" s="4">
        <v>1</v>
      </c>
      <c r="D55" s="4">
        <f t="shared" si="16"/>
        <v>100</v>
      </c>
      <c r="E55" s="4">
        <v>0</v>
      </c>
      <c r="F55" s="4">
        <f t="shared" ref="F55:F68" si="19">D55*E55</f>
        <v>0</v>
      </c>
      <c r="G55" s="4">
        <f t="shared" ref="G55:G68" si="20">+F55*0.05</f>
        <v>0</v>
      </c>
      <c r="H55" s="4">
        <f t="shared" ref="H55:H68" si="21">+F55*0.1</f>
        <v>0</v>
      </c>
      <c r="I55" s="30">
        <f t="shared" ref="I55:I68" si="22">+$F$2*F55+$G$2*G55+$H$2*H55</f>
        <v>0</v>
      </c>
    </row>
    <row r="56" spans="1:9" x14ac:dyDescent="0.25">
      <c r="A56" s="5" t="s">
        <v>34</v>
      </c>
      <c r="B56" s="4">
        <v>80</v>
      </c>
      <c r="C56" s="4">
        <v>1</v>
      </c>
      <c r="D56" s="4">
        <f t="shared" si="16"/>
        <v>80</v>
      </c>
      <c r="E56" s="4">
        <v>0</v>
      </c>
      <c r="F56" s="4">
        <f t="shared" si="19"/>
        <v>0</v>
      </c>
      <c r="G56" s="4">
        <f t="shared" si="20"/>
        <v>0</v>
      </c>
      <c r="H56" s="4">
        <f t="shared" si="21"/>
        <v>0</v>
      </c>
      <c r="I56" s="30">
        <f t="shared" si="22"/>
        <v>0</v>
      </c>
    </row>
    <row r="57" spans="1:9" x14ac:dyDescent="0.25">
      <c r="A57" s="5" t="s">
        <v>35</v>
      </c>
      <c r="B57" s="4">
        <v>80</v>
      </c>
      <c r="C57" s="4">
        <v>1</v>
      </c>
      <c r="D57" s="4">
        <f t="shared" si="16"/>
        <v>80</v>
      </c>
      <c r="E57" s="4">
        <v>1.3</v>
      </c>
      <c r="F57" s="8">
        <f t="shared" si="19"/>
        <v>104</v>
      </c>
      <c r="G57" s="33">
        <f t="shared" si="20"/>
        <v>5.2</v>
      </c>
      <c r="H57" s="33">
        <f t="shared" si="21"/>
        <v>10.4</v>
      </c>
      <c r="I57" s="29">
        <f t="shared" si="22"/>
        <v>5554.0159999999996</v>
      </c>
    </row>
    <row r="58" spans="1:9" x14ac:dyDescent="0.25">
      <c r="A58" s="5" t="s">
        <v>78</v>
      </c>
      <c r="B58" s="4" t="s">
        <v>9</v>
      </c>
      <c r="C58" s="4">
        <v>365</v>
      </c>
      <c r="D58" s="4">
        <f t="shared" si="16"/>
        <v>182.5</v>
      </c>
      <c r="E58" s="4">
        <v>1.3</v>
      </c>
      <c r="F58" s="10">
        <f t="shared" si="19"/>
        <v>237.25</v>
      </c>
      <c r="G58" s="10">
        <f t="shared" si="20"/>
        <v>11.862500000000001</v>
      </c>
      <c r="H58" s="10">
        <f t="shared" si="21"/>
        <v>23.725000000000001</v>
      </c>
      <c r="I58" s="29">
        <f t="shared" si="22"/>
        <v>12670.099</v>
      </c>
    </row>
    <row r="59" spans="1:9" x14ac:dyDescent="0.25">
      <c r="A59" s="5" t="s">
        <v>79</v>
      </c>
      <c r="B59" s="4">
        <v>0.5</v>
      </c>
      <c r="C59" s="4">
        <v>365</v>
      </c>
      <c r="D59" s="4">
        <f t="shared" si="16"/>
        <v>182.5</v>
      </c>
      <c r="E59" s="4">
        <v>12.7</v>
      </c>
      <c r="F59" s="10">
        <f t="shared" si="19"/>
        <v>2317.75</v>
      </c>
      <c r="G59" s="10">
        <f t="shared" si="20"/>
        <v>115.8875</v>
      </c>
      <c r="H59" s="10">
        <f t="shared" si="21"/>
        <v>231.77500000000001</v>
      </c>
      <c r="I59" s="29">
        <f t="shared" si="22"/>
        <v>123777.121</v>
      </c>
    </row>
    <row r="60" spans="1:9" x14ac:dyDescent="0.25">
      <c r="A60" s="5" t="s">
        <v>36</v>
      </c>
      <c r="B60" s="4">
        <v>2</v>
      </c>
      <c r="C60" s="4">
        <v>12</v>
      </c>
      <c r="D60" s="4">
        <f t="shared" si="16"/>
        <v>24</v>
      </c>
      <c r="E60" s="4">
        <v>12.5</v>
      </c>
      <c r="F60" s="8">
        <f t="shared" si="19"/>
        <v>300</v>
      </c>
      <c r="G60" s="8">
        <f t="shared" si="20"/>
        <v>15</v>
      </c>
      <c r="H60" s="8">
        <f t="shared" si="21"/>
        <v>30</v>
      </c>
      <c r="I60" s="29">
        <f t="shared" si="22"/>
        <v>16021.199999999999</v>
      </c>
    </row>
    <row r="61" spans="1:9" x14ac:dyDescent="0.25">
      <c r="A61" s="5" t="s">
        <v>37</v>
      </c>
      <c r="B61" s="4">
        <v>0.5</v>
      </c>
      <c r="C61" s="4">
        <v>12</v>
      </c>
      <c r="D61" s="4">
        <f t="shared" si="16"/>
        <v>6</v>
      </c>
      <c r="E61" s="4">
        <v>12.7</v>
      </c>
      <c r="F61" s="33">
        <f t="shared" si="19"/>
        <v>76.199999999999989</v>
      </c>
      <c r="G61" s="10">
        <f t="shared" si="20"/>
        <v>3.8099999999999996</v>
      </c>
      <c r="H61" s="10">
        <f t="shared" si="21"/>
        <v>7.6199999999999992</v>
      </c>
      <c r="I61" s="29">
        <f t="shared" si="22"/>
        <v>4069.3847999999994</v>
      </c>
    </row>
    <row r="62" spans="1:9" x14ac:dyDescent="0.25">
      <c r="A62" s="5" t="s">
        <v>80</v>
      </c>
      <c r="B62" s="4">
        <v>2</v>
      </c>
      <c r="C62" s="4">
        <v>12</v>
      </c>
      <c r="D62" s="4">
        <f t="shared" si="16"/>
        <v>24</v>
      </c>
      <c r="E62" s="4">
        <v>0.2</v>
      </c>
      <c r="F62" s="33">
        <f t="shared" si="19"/>
        <v>4.8000000000000007</v>
      </c>
      <c r="G62" s="10">
        <f t="shared" si="20"/>
        <v>0.24000000000000005</v>
      </c>
      <c r="H62" s="10">
        <f t="shared" si="21"/>
        <v>0.48000000000000009</v>
      </c>
      <c r="I62" s="29">
        <f t="shared" si="22"/>
        <v>256.33920000000001</v>
      </c>
    </row>
    <row r="63" spans="1:9" x14ac:dyDescent="0.25">
      <c r="A63" s="5" t="s">
        <v>81</v>
      </c>
      <c r="B63" s="4">
        <v>2</v>
      </c>
      <c r="C63" s="4">
        <v>12</v>
      </c>
      <c r="D63" s="4">
        <f t="shared" si="16"/>
        <v>24</v>
      </c>
      <c r="E63" s="4">
        <v>0.2</v>
      </c>
      <c r="F63" s="33">
        <f t="shared" si="19"/>
        <v>4.8000000000000007</v>
      </c>
      <c r="G63" s="10">
        <f t="shared" si="20"/>
        <v>0.24000000000000005</v>
      </c>
      <c r="H63" s="10">
        <f t="shared" si="21"/>
        <v>0.48000000000000009</v>
      </c>
      <c r="I63" s="29">
        <f t="shared" si="22"/>
        <v>256.33920000000001</v>
      </c>
    </row>
    <row r="64" spans="1:9" x14ac:dyDescent="0.25">
      <c r="A64" s="5" t="s">
        <v>38</v>
      </c>
      <c r="B64" s="4">
        <v>0.5</v>
      </c>
      <c r="C64" s="4">
        <v>12</v>
      </c>
      <c r="D64" s="4">
        <f t="shared" si="16"/>
        <v>6</v>
      </c>
      <c r="E64" s="4">
        <v>12.7</v>
      </c>
      <c r="F64" s="33">
        <f t="shared" si="19"/>
        <v>76.199999999999989</v>
      </c>
      <c r="G64" s="10">
        <f t="shared" si="20"/>
        <v>3.8099999999999996</v>
      </c>
      <c r="H64" s="10">
        <f t="shared" si="21"/>
        <v>7.6199999999999992</v>
      </c>
      <c r="I64" s="29">
        <f t="shared" si="22"/>
        <v>4069.3847999999994</v>
      </c>
    </row>
    <row r="65" spans="1:9" x14ac:dyDescent="0.25">
      <c r="A65" s="5" t="s">
        <v>82</v>
      </c>
      <c r="B65" s="4">
        <v>100</v>
      </c>
      <c r="C65" s="4">
        <v>1</v>
      </c>
      <c r="D65" s="4">
        <f t="shared" si="16"/>
        <v>100</v>
      </c>
      <c r="E65" s="4">
        <v>0.5</v>
      </c>
      <c r="F65" s="8">
        <f t="shared" si="19"/>
        <v>50</v>
      </c>
      <c r="G65" s="33">
        <f t="shared" si="20"/>
        <v>2.5</v>
      </c>
      <c r="H65" s="8">
        <f t="shared" si="21"/>
        <v>5</v>
      </c>
      <c r="I65" s="29">
        <f t="shared" si="22"/>
        <v>2670.2000000000003</v>
      </c>
    </row>
    <row r="66" spans="1:9" x14ac:dyDescent="0.25">
      <c r="A66" s="5" t="s">
        <v>39</v>
      </c>
      <c r="B66" s="4">
        <v>100</v>
      </c>
      <c r="C66" s="4">
        <v>1</v>
      </c>
      <c r="D66" s="4">
        <f t="shared" si="16"/>
        <v>100</v>
      </c>
      <c r="E66" s="4">
        <v>0</v>
      </c>
      <c r="F66" s="8">
        <f t="shared" si="19"/>
        <v>0</v>
      </c>
      <c r="G66" s="8">
        <f t="shared" si="20"/>
        <v>0</v>
      </c>
      <c r="H66" s="8">
        <f t="shared" si="21"/>
        <v>0</v>
      </c>
      <c r="I66" s="30">
        <f t="shared" si="22"/>
        <v>0</v>
      </c>
    </row>
    <row r="67" spans="1:9" x14ac:dyDescent="0.25">
      <c r="A67" s="5" t="s">
        <v>83</v>
      </c>
      <c r="B67" s="4">
        <v>2</v>
      </c>
      <c r="C67" s="4">
        <v>52</v>
      </c>
      <c r="D67" s="4">
        <f t="shared" si="16"/>
        <v>104</v>
      </c>
      <c r="E67" s="4">
        <v>14</v>
      </c>
      <c r="F67" s="8">
        <f t="shared" si="19"/>
        <v>1456</v>
      </c>
      <c r="G67" s="33">
        <f t="shared" si="20"/>
        <v>72.8</v>
      </c>
      <c r="H67" s="33">
        <f t="shared" si="21"/>
        <v>145.6</v>
      </c>
      <c r="I67" s="29">
        <f t="shared" si="22"/>
        <v>77756.224000000002</v>
      </c>
    </row>
    <row r="68" spans="1:9" x14ac:dyDescent="0.25">
      <c r="A68" s="5" t="s">
        <v>40</v>
      </c>
      <c r="B68" s="4">
        <v>20</v>
      </c>
      <c r="C68" s="4">
        <v>0</v>
      </c>
      <c r="D68" s="4">
        <f t="shared" si="16"/>
        <v>0</v>
      </c>
      <c r="E68" s="4">
        <v>0</v>
      </c>
      <c r="F68" s="8">
        <f t="shared" si="19"/>
        <v>0</v>
      </c>
      <c r="G68" s="8">
        <f t="shared" si="20"/>
        <v>0</v>
      </c>
      <c r="H68" s="8">
        <f t="shared" si="21"/>
        <v>0</v>
      </c>
      <c r="I68" s="30">
        <f t="shared" si="22"/>
        <v>0</v>
      </c>
    </row>
    <row r="69" spans="1:9" x14ac:dyDescent="0.25">
      <c r="A69" s="9" t="s">
        <v>14</v>
      </c>
      <c r="B69" s="20"/>
      <c r="C69" s="7"/>
      <c r="D69" s="7"/>
      <c r="E69" s="7"/>
      <c r="F69" s="39">
        <f>+SUM(F55:H68)</f>
        <v>5321.05</v>
      </c>
      <c r="G69" s="39"/>
      <c r="H69" s="39"/>
      <c r="I69" s="15">
        <f>+SUM(I55:I68)</f>
        <v>247100.30800000002</v>
      </c>
    </row>
    <row r="70" spans="1:9" x14ac:dyDescent="0.25">
      <c r="A70" s="3" t="s">
        <v>15</v>
      </c>
      <c r="B70" s="11"/>
      <c r="C70" s="7"/>
      <c r="D70" s="7"/>
      <c r="E70" s="7"/>
      <c r="F70" s="39">
        <f>ROUND(+F52+F69,-1)</f>
        <v>6870</v>
      </c>
      <c r="G70" s="39"/>
      <c r="H70" s="39"/>
      <c r="I70" s="15">
        <f>+ROUND(I52+I69,-3)</f>
        <v>319000</v>
      </c>
    </row>
    <row r="71" spans="1:9" x14ac:dyDescent="0.25">
      <c r="A71" s="40" t="s">
        <v>16</v>
      </c>
      <c r="B71" s="40"/>
      <c r="C71" s="40"/>
      <c r="D71" s="40"/>
      <c r="E71" s="40"/>
      <c r="F71" s="40"/>
      <c r="G71" s="40"/>
      <c r="H71" s="40"/>
      <c r="I71" s="40"/>
    </row>
    <row r="72" spans="1:9" x14ac:dyDescent="0.25">
      <c r="A72" s="3" t="s">
        <v>2</v>
      </c>
      <c r="B72" s="2" t="s">
        <v>3</v>
      </c>
      <c r="C72" s="2"/>
      <c r="D72" s="4"/>
      <c r="E72" s="2"/>
      <c r="F72" s="4"/>
      <c r="G72" s="4"/>
      <c r="H72" s="4"/>
      <c r="I72" s="4"/>
    </row>
    <row r="73" spans="1:9" x14ac:dyDescent="0.25">
      <c r="A73" s="3" t="s">
        <v>4</v>
      </c>
      <c r="B73" s="2" t="s">
        <v>3</v>
      </c>
      <c r="C73" s="2"/>
      <c r="D73" s="4"/>
      <c r="E73" s="2"/>
      <c r="F73" s="4"/>
      <c r="G73" s="4"/>
      <c r="H73" s="4"/>
      <c r="I73" s="4"/>
    </row>
    <row r="74" spans="1:9" x14ac:dyDescent="0.25">
      <c r="A74" s="3" t="s">
        <v>5</v>
      </c>
      <c r="B74" s="4"/>
      <c r="C74" s="4"/>
      <c r="D74" s="4"/>
      <c r="E74" s="4"/>
      <c r="F74" s="4"/>
      <c r="G74" s="4"/>
      <c r="H74" s="4"/>
      <c r="I74" s="4"/>
    </row>
    <row r="75" spans="1:9" x14ac:dyDescent="0.25">
      <c r="A75" s="5" t="s">
        <v>32</v>
      </c>
      <c r="B75" s="2">
        <v>40</v>
      </c>
      <c r="C75" s="2">
        <v>1</v>
      </c>
      <c r="D75" s="4">
        <f t="shared" ref="D75:D101" si="23">+B75*C75</f>
        <v>40</v>
      </c>
      <c r="E75" s="2">
        <v>0</v>
      </c>
      <c r="F75" s="4">
        <f t="shared" ref="F75" si="24">D75*E75</f>
        <v>0</v>
      </c>
      <c r="G75" s="4">
        <f t="shared" ref="G75:G84" si="25">+F75*0.05</f>
        <v>0</v>
      </c>
      <c r="H75" s="4">
        <f t="shared" ref="H75" si="26">+F75*0.1</f>
        <v>0</v>
      </c>
      <c r="I75" s="30">
        <f t="shared" ref="I75:I84" si="27">+$F$2*F75+$G$2*G75+$H$2*H75</f>
        <v>0</v>
      </c>
    </row>
    <row r="76" spans="1:9" x14ac:dyDescent="0.25">
      <c r="A76" s="3" t="s">
        <v>6</v>
      </c>
      <c r="B76" s="2"/>
      <c r="C76" s="2"/>
      <c r="D76" s="4"/>
      <c r="E76" s="2"/>
      <c r="F76" s="4"/>
      <c r="G76" s="4"/>
      <c r="H76" s="4"/>
      <c r="I76" s="30">
        <f t="shared" si="27"/>
        <v>0</v>
      </c>
    </row>
    <row r="77" spans="1:9" x14ac:dyDescent="0.25">
      <c r="A77" s="5" t="s">
        <v>76</v>
      </c>
      <c r="B77" s="2">
        <v>16</v>
      </c>
      <c r="C77" s="2">
        <v>1</v>
      </c>
      <c r="D77" s="4">
        <f t="shared" si="23"/>
        <v>16</v>
      </c>
      <c r="E77" s="2">
        <v>29</v>
      </c>
      <c r="F77" s="4">
        <f t="shared" ref="F77:F84" si="28">D77*E77</f>
        <v>464</v>
      </c>
      <c r="G77" s="4">
        <f t="shared" si="25"/>
        <v>23.200000000000003</v>
      </c>
      <c r="H77" s="4">
        <f t="shared" ref="H77:H84" si="29">+F77*0.1</f>
        <v>46.400000000000006</v>
      </c>
      <c r="I77" s="29">
        <f t="shared" si="27"/>
        <v>24779.455999999998</v>
      </c>
    </row>
    <row r="78" spans="1:9" x14ac:dyDescent="0.25">
      <c r="A78" s="5" t="s">
        <v>26</v>
      </c>
      <c r="B78" s="2">
        <v>120</v>
      </c>
      <c r="C78" s="2">
        <v>1</v>
      </c>
      <c r="D78" s="4">
        <f t="shared" si="23"/>
        <v>120</v>
      </c>
      <c r="E78" s="2">
        <v>0</v>
      </c>
      <c r="F78" s="4">
        <f t="shared" si="28"/>
        <v>0</v>
      </c>
      <c r="G78" s="4">
        <f t="shared" si="25"/>
        <v>0</v>
      </c>
      <c r="H78" s="4">
        <f t="shared" si="29"/>
        <v>0</v>
      </c>
      <c r="I78" s="30">
        <f t="shared" si="27"/>
        <v>0</v>
      </c>
    </row>
    <row r="79" spans="1:9" x14ac:dyDescent="0.25">
      <c r="A79" s="5" t="s">
        <v>27</v>
      </c>
      <c r="B79" s="2">
        <v>0</v>
      </c>
      <c r="C79" s="2">
        <v>1</v>
      </c>
      <c r="D79" s="4">
        <f t="shared" si="23"/>
        <v>0</v>
      </c>
      <c r="E79" s="2">
        <v>0</v>
      </c>
      <c r="F79" s="4">
        <f t="shared" si="28"/>
        <v>0</v>
      </c>
      <c r="G79" s="4">
        <f t="shared" si="25"/>
        <v>0</v>
      </c>
      <c r="H79" s="4">
        <f t="shared" si="29"/>
        <v>0</v>
      </c>
      <c r="I79" s="30">
        <f t="shared" si="27"/>
        <v>0</v>
      </c>
    </row>
    <row r="80" spans="1:9" x14ac:dyDescent="0.25">
      <c r="A80" s="5" t="s">
        <v>28</v>
      </c>
      <c r="B80" s="2">
        <v>0</v>
      </c>
      <c r="C80" s="2">
        <v>1</v>
      </c>
      <c r="D80" s="4">
        <f t="shared" si="23"/>
        <v>0</v>
      </c>
      <c r="E80" s="2">
        <v>0</v>
      </c>
      <c r="F80" s="4">
        <f t="shared" si="28"/>
        <v>0</v>
      </c>
      <c r="G80" s="4">
        <f t="shared" si="25"/>
        <v>0</v>
      </c>
      <c r="H80" s="4">
        <f t="shared" si="29"/>
        <v>0</v>
      </c>
      <c r="I80" s="30">
        <f t="shared" si="27"/>
        <v>0</v>
      </c>
    </row>
    <row r="81" spans="1:9" x14ac:dyDescent="0.25">
      <c r="A81" s="5" t="s">
        <v>29</v>
      </c>
      <c r="B81" s="2">
        <v>40</v>
      </c>
      <c r="C81" s="2">
        <v>1</v>
      </c>
      <c r="D81" s="4">
        <f t="shared" si="23"/>
        <v>40</v>
      </c>
      <c r="E81" s="2">
        <v>0</v>
      </c>
      <c r="F81" s="4">
        <f t="shared" si="28"/>
        <v>0</v>
      </c>
      <c r="G81" s="4">
        <f t="shared" si="25"/>
        <v>0</v>
      </c>
      <c r="H81" s="4">
        <f t="shared" si="29"/>
        <v>0</v>
      </c>
      <c r="I81" s="30">
        <f t="shared" si="27"/>
        <v>0</v>
      </c>
    </row>
    <row r="82" spans="1:9" x14ac:dyDescent="0.25">
      <c r="A82" s="5" t="s">
        <v>30</v>
      </c>
      <c r="B82" s="2">
        <v>80</v>
      </c>
      <c r="C82" s="2">
        <v>1</v>
      </c>
      <c r="D82" s="4">
        <f t="shared" si="23"/>
        <v>80</v>
      </c>
      <c r="E82" s="2">
        <v>0</v>
      </c>
      <c r="F82" s="4">
        <f t="shared" si="28"/>
        <v>0</v>
      </c>
      <c r="G82" s="4">
        <f t="shared" si="25"/>
        <v>0</v>
      </c>
      <c r="H82" s="4">
        <f t="shared" si="29"/>
        <v>0</v>
      </c>
      <c r="I82" s="30">
        <f t="shared" si="27"/>
        <v>0</v>
      </c>
    </row>
    <row r="83" spans="1:9" x14ac:dyDescent="0.25">
      <c r="A83" s="5" t="s">
        <v>77</v>
      </c>
      <c r="B83" s="2">
        <v>40</v>
      </c>
      <c r="C83" s="2">
        <v>2</v>
      </c>
      <c r="D83" s="4">
        <f t="shared" si="23"/>
        <v>80</v>
      </c>
      <c r="E83" s="2">
        <v>29</v>
      </c>
      <c r="F83" s="8">
        <f t="shared" si="28"/>
        <v>2320</v>
      </c>
      <c r="G83" s="4">
        <f t="shared" si="25"/>
        <v>116</v>
      </c>
      <c r="H83" s="4">
        <f t="shared" si="29"/>
        <v>232</v>
      </c>
      <c r="I83" s="29">
        <f t="shared" si="27"/>
        <v>123897.28</v>
      </c>
    </row>
    <row r="84" spans="1:9" x14ac:dyDescent="0.25">
      <c r="A84" s="5" t="s">
        <v>31</v>
      </c>
      <c r="B84" s="2">
        <v>8</v>
      </c>
      <c r="C84" s="2">
        <v>0</v>
      </c>
      <c r="D84" s="4">
        <f t="shared" si="23"/>
        <v>0</v>
      </c>
      <c r="E84" s="2">
        <v>0</v>
      </c>
      <c r="F84" s="4">
        <f t="shared" si="28"/>
        <v>0</v>
      </c>
      <c r="G84" s="4">
        <f t="shared" si="25"/>
        <v>0</v>
      </c>
      <c r="H84" s="4">
        <f t="shared" si="29"/>
        <v>0</v>
      </c>
      <c r="I84" s="30">
        <f t="shared" si="27"/>
        <v>0</v>
      </c>
    </row>
    <row r="85" spans="1:9" x14ac:dyDescent="0.25">
      <c r="A85" s="9" t="s">
        <v>17</v>
      </c>
      <c r="B85" s="12"/>
      <c r="C85" s="12"/>
      <c r="D85" s="4"/>
      <c r="E85" s="12"/>
      <c r="F85" s="39">
        <f>+SUM(F75:H84)</f>
        <v>3201.6</v>
      </c>
      <c r="G85" s="39"/>
      <c r="H85" s="39"/>
      <c r="I85" s="15">
        <f>+SUM(I75:I84)</f>
        <v>148676.736</v>
      </c>
    </row>
    <row r="86" spans="1:9" x14ac:dyDescent="0.25">
      <c r="A86" s="3" t="s">
        <v>8</v>
      </c>
      <c r="B86" s="2"/>
      <c r="C86" s="2"/>
      <c r="D86" s="4"/>
      <c r="E86" s="2"/>
      <c r="F86" s="4"/>
      <c r="G86" s="4"/>
      <c r="H86" s="4"/>
      <c r="I86" s="6"/>
    </row>
    <row r="87" spans="1:9" x14ac:dyDescent="0.25">
      <c r="A87" s="5" t="s">
        <v>76</v>
      </c>
      <c r="B87" s="2" t="s">
        <v>44</v>
      </c>
      <c r="C87" s="2"/>
      <c r="D87" s="4"/>
      <c r="E87" s="2"/>
      <c r="F87" s="4"/>
      <c r="G87" s="4"/>
      <c r="H87" s="4"/>
      <c r="I87" s="6"/>
    </row>
    <row r="88" spans="1:9" x14ac:dyDescent="0.25">
      <c r="A88" s="5" t="s">
        <v>33</v>
      </c>
      <c r="B88" s="2">
        <v>100</v>
      </c>
      <c r="C88" s="2">
        <v>1</v>
      </c>
      <c r="D88" s="4">
        <f t="shared" si="23"/>
        <v>100</v>
      </c>
      <c r="E88" s="2">
        <v>0</v>
      </c>
      <c r="F88" s="8">
        <f t="shared" ref="F88:F101" si="30">D88*E88</f>
        <v>0</v>
      </c>
      <c r="G88" s="8">
        <f t="shared" ref="G88:G101" si="31">+F88*0.05</f>
        <v>0</v>
      </c>
      <c r="H88" s="8">
        <f t="shared" ref="H88:H101" si="32">+F88*0.1</f>
        <v>0</v>
      </c>
      <c r="I88" s="30">
        <f t="shared" ref="I88:I101" si="33">+$F$2*F88+$G$2*G88+$H$2*H88</f>
        <v>0</v>
      </c>
    </row>
    <row r="89" spans="1:9" x14ac:dyDescent="0.25">
      <c r="A89" s="5" t="s">
        <v>34</v>
      </c>
      <c r="B89" s="2">
        <v>80</v>
      </c>
      <c r="C89" s="2">
        <v>1</v>
      </c>
      <c r="D89" s="4">
        <f t="shared" si="23"/>
        <v>80</v>
      </c>
      <c r="E89" s="2">
        <v>0</v>
      </c>
      <c r="F89" s="8">
        <f t="shared" si="30"/>
        <v>0</v>
      </c>
      <c r="G89" s="8">
        <f t="shared" si="31"/>
        <v>0</v>
      </c>
      <c r="H89" s="8">
        <f t="shared" si="32"/>
        <v>0</v>
      </c>
      <c r="I89" s="30">
        <f t="shared" si="33"/>
        <v>0</v>
      </c>
    </row>
    <row r="90" spans="1:9" x14ac:dyDescent="0.25">
      <c r="A90" s="5" t="s">
        <v>35</v>
      </c>
      <c r="B90" s="2">
        <v>80</v>
      </c>
      <c r="C90" s="2">
        <v>1</v>
      </c>
      <c r="D90" s="4">
        <f t="shared" si="23"/>
        <v>80</v>
      </c>
      <c r="E90" s="2">
        <v>2.6</v>
      </c>
      <c r="F90" s="8">
        <f t="shared" si="30"/>
        <v>208</v>
      </c>
      <c r="G90" s="33">
        <f t="shared" si="31"/>
        <v>10.4</v>
      </c>
      <c r="H90" s="33">
        <f t="shared" si="32"/>
        <v>20.8</v>
      </c>
      <c r="I90" s="29">
        <f t="shared" si="33"/>
        <v>11108.031999999999</v>
      </c>
    </row>
    <row r="91" spans="1:9" x14ac:dyDescent="0.25">
      <c r="A91" s="5" t="s">
        <v>78</v>
      </c>
      <c r="B91" s="2" t="s">
        <v>9</v>
      </c>
      <c r="C91" s="2">
        <v>365</v>
      </c>
      <c r="D91" s="4">
        <f t="shared" si="23"/>
        <v>182.5</v>
      </c>
      <c r="E91" s="2">
        <v>2.6</v>
      </c>
      <c r="F91" s="33">
        <f t="shared" si="30"/>
        <v>474.5</v>
      </c>
      <c r="G91" s="10">
        <f t="shared" si="31"/>
        <v>23.725000000000001</v>
      </c>
      <c r="H91" s="10">
        <f t="shared" si="32"/>
        <v>47.45</v>
      </c>
      <c r="I91" s="29">
        <f t="shared" si="33"/>
        <v>25340.198</v>
      </c>
    </row>
    <row r="92" spans="1:9" x14ac:dyDescent="0.25">
      <c r="A92" s="5" t="s">
        <v>79</v>
      </c>
      <c r="B92" s="2">
        <v>0.5</v>
      </c>
      <c r="C92" s="2">
        <v>365</v>
      </c>
      <c r="D92" s="4">
        <f t="shared" si="23"/>
        <v>182.5</v>
      </c>
      <c r="E92" s="2">
        <v>26.4</v>
      </c>
      <c r="F92" s="8">
        <f t="shared" si="30"/>
        <v>4818</v>
      </c>
      <c r="G92" s="33">
        <f t="shared" si="31"/>
        <v>240.9</v>
      </c>
      <c r="H92" s="33">
        <f t="shared" si="32"/>
        <v>481.8</v>
      </c>
      <c r="I92" s="29">
        <f t="shared" si="33"/>
        <v>257300.47199999998</v>
      </c>
    </row>
    <row r="93" spans="1:9" x14ac:dyDescent="0.25">
      <c r="A93" s="5" t="s">
        <v>36</v>
      </c>
      <c r="B93" s="2">
        <v>2</v>
      </c>
      <c r="C93" s="2">
        <v>12</v>
      </c>
      <c r="D93" s="4">
        <f t="shared" si="23"/>
        <v>24</v>
      </c>
      <c r="E93" s="2">
        <v>25.9</v>
      </c>
      <c r="F93" s="33">
        <f t="shared" si="30"/>
        <v>621.59999999999991</v>
      </c>
      <c r="G93" s="10">
        <f t="shared" si="31"/>
        <v>31.08</v>
      </c>
      <c r="H93" s="10">
        <f t="shared" si="32"/>
        <v>62.16</v>
      </c>
      <c r="I93" s="29">
        <f t="shared" si="33"/>
        <v>33195.926399999989</v>
      </c>
    </row>
    <row r="94" spans="1:9" x14ac:dyDescent="0.25">
      <c r="A94" s="5" t="s">
        <v>37</v>
      </c>
      <c r="B94" s="2">
        <v>0.5</v>
      </c>
      <c r="C94" s="2">
        <v>12</v>
      </c>
      <c r="D94" s="4">
        <f t="shared" si="23"/>
        <v>6</v>
      </c>
      <c r="E94" s="2">
        <v>26.4</v>
      </c>
      <c r="F94" s="33">
        <f t="shared" si="30"/>
        <v>158.39999999999998</v>
      </c>
      <c r="G94" s="10">
        <f t="shared" si="31"/>
        <v>7.919999999999999</v>
      </c>
      <c r="H94" s="10">
        <f t="shared" si="32"/>
        <v>15.839999999999998</v>
      </c>
      <c r="I94" s="29">
        <f t="shared" si="33"/>
        <v>8459.1935999999987</v>
      </c>
    </row>
    <row r="95" spans="1:9" x14ac:dyDescent="0.25">
      <c r="A95" s="5" t="s">
        <v>80</v>
      </c>
      <c r="B95" s="2">
        <v>2</v>
      </c>
      <c r="C95" s="2">
        <v>12</v>
      </c>
      <c r="D95" s="4">
        <f t="shared" si="23"/>
        <v>24</v>
      </c>
      <c r="E95" s="2">
        <v>0.5</v>
      </c>
      <c r="F95" s="8">
        <f t="shared" si="30"/>
        <v>12</v>
      </c>
      <c r="G95" s="33">
        <f t="shared" si="31"/>
        <v>0.60000000000000009</v>
      </c>
      <c r="H95" s="33">
        <f t="shared" si="32"/>
        <v>1.2000000000000002</v>
      </c>
      <c r="I95" s="29">
        <f t="shared" si="33"/>
        <v>640.84799999999996</v>
      </c>
    </row>
    <row r="96" spans="1:9" x14ac:dyDescent="0.25">
      <c r="A96" s="5" t="s">
        <v>81</v>
      </c>
      <c r="B96" s="2">
        <v>2</v>
      </c>
      <c r="C96" s="2">
        <v>12</v>
      </c>
      <c r="D96" s="4">
        <f t="shared" si="23"/>
        <v>24</v>
      </c>
      <c r="E96" s="2">
        <v>0.5</v>
      </c>
      <c r="F96" s="8">
        <f t="shared" si="30"/>
        <v>12</v>
      </c>
      <c r="G96" s="33">
        <f t="shared" si="31"/>
        <v>0.60000000000000009</v>
      </c>
      <c r="H96" s="33">
        <f t="shared" si="32"/>
        <v>1.2000000000000002</v>
      </c>
      <c r="I96" s="29">
        <f t="shared" si="33"/>
        <v>640.84799999999996</v>
      </c>
    </row>
    <row r="97" spans="1:9" x14ac:dyDescent="0.25">
      <c r="A97" s="5" t="s">
        <v>38</v>
      </c>
      <c r="B97" s="2">
        <v>0.5</v>
      </c>
      <c r="C97" s="2">
        <v>12</v>
      </c>
      <c r="D97" s="4">
        <f t="shared" si="23"/>
        <v>6</v>
      </c>
      <c r="E97" s="2">
        <v>26.4</v>
      </c>
      <c r="F97" s="33">
        <f t="shared" si="30"/>
        <v>158.39999999999998</v>
      </c>
      <c r="G97" s="10">
        <f t="shared" si="31"/>
        <v>7.919999999999999</v>
      </c>
      <c r="H97" s="10">
        <f t="shared" si="32"/>
        <v>15.839999999999998</v>
      </c>
      <c r="I97" s="29">
        <f t="shared" si="33"/>
        <v>8459.1935999999987</v>
      </c>
    </row>
    <row r="98" spans="1:9" x14ac:dyDescent="0.25">
      <c r="A98" s="5" t="s">
        <v>82</v>
      </c>
      <c r="B98" s="2">
        <v>100</v>
      </c>
      <c r="C98" s="2">
        <v>1</v>
      </c>
      <c r="D98" s="4">
        <f t="shared" si="23"/>
        <v>100</v>
      </c>
      <c r="E98" s="2">
        <v>1</v>
      </c>
      <c r="F98" s="8">
        <f t="shared" si="30"/>
        <v>100</v>
      </c>
      <c r="G98" s="8">
        <f t="shared" si="31"/>
        <v>5</v>
      </c>
      <c r="H98" s="8">
        <f t="shared" si="32"/>
        <v>10</v>
      </c>
      <c r="I98" s="29">
        <f t="shared" si="33"/>
        <v>5340.4000000000005</v>
      </c>
    </row>
    <row r="99" spans="1:9" x14ac:dyDescent="0.25">
      <c r="A99" s="5" t="s">
        <v>39</v>
      </c>
      <c r="B99" s="2">
        <v>100</v>
      </c>
      <c r="C99" s="2">
        <v>1</v>
      </c>
      <c r="D99" s="4">
        <f t="shared" si="23"/>
        <v>100</v>
      </c>
      <c r="E99" s="2">
        <v>0</v>
      </c>
      <c r="F99" s="8">
        <f t="shared" si="30"/>
        <v>0</v>
      </c>
      <c r="G99" s="8">
        <f t="shared" si="31"/>
        <v>0</v>
      </c>
      <c r="H99" s="8">
        <f t="shared" si="32"/>
        <v>0</v>
      </c>
      <c r="I99" s="30">
        <f t="shared" si="33"/>
        <v>0</v>
      </c>
    </row>
    <row r="100" spans="1:9" x14ac:dyDescent="0.25">
      <c r="A100" s="5" t="s">
        <v>83</v>
      </c>
      <c r="B100" s="2">
        <v>2</v>
      </c>
      <c r="C100" s="2">
        <v>52</v>
      </c>
      <c r="D100" s="4">
        <f t="shared" si="23"/>
        <v>104</v>
      </c>
      <c r="E100" s="2">
        <v>29</v>
      </c>
      <c r="F100" s="8">
        <f t="shared" si="30"/>
        <v>3016</v>
      </c>
      <c r="G100" s="33">
        <f t="shared" si="31"/>
        <v>150.80000000000001</v>
      </c>
      <c r="H100" s="33">
        <f t="shared" si="32"/>
        <v>301.60000000000002</v>
      </c>
      <c r="I100" s="29">
        <f t="shared" si="33"/>
        <v>161066.46400000001</v>
      </c>
    </row>
    <row r="101" spans="1:9" x14ac:dyDescent="0.25">
      <c r="A101" s="5" t="s">
        <v>40</v>
      </c>
      <c r="B101" s="2">
        <v>20</v>
      </c>
      <c r="C101" s="2">
        <v>0</v>
      </c>
      <c r="D101" s="4">
        <f t="shared" si="23"/>
        <v>0</v>
      </c>
      <c r="E101" s="2">
        <v>0</v>
      </c>
      <c r="F101" s="8">
        <f t="shared" si="30"/>
        <v>0</v>
      </c>
      <c r="G101" s="8">
        <f t="shared" si="31"/>
        <v>0</v>
      </c>
      <c r="H101" s="8">
        <f t="shared" si="32"/>
        <v>0</v>
      </c>
      <c r="I101" s="30">
        <f t="shared" si="33"/>
        <v>0</v>
      </c>
    </row>
    <row r="102" spans="1:9" x14ac:dyDescent="0.25">
      <c r="A102" s="9" t="s">
        <v>18</v>
      </c>
      <c r="B102" s="12"/>
      <c r="C102" s="12"/>
      <c r="D102" s="11"/>
      <c r="E102" s="12"/>
      <c r="F102" s="39">
        <f>+SUM(F88:H101)</f>
        <v>11015.734999999999</v>
      </c>
      <c r="G102" s="39"/>
      <c r="H102" s="39"/>
      <c r="I102" s="15">
        <f>+SUM(I88:I101)</f>
        <v>511551.57559999998</v>
      </c>
    </row>
    <row r="103" spans="1:9" x14ac:dyDescent="0.25">
      <c r="A103" s="3" t="s">
        <v>19</v>
      </c>
      <c r="B103" s="21"/>
      <c r="C103" s="13"/>
      <c r="D103" s="14"/>
      <c r="E103" s="13"/>
      <c r="F103" s="39">
        <f>ROUND(F85+F102,-2)</f>
        <v>14200</v>
      </c>
      <c r="G103" s="39"/>
      <c r="H103" s="39"/>
      <c r="I103" s="15">
        <f>+ROUND(I85+I102,-4)</f>
        <v>660000</v>
      </c>
    </row>
    <row r="104" spans="1:9" x14ac:dyDescent="0.25">
      <c r="A104" s="3" t="s">
        <v>84</v>
      </c>
      <c r="B104" s="4"/>
      <c r="C104" s="4"/>
      <c r="D104" s="5"/>
      <c r="E104" s="4"/>
      <c r="F104" s="39">
        <f>ROUND(+F37+F70+F103,-3)</f>
        <v>140000</v>
      </c>
      <c r="G104" s="39"/>
      <c r="H104" s="39"/>
      <c r="I104" s="15">
        <f>+ROUND(I37+I70+I103,-5)</f>
        <v>13300000</v>
      </c>
    </row>
    <row r="105" spans="1:9" x14ac:dyDescent="0.25">
      <c r="A105" s="3" t="s">
        <v>85</v>
      </c>
      <c r="B105" s="18"/>
      <c r="C105" s="19"/>
      <c r="D105" s="19"/>
      <c r="E105" s="19"/>
      <c r="F105" s="19"/>
      <c r="G105" s="19"/>
      <c r="H105" s="19"/>
      <c r="I105" s="15">
        <v>582000</v>
      </c>
    </row>
    <row r="106" spans="1:9" x14ac:dyDescent="0.25">
      <c r="A106" s="22" t="s">
        <v>86</v>
      </c>
      <c r="B106" s="18"/>
      <c r="C106" s="19"/>
      <c r="D106" s="19"/>
      <c r="E106" s="19"/>
      <c r="F106" s="19"/>
      <c r="G106" s="19"/>
      <c r="H106" s="19"/>
      <c r="I106" s="15">
        <f>ROUND(+I104+I105,-5)</f>
        <v>13900000</v>
      </c>
    </row>
    <row r="108" spans="1:9" x14ac:dyDescent="0.25">
      <c r="A108" s="26" t="s">
        <v>42</v>
      </c>
    </row>
    <row r="109" spans="1:9" ht="15.75" x14ac:dyDescent="0.25">
      <c r="A109" s="27" t="s">
        <v>43</v>
      </c>
    </row>
    <row r="110" spans="1:9" ht="15.75" x14ac:dyDescent="0.25">
      <c r="A110" s="25" t="s">
        <v>65</v>
      </c>
    </row>
    <row r="111" spans="1:9" ht="15.75" x14ac:dyDescent="0.25">
      <c r="A111" s="25" t="s">
        <v>87</v>
      </c>
    </row>
    <row r="112" spans="1:9" ht="15.75" x14ac:dyDescent="0.25">
      <c r="A112" s="25" t="s">
        <v>66</v>
      </c>
    </row>
    <row r="113" spans="1:1" ht="15.75" x14ac:dyDescent="0.25">
      <c r="A113" s="25" t="s">
        <v>67</v>
      </c>
    </row>
    <row r="114" spans="1:1" ht="15.75" x14ac:dyDescent="0.25">
      <c r="A114" s="25" t="s">
        <v>68</v>
      </c>
    </row>
    <row r="115" spans="1:1" ht="15.75" x14ac:dyDescent="0.25">
      <c r="A115" s="25" t="s">
        <v>69</v>
      </c>
    </row>
    <row r="116" spans="1:1" ht="15.75" x14ac:dyDescent="0.25">
      <c r="A116" s="28" t="s">
        <v>70</v>
      </c>
    </row>
    <row r="117" spans="1:1" ht="15.75" x14ac:dyDescent="0.25">
      <c r="A117" s="28" t="s">
        <v>71</v>
      </c>
    </row>
    <row r="118" spans="1:1" ht="15.75" x14ac:dyDescent="0.25">
      <c r="A118" s="28" t="s">
        <v>72</v>
      </c>
    </row>
    <row r="119" spans="1:1" ht="15.75" x14ac:dyDescent="0.25">
      <c r="A119" s="28" t="s">
        <v>73</v>
      </c>
    </row>
    <row r="120" spans="1:1" ht="15.75" x14ac:dyDescent="0.25">
      <c r="A120" s="28" t="s">
        <v>74</v>
      </c>
    </row>
  </sheetData>
  <mergeCells count="13">
    <mergeCell ref="F19:H19"/>
    <mergeCell ref="A5:I5"/>
    <mergeCell ref="F69:H69"/>
    <mergeCell ref="F70:H70"/>
    <mergeCell ref="F52:H52"/>
    <mergeCell ref="A38:I38"/>
    <mergeCell ref="F36:H36"/>
    <mergeCell ref="F37:H37"/>
    <mergeCell ref="F104:H104"/>
    <mergeCell ref="F102:H102"/>
    <mergeCell ref="F103:H103"/>
    <mergeCell ref="F85:H85"/>
    <mergeCell ref="A71:I7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K7" sqref="K7"/>
    </sheetView>
  </sheetViews>
  <sheetFormatPr defaultRowHeight="15" x14ac:dyDescent="0.25"/>
  <cols>
    <col min="1" max="1" width="32.85546875" customWidth="1"/>
    <col min="3" max="3" width="10" customWidth="1"/>
    <col min="4" max="4" width="9.140625" customWidth="1"/>
    <col min="5" max="6" width="10.28515625" customWidth="1"/>
    <col min="7" max="7" width="10.5703125" customWidth="1"/>
    <col min="9" max="9" width="10.140625" bestFit="1" customWidth="1"/>
  </cols>
  <sheetData>
    <row r="1" spans="1:9" ht="15.75" x14ac:dyDescent="0.25">
      <c r="A1" s="36" t="s">
        <v>52</v>
      </c>
    </row>
    <row r="2" spans="1:9" x14ac:dyDescent="0.25">
      <c r="F2">
        <v>47.62</v>
      </c>
      <c r="G2">
        <v>64.16</v>
      </c>
      <c r="H2">
        <v>25.76</v>
      </c>
    </row>
    <row r="3" spans="1:9" ht="72" x14ac:dyDescent="0.25">
      <c r="A3" s="37" t="s">
        <v>0</v>
      </c>
      <c r="B3" s="12" t="s">
        <v>53</v>
      </c>
      <c r="C3" s="12" t="s">
        <v>21</v>
      </c>
      <c r="D3" s="12" t="s">
        <v>54</v>
      </c>
      <c r="E3" s="12" t="s">
        <v>55</v>
      </c>
      <c r="F3" s="12" t="s">
        <v>25</v>
      </c>
      <c r="G3" s="12" t="s">
        <v>56</v>
      </c>
      <c r="H3" s="12" t="s">
        <v>57</v>
      </c>
      <c r="I3" s="12" t="s">
        <v>58</v>
      </c>
    </row>
    <row r="4" spans="1:9" x14ac:dyDescent="0.25">
      <c r="A4" s="5" t="s">
        <v>46</v>
      </c>
      <c r="B4" s="2"/>
      <c r="C4" s="16"/>
      <c r="D4" s="5"/>
      <c r="E4" s="16"/>
      <c r="F4" s="5"/>
      <c r="G4" s="5"/>
      <c r="H4" s="5"/>
      <c r="I4" s="5"/>
    </row>
    <row r="5" spans="1:9" x14ac:dyDescent="0.25">
      <c r="A5" s="5" t="s">
        <v>47</v>
      </c>
      <c r="B5" s="2">
        <v>4</v>
      </c>
      <c r="C5" s="2">
        <v>0</v>
      </c>
      <c r="D5" s="4">
        <f>+B5*C5</f>
        <v>0</v>
      </c>
      <c r="E5" s="2">
        <v>0</v>
      </c>
      <c r="F5" s="4">
        <f>+D5*E5</f>
        <v>0</v>
      </c>
      <c r="G5" s="4">
        <f>+F5*0.05</f>
        <v>0</v>
      </c>
      <c r="H5" s="4">
        <f>+F5*0.1</f>
        <v>0</v>
      </c>
      <c r="I5" s="30">
        <f>+$F$2*F5+$G$2*G5+$H$2*H5</f>
        <v>0</v>
      </c>
    </row>
    <row r="6" spans="1:9" x14ac:dyDescent="0.25">
      <c r="A6" s="5" t="s">
        <v>48</v>
      </c>
      <c r="B6" s="2">
        <v>2</v>
      </c>
      <c r="C6" s="2">
        <v>0</v>
      </c>
      <c r="D6" s="4">
        <f t="shared" ref="D6:D9" si="0">+B6*C6</f>
        <v>0</v>
      </c>
      <c r="E6" s="2">
        <v>286</v>
      </c>
      <c r="F6" s="4">
        <f t="shared" ref="F6:F9" si="1">+D6*E6</f>
        <v>0</v>
      </c>
      <c r="G6" s="4">
        <f t="shared" ref="G6:G9" si="2">+F6*0.05</f>
        <v>0</v>
      </c>
      <c r="H6" s="4">
        <f t="shared" ref="H6:H9" si="3">+F6*0.1</f>
        <v>0</v>
      </c>
      <c r="I6" s="30">
        <f t="shared" ref="I6:I9" si="4">+$F$2*F6+$G$2*G6+$H$2*H6</f>
        <v>0</v>
      </c>
    </row>
    <row r="7" spans="1:9" x14ac:dyDescent="0.25">
      <c r="A7" s="5" t="s">
        <v>49</v>
      </c>
      <c r="B7" s="2">
        <v>24</v>
      </c>
      <c r="C7" s="2">
        <v>0</v>
      </c>
      <c r="D7" s="4">
        <f t="shared" si="0"/>
        <v>0</v>
      </c>
      <c r="E7" s="2">
        <v>0</v>
      </c>
      <c r="F7" s="4">
        <f t="shared" si="1"/>
        <v>0</v>
      </c>
      <c r="G7" s="4">
        <f t="shared" si="2"/>
        <v>0</v>
      </c>
      <c r="H7" s="4">
        <f t="shared" si="3"/>
        <v>0</v>
      </c>
      <c r="I7" s="30">
        <f t="shared" si="4"/>
        <v>0</v>
      </c>
    </row>
    <row r="8" spans="1:9" x14ac:dyDescent="0.25">
      <c r="A8" s="5" t="s">
        <v>50</v>
      </c>
      <c r="B8" s="2">
        <v>24</v>
      </c>
      <c r="C8" s="2">
        <v>0</v>
      </c>
      <c r="D8" s="4">
        <f t="shared" si="0"/>
        <v>0</v>
      </c>
      <c r="E8" s="2">
        <v>286</v>
      </c>
      <c r="F8" s="4">
        <f t="shared" si="1"/>
        <v>0</v>
      </c>
      <c r="G8" s="4">
        <f t="shared" si="2"/>
        <v>0</v>
      </c>
      <c r="H8" s="4">
        <f t="shared" si="3"/>
        <v>0</v>
      </c>
      <c r="I8" s="30">
        <f t="shared" si="4"/>
        <v>0</v>
      </c>
    </row>
    <row r="9" spans="1:9" x14ac:dyDescent="0.25">
      <c r="A9" s="5" t="s">
        <v>51</v>
      </c>
      <c r="B9" s="2">
        <v>8</v>
      </c>
      <c r="C9" s="2">
        <v>2</v>
      </c>
      <c r="D9" s="4">
        <f t="shared" si="0"/>
        <v>16</v>
      </c>
      <c r="E9" s="2">
        <v>286</v>
      </c>
      <c r="F9" s="8">
        <f t="shared" si="1"/>
        <v>4576</v>
      </c>
      <c r="G9" s="33">
        <f t="shared" si="2"/>
        <v>228.8</v>
      </c>
      <c r="H9" s="33">
        <f t="shared" si="3"/>
        <v>457.6</v>
      </c>
      <c r="I9" s="29">
        <f t="shared" si="4"/>
        <v>244376.704</v>
      </c>
    </row>
    <row r="10" spans="1:9" x14ac:dyDescent="0.25">
      <c r="A10" s="3" t="s">
        <v>63</v>
      </c>
      <c r="B10" s="12"/>
      <c r="C10" s="12"/>
      <c r="D10" s="11"/>
      <c r="E10" s="12"/>
      <c r="F10" s="39">
        <f>ROUND(+SUM(F5:H9),-1)</f>
        <v>5260</v>
      </c>
      <c r="G10" s="39"/>
      <c r="H10" s="39"/>
      <c r="I10" s="15">
        <f>ROUND(+SUM(I5:I9),-3)</f>
        <v>244000</v>
      </c>
    </row>
    <row r="12" spans="1:9" x14ac:dyDescent="0.25">
      <c r="A12" s="23" t="s">
        <v>42</v>
      </c>
    </row>
    <row r="13" spans="1:9" ht="15.75" x14ac:dyDescent="0.25">
      <c r="A13" s="38" t="s">
        <v>60</v>
      </c>
    </row>
    <row r="14" spans="1:9" ht="15.75" x14ac:dyDescent="0.25">
      <c r="A14" s="38" t="s">
        <v>64</v>
      </c>
    </row>
    <row r="15" spans="1:9" ht="15.75" x14ac:dyDescent="0.25">
      <c r="A15" s="38" t="s">
        <v>61</v>
      </c>
    </row>
    <row r="16" spans="1:9" ht="15.75" x14ac:dyDescent="0.25">
      <c r="A16" s="28" t="s">
        <v>62</v>
      </c>
    </row>
    <row r="17" spans="1:1" x14ac:dyDescent="0.25">
      <c r="A17" s="24" t="s">
        <v>59</v>
      </c>
    </row>
  </sheetData>
  <mergeCells count="1">
    <mergeCell ref="F10: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2016-01-21T12:57:26Z</dcterms:created>
  <dcterms:modified xsi:type="dcterms:W3CDTF">2016-05-04T13:08:52Z</dcterms:modified>
</cp:coreProperties>
</file>