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8800" windowHeight="11835"/>
  </bookViews>
  <sheets>
    <sheet name="Industry" sheetId="1" r:id="rId1"/>
    <sheet name="Agency" sheetId="2" r:id="rId2"/>
  </sheets>
  <calcPr calcId="152511"/>
</workbook>
</file>

<file path=xl/calcChain.xml><?xml version="1.0" encoding="utf-8"?>
<calcChain xmlns="http://schemas.openxmlformats.org/spreadsheetml/2006/main">
  <c r="K29" i="1" l="1"/>
  <c r="E14" i="2"/>
  <c r="E15" i="1"/>
  <c r="F14" i="2" l="1"/>
  <c r="H14" i="2" s="1"/>
  <c r="I30" i="1"/>
  <c r="D14" i="2"/>
  <c r="D13" i="2"/>
  <c r="F13" i="2" s="1"/>
  <c r="H13" i="2" s="1"/>
  <c r="D12" i="2"/>
  <c r="F12" i="2" s="1"/>
  <c r="H12" i="2" s="1"/>
  <c r="D11" i="2"/>
  <c r="F11" i="2" s="1"/>
  <c r="H11" i="2" s="1"/>
  <c r="D10" i="2"/>
  <c r="D9" i="2"/>
  <c r="D8" i="2"/>
  <c r="D7" i="2"/>
  <c r="D6" i="2"/>
  <c r="D4" i="2"/>
  <c r="F4" i="2" s="1"/>
  <c r="H4" i="2" s="1"/>
  <c r="D3" i="2"/>
  <c r="F3" i="2" s="1"/>
  <c r="H3" i="2" s="1"/>
  <c r="F10" i="2"/>
  <c r="H10" i="2" s="1"/>
  <c r="F9" i="2"/>
  <c r="H9" i="2" s="1"/>
  <c r="F8" i="2"/>
  <c r="H8" i="2" s="1"/>
  <c r="F7" i="2"/>
  <c r="H7" i="2" s="1"/>
  <c r="F6" i="2"/>
  <c r="H6" i="2" s="1"/>
  <c r="G14" i="2" l="1"/>
  <c r="G13" i="2"/>
  <c r="I13" i="2" s="1"/>
  <c r="G12" i="2"/>
  <c r="I12" i="2" s="1"/>
  <c r="G11" i="2"/>
  <c r="I11" i="2" s="1"/>
  <c r="G10" i="2"/>
  <c r="I10" i="2" s="1"/>
  <c r="G9" i="2"/>
  <c r="I9" i="2" s="1"/>
  <c r="G8" i="2"/>
  <c r="I8" i="2" s="1"/>
  <c r="G7" i="2"/>
  <c r="I7" i="2" s="1"/>
  <c r="G6" i="2"/>
  <c r="I6" i="2" s="1"/>
  <c r="G4" i="2"/>
  <c r="I4" i="2" s="1"/>
  <c r="G3" i="2"/>
  <c r="D27" i="1"/>
  <c r="F27" i="1" s="1"/>
  <c r="G27" i="1" s="1"/>
  <c r="D26" i="1"/>
  <c r="F26" i="1" s="1"/>
  <c r="H26" i="1" s="1"/>
  <c r="D25" i="1"/>
  <c r="F25" i="1" s="1"/>
  <c r="G25" i="1" s="1"/>
  <c r="D24" i="1"/>
  <c r="F24" i="1" s="1"/>
  <c r="H24" i="1" s="1"/>
  <c r="D23" i="1"/>
  <c r="F23" i="1" s="1"/>
  <c r="G23" i="1" s="1"/>
  <c r="D21" i="1"/>
  <c r="F21" i="1" s="1"/>
  <c r="H21" i="1" s="1"/>
  <c r="D20" i="1"/>
  <c r="F20" i="1" s="1"/>
  <c r="G20" i="1" s="1"/>
  <c r="D19" i="1"/>
  <c r="F19" i="1" s="1"/>
  <c r="H19" i="1" s="1"/>
  <c r="D18" i="1"/>
  <c r="F18" i="1" s="1"/>
  <c r="H18" i="1" s="1"/>
  <c r="D15" i="1"/>
  <c r="F15" i="1" s="1"/>
  <c r="G15" i="1" s="1"/>
  <c r="D14" i="1"/>
  <c r="F14" i="1" s="1"/>
  <c r="H14" i="1" s="1"/>
  <c r="D13" i="1"/>
  <c r="F13" i="1" s="1"/>
  <c r="H13" i="1" s="1"/>
  <c r="D12" i="1"/>
  <c r="F12" i="1" s="1"/>
  <c r="G12" i="1" s="1"/>
  <c r="D11" i="1"/>
  <c r="F11" i="1" s="1"/>
  <c r="H11" i="1" s="1"/>
  <c r="D10" i="1"/>
  <c r="F10" i="1" s="1"/>
  <c r="G10" i="1" s="1"/>
  <c r="D9" i="1"/>
  <c r="F9" i="1" s="1"/>
  <c r="H9" i="1" s="1"/>
  <c r="D8" i="1"/>
  <c r="F8" i="1" s="1"/>
  <c r="H8" i="1" s="1"/>
  <c r="D7" i="1"/>
  <c r="F7" i="1" s="1"/>
  <c r="H7" i="1" s="1"/>
  <c r="D5" i="1"/>
  <c r="F5" i="1" s="1"/>
  <c r="H5" i="1" s="1"/>
  <c r="D4" i="1"/>
  <c r="F4" i="1" s="1"/>
  <c r="I14" i="2" l="1"/>
  <c r="I15" i="2" s="1"/>
  <c r="F15" i="2"/>
  <c r="G18" i="1"/>
  <c r="G7" i="1"/>
  <c r="I7" i="1"/>
  <c r="G8" i="1"/>
  <c r="I8" i="1" s="1"/>
  <c r="I18" i="1"/>
  <c r="H27" i="1"/>
  <c r="I27" i="1" s="1"/>
  <c r="G26" i="1"/>
  <c r="H25" i="1"/>
  <c r="I25" i="1" s="1"/>
  <c r="H15" i="1"/>
  <c r="I15" i="1" s="1"/>
  <c r="G14" i="1"/>
  <c r="I14" i="1" s="1"/>
  <c r="G5" i="1"/>
  <c r="I5" i="1" s="1"/>
  <c r="H10" i="1"/>
  <c r="I10" i="1" s="1"/>
  <c r="H20" i="1"/>
  <c r="I20" i="1" s="1"/>
  <c r="G11" i="1"/>
  <c r="I11" i="1" s="1"/>
  <c r="G21" i="1"/>
  <c r="I21" i="1" s="1"/>
  <c r="H12" i="1"/>
  <c r="I12" i="1" s="1"/>
  <c r="H23" i="1"/>
  <c r="I23" i="1" s="1"/>
  <c r="G9" i="1"/>
  <c r="I9" i="1" s="1"/>
  <c r="G13" i="1"/>
  <c r="I13" i="1" s="1"/>
  <c r="G19" i="1"/>
  <c r="I19" i="1" s="1"/>
  <c r="G24" i="1"/>
  <c r="I24" i="1" s="1"/>
  <c r="I26" i="1"/>
  <c r="I3" i="2"/>
  <c r="G4" i="1"/>
  <c r="H4" i="1"/>
  <c r="F16" i="1" l="1"/>
  <c r="I28" i="1"/>
  <c r="I4" i="1"/>
  <c r="I16" i="1" s="1"/>
  <c r="F28" i="1"/>
  <c r="F29" i="1" l="1"/>
  <c r="I29" i="1"/>
  <c r="I31" i="1" s="1"/>
</calcChain>
</file>

<file path=xl/sharedStrings.xml><?xml version="1.0" encoding="utf-8"?>
<sst xmlns="http://schemas.openxmlformats.org/spreadsheetml/2006/main" count="77" uniqueCount="68">
  <si>
    <t>Burden Item</t>
  </si>
  <si>
    <t>1. Reporting requirements</t>
  </si>
  <si>
    <t>b. Process/review information</t>
  </si>
  <si>
    <t>c. Write reports</t>
  </si>
  <si>
    <t>i. Initial notification</t>
  </si>
  <si>
    <t xml:space="preserve">ii. Notification of compliance status </t>
  </si>
  <si>
    <t>iii. Notification of construction/ reconstruction</t>
  </si>
  <si>
    <t>iv. Notification of actual startup</t>
  </si>
  <si>
    <t>v. Notification of performance test</t>
  </si>
  <si>
    <t>vi. Report of performance test</t>
  </si>
  <si>
    <t>viii. Excess emissions report</t>
  </si>
  <si>
    <t>2. Recordkeeping requirements</t>
  </si>
  <si>
    <t>b. Plan activities</t>
  </si>
  <si>
    <t>c. Implement activities</t>
  </si>
  <si>
    <t>d. Maintain record system for material used</t>
  </si>
  <si>
    <t>e. Time to enter information</t>
  </si>
  <si>
    <t>f. Time to train personnel</t>
  </si>
  <si>
    <t>h. Retrieve records/reports</t>
  </si>
  <si>
    <t>(A) Person hours per occurrence</t>
  </si>
  <si>
    <t>(C) Person hrs per respondent per year (C=AxB)</t>
  </si>
  <si>
    <t>(B) Number of occurrences per year</t>
  </si>
  <si>
    <t>(E) Technical person hrs per year (E=CxD)</t>
  </si>
  <si>
    <t>(F) Manage-ment person hrs per year (F=Ex0.05)</t>
  </si>
  <si>
    <t>(G) Clerical person hrs per year (G=Ex0.1)</t>
  </si>
  <si>
    <t>1. Initial performance test</t>
  </si>
  <si>
    <t>1. Repeat performance test</t>
  </si>
  <si>
    <t>3. Report review</t>
  </si>
  <si>
    <t>a. Initial notification</t>
  </si>
  <si>
    <t>b. Notification of compliance status</t>
  </si>
  <si>
    <t>c. Notification of construction/reconstruction</t>
  </si>
  <si>
    <t>d. Notification of actual startup</t>
  </si>
  <si>
    <t>e. Notification of performance test</t>
  </si>
  <si>
    <t>f. Report of performance test</t>
  </si>
  <si>
    <t>i. Startup, shutdown, malfunction report</t>
  </si>
  <si>
    <t>(A) EPA Person hours per occurrence</t>
  </si>
  <si>
    <t>(C) EPA Person hrs per plant per year (C=AxB)</t>
  </si>
  <si>
    <t>hr per resp</t>
  </si>
  <si>
    <t>Assumptions:</t>
  </si>
  <si>
    <r>
      <t>c</t>
    </r>
    <r>
      <rPr>
        <sz val="10"/>
        <color rgb="FF000000"/>
        <rFont val="Times New Roman"/>
        <family val="1"/>
      </rPr>
      <t xml:space="preserve">  We assume that each respondent will take 6 hours two time per year to write semiannual report.</t>
    </r>
  </si>
  <si>
    <r>
      <t>d</t>
    </r>
    <r>
      <rPr>
        <sz val="10"/>
        <color rgb="FF000000"/>
        <rFont val="Times New Roman"/>
        <family val="1"/>
      </rPr>
      <t xml:space="preserve">   It is estimated that 25 percent of facilities use add-on controls submit startup, shutdown, and malfunction report once per year.</t>
    </r>
  </si>
  <si>
    <r>
      <t>e</t>
    </r>
    <r>
      <rPr>
        <sz val="10"/>
        <color rgb="FF000000"/>
        <rFont val="Times New Roman"/>
        <family val="1"/>
      </rPr>
      <t xml:space="preserve">  We assumed that each respondent will take 0.5 hours each day to enter daily records of mass fraction of organic HAP for each coating, thinner, or cleaning material, and mass fraction of coating solids for each coating.</t>
    </r>
  </si>
  <si>
    <r>
      <t>f</t>
    </r>
    <r>
      <rPr>
        <sz val="10"/>
        <color rgb="FF000000"/>
        <rFont val="Times New Roman"/>
        <family val="1"/>
      </rPr>
      <t xml:space="preserve">   We have assumed that each respondent will take 2 hours once per month to enter compliance calculation.</t>
    </r>
  </si>
  <si>
    <r>
      <t>g</t>
    </r>
    <r>
      <rPr>
        <sz val="10"/>
        <color rgb="FF000000"/>
        <rFont val="Times New Roman"/>
        <family val="1"/>
      </rPr>
      <t xml:space="preserve">   We have assumed that each respondent will take 2 hours once per month to store, file and maintain records.</t>
    </r>
  </si>
  <si>
    <r>
      <t>h</t>
    </r>
    <r>
      <rPr>
        <sz val="10"/>
        <color rgb="FF000000"/>
        <rFont val="Times New Roman"/>
        <family val="1"/>
      </rPr>
      <t xml:space="preserve">  We have assumed that each respondent will take I hour once per month to retrieve records/reports.</t>
    </r>
  </si>
  <si>
    <t>Subtotal for Recordkeeping Requirements</t>
  </si>
  <si>
    <t>Subtotal for Reporting Requirements</t>
  </si>
  <si>
    <r>
      <t>a</t>
    </r>
    <r>
      <rPr>
        <sz val="10"/>
        <color rgb="FF000000"/>
        <rFont val="Times New Roman"/>
        <family val="1"/>
      </rPr>
      <t xml:space="preserve">   We have assumed that there are approximately 835 respondents, with one additional new source becoming subject to the rule over the next three years of this ICR.</t>
    </r>
  </si>
  <si>
    <r>
      <t>b</t>
    </r>
    <r>
      <rPr>
        <sz val="10"/>
        <color rgb="FF000000"/>
        <rFont val="Times New Roman"/>
        <family val="1"/>
      </rPr>
      <t xml:space="preserve">   This ICR uses the following labor rates: Managerial $129.93 ($61.87+ 110%) , Technical $103.97 ($49.51 + 110%),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Clerical hours are 10% of Technical hours and Managerial hours are 5% of Technical hours.</t>
    </r>
  </si>
  <si>
    <r>
      <t xml:space="preserve">vii. Semiannual report </t>
    </r>
    <r>
      <rPr>
        <vertAlign val="superscript"/>
        <sz val="10"/>
        <color rgb="FF000000"/>
        <rFont val="Times New Roman"/>
        <family val="1"/>
      </rPr>
      <t>c</t>
    </r>
  </si>
  <si>
    <r>
      <t xml:space="preserve">ix. Startup, shutdown, malfunction report </t>
    </r>
    <r>
      <rPr>
        <vertAlign val="superscript"/>
        <sz val="10"/>
        <color rgb="FF000000"/>
        <rFont val="Times New Roman"/>
        <family val="1"/>
      </rPr>
      <t>d</t>
    </r>
  </si>
  <si>
    <r>
      <t xml:space="preserve">i. Material usage </t>
    </r>
    <r>
      <rPr>
        <vertAlign val="superscript"/>
        <sz val="10"/>
        <color rgb="FF000000"/>
        <rFont val="Times New Roman"/>
        <family val="1"/>
      </rPr>
      <t>e</t>
    </r>
  </si>
  <si>
    <r>
      <t xml:space="preserve">ii. Compliance calculation </t>
    </r>
    <r>
      <rPr>
        <vertAlign val="superscript"/>
        <sz val="10"/>
        <color rgb="FF000000"/>
        <rFont val="Times New Roman"/>
        <family val="1"/>
      </rPr>
      <t>f</t>
    </r>
  </si>
  <si>
    <r>
      <t xml:space="preserve">g. Store, file, and maintain records </t>
    </r>
    <r>
      <rPr>
        <vertAlign val="superscript"/>
        <sz val="10"/>
        <color rgb="FF000000"/>
        <rFont val="Times New Roman"/>
        <family val="1"/>
      </rPr>
      <t>g</t>
    </r>
  </si>
  <si>
    <t>a. Familiarization with the regulatory requirements</t>
  </si>
  <si>
    <r>
      <t>c</t>
    </r>
    <r>
      <rPr>
        <sz val="10"/>
        <color rgb="FF000000"/>
        <rFont val="Times New Roman"/>
        <family val="1"/>
      </rPr>
      <t xml:space="preserve">  We have assumed that each respondent will take 12 hours two times per year to review semiannual report.</t>
    </r>
  </si>
  <si>
    <r>
      <t>d</t>
    </r>
    <r>
      <rPr>
        <sz val="10"/>
        <color rgb="FF000000"/>
        <rFont val="Times New Roman"/>
        <family val="1"/>
      </rPr>
      <t xml:space="preserve">  We have assumed that each respondent will take 4 hours two times per year to review the excess emissions report.</t>
    </r>
  </si>
  <si>
    <r>
      <t>b</t>
    </r>
    <r>
      <rPr>
        <sz val="10"/>
        <color rgb="FF000000"/>
        <rFont val="Times New Roman"/>
        <family val="1"/>
      </rPr>
      <t xml:space="preserve">  This ICR uses the following labor rates:  Managerial $62.90 (GS-13, Step 5, $39.31 + 60%) Technical $46.67 (GS-12, Step 1, $29.17 + 60%), and Clerical $25.25 (GS-6, Step 3, $15.78 + 60%).  These rates are from the Office of Personnel Management (OPM), 2016 General Schedule, which excludes locality rates of pay.  The rates have been increased by 60 percent to account for the benefit packages available to government employees. This ICR assumes that Clerical hours are 10% of Technical hours and Managerial hours are 5% of Technical hours.</t>
    </r>
  </si>
  <si>
    <r>
      <t xml:space="preserve">(D) Plants per year </t>
    </r>
    <r>
      <rPr>
        <vertAlign val="superscript"/>
        <sz val="10"/>
        <color theme="1"/>
        <rFont val="Times New Roman"/>
        <family val="1"/>
      </rPr>
      <t>a</t>
    </r>
  </si>
  <si>
    <r>
      <t xml:space="preserve">(H) Cost per year ($) </t>
    </r>
    <r>
      <rPr>
        <vertAlign val="superscript"/>
        <sz val="10"/>
        <color theme="1"/>
        <rFont val="Times New Roman"/>
        <family val="1"/>
      </rPr>
      <t>b</t>
    </r>
  </si>
  <si>
    <r>
      <t xml:space="preserve">g. Semiannual report </t>
    </r>
    <r>
      <rPr>
        <vertAlign val="superscript"/>
        <sz val="10"/>
        <color theme="1"/>
        <rFont val="Times New Roman"/>
        <family val="1"/>
      </rPr>
      <t>c</t>
    </r>
  </si>
  <si>
    <r>
      <t xml:space="preserve">h. Excess emissions report </t>
    </r>
    <r>
      <rPr>
        <vertAlign val="superscript"/>
        <sz val="10"/>
        <color theme="1"/>
        <rFont val="Times New Roman"/>
        <family val="1"/>
      </rPr>
      <t>d</t>
    </r>
  </si>
  <si>
    <r>
      <rPr>
        <vertAlign val="superscript"/>
        <sz val="9"/>
        <rFont val="Times New Roman"/>
        <family val="1"/>
      </rPr>
      <t xml:space="preserve">i </t>
    </r>
    <r>
      <rPr>
        <sz val="9"/>
        <rFont val="Times New Roman"/>
        <family val="1"/>
      </rPr>
      <t>Totals have been rounded to 3 significant figures. Figures may not add exactly due to rounding.</t>
    </r>
  </si>
  <si>
    <r>
      <t xml:space="preserve">TOTAL COST: </t>
    </r>
    <r>
      <rPr>
        <b/>
        <vertAlign val="superscript"/>
        <sz val="9"/>
        <rFont val="Times New Roman"/>
        <family val="1"/>
      </rPr>
      <t>i</t>
    </r>
  </si>
  <si>
    <r>
      <t xml:space="preserve">Capital and O&amp;M Cost (see Section 6(b)(iii)): </t>
    </r>
    <r>
      <rPr>
        <b/>
        <vertAlign val="superscript"/>
        <sz val="9"/>
        <rFont val="Times New Roman"/>
        <family val="1"/>
      </rPr>
      <t>i</t>
    </r>
  </si>
  <si>
    <r>
      <t xml:space="preserve">TOTAL ANNUAL BURDEN AND COSTS (rounded): </t>
    </r>
    <r>
      <rPr>
        <b/>
        <vertAlign val="superscript"/>
        <sz val="9"/>
        <rFont val="Times New Roman"/>
        <family val="1"/>
      </rPr>
      <t>i</t>
    </r>
    <r>
      <rPr>
        <b/>
        <sz val="9"/>
        <rFont val="Times New Roman"/>
        <family val="1"/>
      </rPr>
      <t xml:space="preserve"> </t>
    </r>
  </si>
  <si>
    <r>
      <rPr>
        <vertAlign val="superscript"/>
        <sz val="9"/>
        <rFont val="Times New Roman"/>
        <family val="1"/>
      </rPr>
      <t xml:space="preserve">e </t>
    </r>
    <r>
      <rPr>
        <sz val="9"/>
        <rFont val="Times New Roman"/>
        <family val="1"/>
      </rPr>
      <t>Totals have been rounded to 3 significant figures. Figures may not add exactly due to rounding.</t>
    </r>
  </si>
  <si>
    <r>
      <t xml:space="preserve">Total Burden (rounded): </t>
    </r>
    <r>
      <rPr>
        <b/>
        <vertAlign val="superscript"/>
        <sz val="10"/>
        <color theme="1"/>
        <rFont val="Times New Roman"/>
        <family val="1"/>
      </rPr>
      <t>e</t>
    </r>
  </si>
  <si>
    <r>
      <t xml:space="preserve">(D) Respondents per year </t>
    </r>
    <r>
      <rPr>
        <vertAlign val="superscript"/>
        <sz val="10"/>
        <color theme="1"/>
        <rFont val="Times New Roman"/>
        <family val="1"/>
      </rPr>
      <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</si>
</sst>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0.0"/>
    <numFmt numFmtId="165" formatCode="&quot;$&quot;#,##0.00"/>
    <numFmt numFmtId="166" formatCode="&quot;$&quot;#,##0"/>
    <numFmt numFmtId="167" formatCode="0.0"/>
  </numFmts>
  <fonts count="22" x14ac:knownFonts="1">
    <font>
      <sz val="11"/>
      <color theme="1"/>
      <name val="Calibri"/>
      <family val="2"/>
      <scheme val="minor"/>
    </font>
    <font>
      <sz val="10"/>
      <color theme="1"/>
      <name val="Times New Roman"/>
      <family val="1"/>
    </font>
    <font>
      <b/>
      <sz val="10"/>
      <color rgb="FF000000"/>
      <name val="Times New Roman"/>
      <family val="1"/>
    </font>
    <font>
      <vertAlign val="superscript"/>
      <sz val="10"/>
      <color rgb="FF000000"/>
      <name val="Times New Roman"/>
      <family val="1"/>
    </font>
    <font>
      <sz val="10"/>
      <color rgb="FF000000"/>
      <name val="Times New Roman"/>
      <family val="1"/>
    </font>
    <font>
      <b/>
      <sz val="10"/>
      <color theme="1"/>
      <name val="Times New Roman"/>
      <family val="1"/>
    </font>
    <font>
      <b/>
      <i/>
      <sz val="10"/>
      <color theme="1"/>
      <name val="Times New Roman"/>
      <family val="1"/>
    </font>
    <font>
      <b/>
      <sz val="9"/>
      <color theme="1"/>
      <name val="Times New Roman"/>
      <family val="1"/>
    </font>
    <font>
      <b/>
      <i/>
      <sz val="9"/>
      <color theme="1"/>
      <name val="Times New Roman"/>
      <family val="1"/>
    </font>
    <font>
      <b/>
      <i/>
      <sz val="9"/>
      <name val="Times New Roman"/>
      <family val="1"/>
    </font>
    <font>
      <b/>
      <sz val="9"/>
      <name val="Times New Roman"/>
      <family val="1"/>
    </font>
    <font>
      <b/>
      <i/>
      <sz val="10"/>
      <color rgb="FF000000"/>
      <name val="Times New Roman"/>
      <family val="1"/>
    </font>
    <font>
      <sz val="10"/>
      <color rgb="FFFF0000"/>
      <name val="Arial"/>
      <family val="2"/>
    </font>
    <font>
      <sz val="10"/>
      <color rgb="FFFF0000"/>
      <name val="Times New Roman"/>
      <family val="1"/>
    </font>
    <font>
      <b/>
      <sz val="9"/>
      <color rgb="FF000000"/>
      <name val="Times New Roman"/>
      <family val="1"/>
    </font>
    <font>
      <vertAlign val="superscript"/>
      <sz val="10"/>
      <color theme="1"/>
      <name val="Times New Roman"/>
      <family val="1"/>
    </font>
    <font>
      <sz val="9"/>
      <name val="Times New Roman"/>
      <family val="1"/>
    </font>
    <font>
      <vertAlign val="superscript"/>
      <sz val="9"/>
      <name val="Times New Roman"/>
      <family val="1"/>
    </font>
    <font>
      <b/>
      <vertAlign val="superscript"/>
      <sz val="9"/>
      <name val="Times New Roman"/>
      <family val="1"/>
    </font>
    <font>
      <b/>
      <vertAlign val="superscript"/>
      <sz val="10"/>
      <color theme="1"/>
      <name val="Times New Roman"/>
      <family val="1"/>
    </font>
    <font>
      <sz val="10"/>
      <name val="Times New Roman"/>
      <family val="1"/>
    </font>
    <font>
      <b/>
      <i/>
      <sz val="1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1" fillId="0" borderId="1" xfId="0" applyFont="1" applyBorder="1" applyAlignment="1">
      <alignment wrapText="1"/>
    </xf>
    <xf numFmtId="0" fontId="1" fillId="0" borderId="1" xfId="0" applyFont="1" applyBorder="1"/>
    <xf numFmtId="0" fontId="1" fillId="0" borderId="1" xfId="0" applyFont="1" applyBorder="1" applyAlignment="1"/>
    <xf numFmtId="0" fontId="1" fillId="0" borderId="1" xfId="0" applyFont="1" applyBorder="1" applyAlignment="1">
      <alignment horizontal="left" indent="2"/>
    </xf>
    <xf numFmtId="0" fontId="1" fillId="0" borderId="1" xfId="0" applyFont="1" applyBorder="1" applyAlignment="1">
      <alignment horizontal="right"/>
    </xf>
    <xf numFmtId="0" fontId="1" fillId="0" borderId="1" xfId="0" applyFont="1" applyBorder="1" applyAlignment="1">
      <alignment horizontal="center" vertical="center" wrapText="1"/>
    </xf>
    <xf numFmtId="3" fontId="1" fillId="0" borderId="1" xfId="0" applyNumberFormat="1" applyFont="1" applyBorder="1" applyAlignment="1">
      <alignment horizontal="right"/>
    </xf>
    <xf numFmtId="164" fontId="1" fillId="0" borderId="1" xfId="0" applyNumberFormat="1" applyFont="1" applyBorder="1" applyAlignment="1">
      <alignment horizontal="right"/>
    </xf>
    <xf numFmtId="165" fontId="1" fillId="0" borderId="1" xfId="0" applyNumberFormat="1" applyFont="1" applyBorder="1" applyAlignment="1">
      <alignment horizontal="right"/>
    </xf>
    <xf numFmtId="165" fontId="1" fillId="0" borderId="1" xfId="0" applyNumberFormat="1" applyFont="1" applyBorder="1"/>
    <xf numFmtId="0" fontId="2" fillId="0" borderId="0" xfId="0" applyFont="1" applyAlignment="1">
      <alignment vertical="center"/>
    </xf>
    <xf numFmtId="0" fontId="3" fillId="0" borderId="0" xfId="0" applyFont="1" applyAlignment="1">
      <alignment vertical="center"/>
    </xf>
    <xf numFmtId="0" fontId="1" fillId="0" borderId="5" xfId="0" applyFont="1" applyBorder="1" applyAlignment="1">
      <alignment horizontal="right"/>
    </xf>
    <xf numFmtId="0" fontId="1" fillId="0" borderId="5" xfId="0" applyFont="1" applyBorder="1" applyAlignment="1"/>
    <xf numFmtId="3" fontId="1" fillId="0" borderId="5" xfId="0" applyNumberFormat="1" applyFont="1" applyBorder="1" applyAlignment="1">
      <alignment horizontal="right"/>
    </xf>
    <xf numFmtId="165" fontId="1" fillId="0" borderId="5" xfId="0" applyNumberFormat="1" applyFont="1" applyBorder="1" applyAlignment="1">
      <alignment horizontal="right"/>
    </xf>
    <xf numFmtId="0" fontId="0" fillId="0" borderId="1" xfId="0" applyBorder="1"/>
    <xf numFmtId="165" fontId="6" fillId="0" borderId="1" xfId="0" applyNumberFormat="1" applyFont="1" applyBorder="1" applyAlignment="1">
      <alignment horizontal="right"/>
    </xf>
    <xf numFmtId="0" fontId="6" fillId="0" borderId="1" xfId="0" applyFont="1" applyBorder="1"/>
    <xf numFmtId="0" fontId="5" fillId="0" borderId="1" xfId="0" applyFont="1" applyBorder="1"/>
    <xf numFmtId="0" fontId="6" fillId="0" borderId="1" xfId="0" applyFont="1" applyBorder="1" applyAlignment="1"/>
    <xf numFmtId="166" fontId="7" fillId="0" borderId="1" xfId="0" applyNumberFormat="1" applyFont="1" applyBorder="1"/>
    <xf numFmtId="165" fontId="8" fillId="0" borderId="1" xfId="0" applyNumberFormat="1" applyFont="1" applyBorder="1" applyAlignment="1">
      <alignment horizontal="right"/>
    </xf>
    <xf numFmtId="166" fontId="7" fillId="0" borderId="1" xfId="0" applyNumberFormat="1" applyFont="1" applyBorder="1" applyAlignment="1">
      <alignment horizontal="right"/>
    </xf>
    <xf numFmtId="0" fontId="10" fillId="0" borderId="1" xfId="0" applyFont="1" applyBorder="1" applyAlignment="1">
      <alignment vertical="center"/>
    </xf>
    <xf numFmtId="0" fontId="1" fillId="0" borderId="4" xfId="0" applyFont="1" applyBorder="1"/>
    <xf numFmtId="0" fontId="1" fillId="0" borderId="4" xfId="0" applyFont="1" applyBorder="1" applyAlignment="1">
      <alignment horizontal="right"/>
    </xf>
    <xf numFmtId="0" fontId="6" fillId="0" borderId="4" xfId="0" applyFont="1" applyBorder="1"/>
    <xf numFmtId="0" fontId="1" fillId="0" borderId="6" xfId="0" applyFont="1" applyBorder="1" applyAlignment="1">
      <alignment horizontal="right"/>
    </xf>
    <xf numFmtId="0" fontId="9" fillId="0" borderId="7"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indent="2"/>
    </xf>
    <xf numFmtId="0" fontId="4" fillId="0" borderId="1" xfId="0" applyFont="1" applyBorder="1" applyAlignment="1">
      <alignment horizontal="left" vertical="center" indent="4"/>
    </xf>
    <xf numFmtId="0" fontId="11" fillId="0" borderId="1" xfId="0" applyFont="1" applyBorder="1" applyAlignment="1">
      <alignment vertical="center"/>
    </xf>
    <xf numFmtId="1" fontId="0" fillId="0" borderId="0" xfId="0" applyNumberFormat="1"/>
    <xf numFmtId="0" fontId="12" fillId="0" borderId="0" xfId="0" applyFont="1" applyFill="1"/>
    <xf numFmtId="0" fontId="13" fillId="0" borderId="0" xfId="0" applyFont="1"/>
    <xf numFmtId="0" fontId="14" fillId="0" borderId="0" xfId="0" applyFont="1" applyAlignment="1">
      <alignment vertical="center"/>
    </xf>
    <xf numFmtId="6" fontId="5" fillId="0" borderId="1" xfId="0" applyNumberFormat="1" applyFont="1" applyBorder="1" applyAlignment="1">
      <alignment horizontal="right"/>
    </xf>
    <xf numFmtId="0" fontId="16" fillId="0" borderId="0" xfId="0" applyFont="1"/>
    <xf numFmtId="167" fontId="1" fillId="0" borderId="1" xfId="0" applyNumberFormat="1" applyFont="1" applyBorder="1" applyAlignment="1">
      <alignment horizontal="right"/>
    </xf>
    <xf numFmtId="1" fontId="20" fillId="0" borderId="1" xfId="0" applyNumberFormat="1" applyFont="1" applyBorder="1" applyAlignment="1">
      <alignment horizontal="right"/>
    </xf>
    <xf numFmtId="164" fontId="20" fillId="0" borderId="1" xfId="0" applyNumberFormat="1" applyFont="1" applyBorder="1" applyAlignment="1">
      <alignment horizontal="right"/>
    </xf>
    <xf numFmtId="0" fontId="20" fillId="0" borderId="1" xfId="0" applyFont="1" applyBorder="1" applyAlignment="1">
      <alignment horizontal="right"/>
    </xf>
    <xf numFmtId="0" fontId="21" fillId="0" borderId="1" xfId="0" applyFont="1" applyBorder="1"/>
    <xf numFmtId="3" fontId="21" fillId="0" borderId="2" xfId="0" applyNumberFormat="1" applyFont="1" applyBorder="1" applyAlignment="1">
      <alignment horizontal="center"/>
    </xf>
    <xf numFmtId="3" fontId="21" fillId="0" borderId="3" xfId="0" applyNumberFormat="1" applyFont="1" applyBorder="1" applyAlignment="1">
      <alignment horizontal="center"/>
    </xf>
    <xf numFmtId="3" fontId="21" fillId="0" borderId="4" xfId="0" applyNumberFormat="1" applyFont="1" applyBorder="1" applyAlignment="1">
      <alignment horizontal="center"/>
    </xf>
    <xf numFmtId="3" fontId="8" fillId="0" borderId="1" xfId="0" applyNumberFormat="1" applyFont="1" applyBorder="1" applyAlignment="1">
      <alignment horizontal="center"/>
    </xf>
    <xf numFmtId="3" fontId="7" fillId="0" borderId="1" xfId="0" applyNumberFormat="1" applyFont="1" applyBorder="1" applyAlignment="1">
      <alignment horizontal="center"/>
    </xf>
    <xf numFmtId="3" fontId="5" fillId="0" borderId="2" xfId="0" applyNumberFormat="1" applyFont="1" applyBorder="1" applyAlignment="1">
      <alignment horizontal="center"/>
    </xf>
    <xf numFmtId="3" fontId="5" fillId="0" borderId="3" xfId="0" applyNumberFormat="1" applyFont="1" applyBorder="1" applyAlignment="1">
      <alignment horizontal="center"/>
    </xf>
    <xf numFmtId="3" fontId="5" fillId="0" borderId="4"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workbookViewId="0">
      <selection activeCell="L22" sqref="L22"/>
    </sheetView>
  </sheetViews>
  <sheetFormatPr defaultRowHeight="15" x14ac:dyDescent="0.25"/>
  <cols>
    <col min="1" max="1" width="44" customWidth="1"/>
    <col min="9" max="9" width="17" customWidth="1"/>
  </cols>
  <sheetData>
    <row r="1" spans="1:11" x14ac:dyDescent="0.25">
      <c r="F1">
        <v>103.97</v>
      </c>
      <c r="G1">
        <v>129.93</v>
      </c>
      <c r="H1">
        <v>51.79</v>
      </c>
      <c r="K1" s="36"/>
    </row>
    <row r="2" spans="1:11" ht="76.5" x14ac:dyDescent="0.25">
      <c r="A2" s="6" t="s">
        <v>0</v>
      </c>
      <c r="B2" s="6" t="s">
        <v>18</v>
      </c>
      <c r="C2" s="6" t="s">
        <v>20</v>
      </c>
      <c r="D2" s="6" t="s">
        <v>19</v>
      </c>
      <c r="E2" s="6" t="s">
        <v>67</v>
      </c>
      <c r="F2" s="6" t="s">
        <v>21</v>
      </c>
      <c r="G2" s="6" t="s">
        <v>22</v>
      </c>
      <c r="H2" s="6" t="s">
        <v>23</v>
      </c>
      <c r="I2" s="6" t="s">
        <v>58</v>
      </c>
      <c r="K2" s="37"/>
    </row>
    <row r="3" spans="1:11" x14ac:dyDescent="0.25">
      <c r="A3" s="31" t="s">
        <v>1</v>
      </c>
      <c r="B3" s="26"/>
      <c r="C3" s="2"/>
      <c r="D3" s="3"/>
      <c r="E3" s="2"/>
      <c r="F3" s="2"/>
      <c r="G3" s="2"/>
      <c r="H3" s="2"/>
      <c r="I3" s="2"/>
      <c r="K3" s="37"/>
    </row>
    <row r="4" spans="1:11" x14ac:dyDescent="0.25">
      <c r="A4" s="32" t="s">
        <v>53</v>
      </c>
      <c r="B4" s="27">
        <v>4</v>
      </c>
      <c r="C4" s="5">
        <v>1</v>
      </c>
      <c r="D4" s="3">
        <f>B4*C4</f>
        <v>4</v>
      </c>
      <c r="E4" s="5">
        <v>835</v>
      </c>
      <c r="F4" s="7">
        <f>D4*E4</f>
        <v>3340</v>
      </c>
      <c r="G4" s="5">
        <f>F4*0.05</f>
        <v>167</v>
      </c>
      <c r="H4" s="5">
        <f>F4*0.1</f>
        <v>334</v>
      </c>
      <c r="I4" s="9">
        <f>F4*F$1+G4*G$1+H4*H$1</f>
        <v>386255.97</v>
      </c>
      <c r="K4" s="37"/>
    </row>
    <row r="5" spans="1:11" x14ac:dyDescent="0.25">
      <c r="A5" s="32" t="s">
        <v>2</v>
      </c>
      <c r="B5" s="27">
        <v>4</v>
      </c>
      <c r="C5" s="5">
        <v>4</v>
      </c>
      <c r="D5" s="3">
        <f>B5*C5</f>
        <v>16</v>
      </c>
      <c r="E5" s="5">
        <v>835</v>
      </c>
      <c r="F5" s="7">
        <f>D5*E5</f>
        <v>13360</v>
      </c>
      <c r="G5" s="5">
        <f>F5*0.05</f>
        <v>668</v>
      </c>
      <c r="H5" s="8">
        <f>F5*0.1</f>
        <v>1336</v>
      </c>
      <c r="I5" s="9">
        <f>F5*F$1+G5*G$1+H5*H$1</f>
        <v>1545023.88</v>
      </c>
    </row>
    <row r="6" spans="1:11" x14ac:dyDescent="0.25">
      <c r="A6" s="32" t="s">
        <v>3</v>
      </c>
      <c r="B6" s="26"/>
      <c r="C6" s="2"/>
      <c r="D6" s="3"/>
      <c r="E6" s="2"/>
      <c r="F6" s="2"/>
      <c r="G6" s="2"/>
      <c r="H6" s="2"/>
      <c r="I6" s="10"/>
    </row>
    <row r="7" spans="1:11" x14ac:dyDescent="0.25">
      <c r="A7" s="33" t="s">
        <v>4</v>
      </c>
      <c r="B7" s="27">
        <v>2</v>
      </c>
      <c r="C7" s="5">
        <v>1</v>
      </c>
      <c r="D7" s="3">
        <f t="shared" ref="D7:D15" si="0">B7*C7</f>
        <v>2</v>
      </c>
      <c r="E7" s="5">
        <v>1</v>
      </c>
      <c r="F7" s="7">
        <f t="shared" ref="F7:F15" si="1">D7*E7</f>
        <v>2</v>
      </c>
      <c r="G7" s="5">
        <f t="shared" ref="G7:G15" si="2">F7*0.05</f>
        <v>0.1</v>
      </c>
      <c r="H7" s="5">
        <f t="shared" ref="H7:H15" si="3">F7*0.1</f>
        <v>0.2</v>
      </c>
      <c r="I7" s="9">
        <f>F7*F$1+G7*G$1+H7*H$1</f>
        <v>231.291</v>
      </c>
    </row>
    <row r="8" spans="1:11" x14ac:dyDescent="0.25">
      <c r="A8" s="33" t="s">
        <v>5</v>
      </c>
      <c r="B8" s="27">
        <v>2</v>
      </c>
      <c r="C8" s="5">
        <v>1</v>
      </c>
      <c r="D8" s="3">
        <f t="shared" si="0"/>
        <v>2</v>
      </c>
      <c r="E8" s="5">
        <v>1</v>
      </c>
      <c r="F8" s="7">
        <f t="shared" si="1"/>
        <v>2</v>
      </c>
      <c r="G8" s="5">
        <f t="shared" si="2"/>
        <v>0.1</v>
      </c>
      <c r="H8" s="5">
        <f t="shared" si="3"/>
        <v>0.2</v>
      </c>
      <c r="I8" s="9">
        <f t="shared" ref="I8:I15" si="4">F8*F$1+G8*G$1+H8*H$1</f>
        <v>231.291</v>
      </c>
    </row>
    <row r="9" spans="1:11" x14ac:dyDescent="0.25">
      <c r="A9" s="33" t="s">
        <v>6</v>
      </c>
      <c r="B9" s="27">
        <v>2</v>
      </c>
      <c r="C9" s="5">
        <v>1</v>
      </c>
      <c r="D9" s="3">
        <f t="shared" si="0"/>
        <v>2</v>
      </c>
      <c r="E9" s="5">
        <v>1</v>
      </c>
      <c r="F9" s="7">
        <f t="shared" si="1"/>
        <v>2</v>
      </c>
      <c r="G9" s="5">
        <f t="shared" si="2"/>
        <v>0.1</v>
      </c>
      <c r="H9" s="5">
        <f t="shared" si="3"/>
        <v>0.2</v>
      </c>
      <c r="I9" s="9">
        <f t="shared" si="4"/>
        <v>231.291</v>
      </c>
    </row>
    <row r="10" spans="1:11" x14ac:dyDescent="0.25">
      <c r="A10" s="33" t="s">
        <v>7</v>
      </c>
      <c r="B10" s="27">
        <v>2</v>
      </c>
      <c r="C10" s="5">
        <v>1</v>
      </c>
      <c r="D10" s="3">
        <f t="shared" si="0"/>
        <v>2</v>
      </c>
      <c r="E10" s="5">
        <v>1</v>
      </c>
      <c r="F10" s="7">
        <f t="shared" si="1"/>
        <v>2</v>
      </c>
      <c r="G10" s="5">
        <f t="shared" si="2"/>
        <v>0.1</v>
      </c>
      <c r="H10" s="5">
        <f t="shared" si="3"/>
        <v>0.2</v>
      </c>
      <c r="I10" s="9">
        <f t="shared" si="4"/>
        <v>231.291</v>
      </c>
    </row>
    <row r="11" spans="1:11" x14ac:dyDescent="0.25">
      <c r="A11" s="33" t="s">
        <v>8</v>
      </c>
      <c r="B11" s="27">
        <v>2</v>
      </c>
      <c r="C11" s="5">
        <v>1.2</v>
      </c>
      <c r="D11" s="3">
        <f t="shared" si="0"/>
        <v>2.4</v>
      </c>
      <c r="E11" s="5">
        <v>1</v>
      </c>
      <c r="F11" s="7">
        <f t="shared" si="1"/>
        <v>2.4</v>
      </c>
      <c r="G11" s="5">
        <f t="shared" si="2"/>
        <v>0.12</v>
      </c>
      <c r="H11" s="5">
        <f t="shared" si="3"/>
        <v>0.24</v>
      </c>
      <c r="I11" s="9">
        <f t="shared" si="4"/>
        <v>277.54919999999998</v>
      </c>
    </row>
    <row r="12" spans="1:11" x14ac:dyDescent="0.25">
      <c r="A12" s="33" t="s">
        <v>9</v>
      </c>
      <c r="B12" s="27">
        <v>10</v>
      </c>
      <c r="C12" s="5">
        <v>1.2</v>
      </c>
      <c r="D12" s="3">
        <f t="shared" si="0"/>
        <v>12</v>
      </c>
      <c r="E12" s="5">
        <v>1</v>
      </c>
      <c r="F12" s="7">
        <f t="shared" si="1"/>
        <v>12</v>
      </c>
      <c r="G12" s="5">
        <f t="shared" si="2"/>
        <v>0.60000000000000009</v>
      </c>
      <c r="H12" s="5">
        <f t="shared" si="3"/>
        <v>1.2000000000000002</v>
      </c>
      <c r="I12" s="9">
        <f t="shared" si="4"/>
        <v>1387.7459999999999</v>
      </c>
    </row>
    <row r="13" spans="1:11" ht="15.75" x14ac:dyDescent="0.25">
      <c r="A13" s="33" t="s">
        <v>48</v>
      </c>
      <c r="B13" s="27">
        <v>6</v>
      </c>
      <c r="C13" s="5">
        <v>2</v>
      </c>
      <c r="D13" s="3">
        <f t="shared" si="0"/>
        <v>12</v>
      </c>
      <c r="E13" s="5">
        <v>835</v>
      </c>
      <c r="F13" s="7">
        <f t="shared" si="1"/>
        <v>10020</v>
      </c>
      <c r="G13" s="5">
        <f t="shared" si="2"/>
        <v>501</v>
      </c>
      <c r="H13" s="5">
        <f t="shared" si="3"/>
        <v>1002</v>
      </c>
      <c r="I13" s="9">
        <f t="shared" si="4"/>
        <v>1158767.9100000001</v>
      </c>
    </row>
    <row r="14" spans="1:11" x14ac:dyDescent="0.25">
      <c r="A14" s="33" t="s">
        <v>10</v>
      </c>
      <c r="B14" s="27">
        <v>2</v>
      </c>
      <c r="C14" s="5">
        <v>2</v>
      </c>
      <c r="D14" s="3">
        <f t="shared" si="0"/>
        <v>4</v>
      </c>
      <c r="E14" s="5">
        <v>835</v>
      </c>
      <c r="F14" s="7">
        <f t="shared" si="1"/>
        <v>3340</v>
      </c>
      <c r="G14" s="5">
        <f t="shared" si="2"/>
        <v>167</v>
      </c>
      <c r="H14" s="5">
        <f t="shared" si="3"/>
        <v>334</v>
      </c>
      <c r="I14" s="9">
        <f t="shared" si="4"/>
        <v>386255.97</v>
      </c>
    </row>
    <row r="15" spans="1:11" ht="15.75" x14ac:dyDescent="0.25">
      <c r="A15" s="33" t="s">
        <v>49</v>
      </c>
      <c r="B15" s="27">
        <v>2</v>
      </c>
      <c r="C15" s="5">
        <v>1</v>
      </c>
      <c r="D15" s="3">
        <f t="shared" si="0"/>
        <v>2</v>
      </c>
      <c r="E15" s="42">
        <f>ROUND(E14*0.25, 0)</f>
        <v>209</v>
      </c>
      <c r="F15" s="43">
        <f t="shared" si="1"/>
        <v>418</v>
      </c>
      <c r="G15" s="44">
        <f t="shared" si="2"/>
        <v>20.900000000000002</v>
      </c>
      <c r="H15" s="44">
        <f t="shared" si="3"/>
        <v>41.800000000000004</v>
      </c>
      <c r="I15" s="9">
        <f t="shared" si="4"/>
        <v>48339.819000000003</v>
      </c>
    </row>
    <row r="16" spans="1:11" x14ac:dyDescent="0.25">
      <c r="A16" s="34" t="s">
        <v>45</v>
      </c>
      <c r="B16" s="28"/>
      <c r="C16" s="19"/>
      <c r="D16" s="21"/>
      <c r="E16" s="45"/>
      <c r="F16" s="46">
        <f>SUM(F3:H15)</f>
        <v>35075.46</v>
      </c>
      <c r="G16" s="47"/>
      <c r="H16" s="48"/>
      <c r="I16" s="18">
        <f>SUM(I3:I15)</f>
        <v>3527234.0082</v>
      </c>
    </row>
    <row r="17" spans="1:11" x14ac:dyDescent="0.25">
      <c r="A17" s="31" t="s">
        <v>11</v>
      </c>
      <c r="B17" s="26"/>
      <c r="C17" s="2"/>
      <c r="D17" s="3"/>
      <c r="E17" s="2"/>
      <c r="F17" s="2"/>
      <c r="G17" s="2"/>
      <c r="H17" s="2"/>
      <c r="I17" s="10"/>
    </row>
    <row r="18" spans="1:11" x14ac:dyDescent="0.25">
      <c r="A18" s="32" t="s">
        <v>53</v>
      </c>
      <c r="B18" s="27">
        <v>4</v>
      </c>
      <c r="C18" s="5">
        <v>1</v>
      </c>
      <c r="D18" s="3">
        <f>B18*C18</f>
        <v>4</v>
      </c>
      <c r="E18" s="5">
        <v>835</v>
      </c>
      <c r="F18" s="7">
        <f>D18*E18</f>
        <v>3340</v>
      </c>
      <c r="G18" s="5">
        <f>F18*0.05</f>
        <v>167</v>
      </c>
      <c r="H18" s="5">
        <f>F18*0.1</f>
        <v>334</v>
      </c>
      <c r="I18" s="9">
        <f>F18*F$1+G18*G$1+H18*H$1</f>
        <v>386255.97</v>
      </c>
    </row>
    <row r="19" spans="1:11" x14ac:dyDescent="0.25">
      <c r="A19" s="32" t="s">
        <v>12</v>
      </c>
      <c r="B19" s="27">
        <v>12</v>
      </c>
      <c r="C19" s="5">
        <v>1</v>
      </c>
      <c r="D19" s="3">
        <f>B19*C19</f>
        <v>12</v>
      </c>
      <c r="E19" s="5">
        <v>835</v>
      </c>
      <c r="F19" s="7">
        <f>D19*E19</f>
        <v>10020</v>
      </c>
      <c r="G19" s="5">
        <f>F19*0.05</f>
        <v>501</v>
      </c>
      <c r="H19" s="5">
        <f>F19*0.1</f>
        <v>1002</v>
      </c>
      <c r="I19" s="9">
        <f>F19*F$1+G19*G$1+H19*H$1</f>
        <v>1158767.9100000001</v>
      </c>
    </row>
    <row r="20" spans="1:11" x14ac:dyDescent="0.25">
      <c r="A20" s="32" t="s">
        <v>13</v>
      </c>
      <c r="B20" s="27">
        <v>12</v>
      </c>
      <c r="C20" s="5">
        <v>1</v>
      </c>
      <c r="D20" s="3">
        <f>B20*C20</f>
        <v>12</v>
      </c>
      <c r="E20" s="5">
        <v>835</v>
      </c>
      <c r="F20" s="7">
        <f>D20*E20</f>
        <v>10020</v>
      </c>
      <c r="G20" s="5">
        <f>F20*0.05</f>
        <v>501</v>
      </c>
      <c r="H20" s="5">
        <f>F20*0.1</f>
        <v>1002</v>
      </c>
      <c r="I20" s="9">
        <f>F20*F$1+G20*G$1+H20*H$1</f>
        <v>1158767.9100000001</v>
      </c>
    </row>
    <row r="21" spans="1:11" x14ac:dyDescent="0.25">
      <c r="A21" s="32" t="s">
        <v>14</v>
      </c>
      <c r="B21" s="27">
        <v>20</v>
      </c>
      <c r="C21" s="5">
        <v>1</v>
      </c>
      <c r="D21" s="3">
        <f>B21*C21</f>
        <v>20</v>
      </c>
      <c r="E21" s="5">
        <v>835</v>
      </c>
      <c r="F21" s="7">
        <f>D21*E21</f>
        <v>16700</v>
      </c>
      <c r="G21" s="5">
        <f>F21*0.05</f>
        <v>835</v>
      </c>
      <c r="H21" s="5">
        <f>F21*0.1</f>
        <v>1670</v>
      </c>
      <c r="I21" s="9">
        <f>F21*F$1+G21*G$1+H21*H$1</f>
        <v>1931279.85</v>
      </c>
    </row>
    <row r="22" spans="1:11" x14ac:dyDescent="0.25">
      <c r="A22" s="32" t="s">
        <v>15</v>
      </c>
      <c r="B22" s="26"/>
      <c r="C22" s="2"/>
      <c r="D22" s="3"/>
      <c r="E22" s="2"/>
      <c r="F22" s="2"/>
      <c r="G22" s="2"/>
      <c r="H22" s="2"/>
      <c r="I22" s="10"/>
    </row>
    <row r="23" spans="1:11" ht="15.75" x14ac:dyDescent="0.25">
      <c r="A23" s="33" t="s">
        <v>50</v>
      </c>
      <c r="B23" s="27">
        <v>0.5</v>
      </c>
      <c r="C23" s="5">
        <v>365</v>
      </c>
      <c r="D23" s="3">
        <f>B23*C23</f>
        <v>182.5</v>
      </c>
      <c r="E23" s="5">
        <v>835</v>
      </c>
      <c r="F23" s="7">
        <f>D23*E23</f>
        <v>152387.5</v>
      </c>
      <c r="G23" s="8">
        <f>F23*0.05</f>
        <v>7619.375</v>
      </c>
      <c r="H23" s="7">
        <f>F23*0.1</f>
        <v>15238.75</v>
      </c>
      <c r="I23" s="9">
        <f>F23*F$1+G23*G$1+H23*H$1</f>
        <v>17622928.631250001</v>
      </c>
    </row>
    <row r="24" spans="1:11" ht="15.75" x14ac:dyDescent="0.25">
      <c r="A24" s="33" t="s">
        <v>51</v>
      </c>
      <c r="B24" s="27">
        <v>2</v>
      </c>
      <c r="C24" s="5">
        <v>12</v>
      </c>
      <c r="D24" s="3">
        <f>B24*C24</f>
        <v>24</v>
      </c>
      <c r="E24" s="5">
        <v>835</v>
      </c>
      <c r="F24" s="7">
        <f>D24*E24</f>
        <v>20040</v>
      </c>
      <c r="G24" s="5">
        <f>F24*0.05</f>
        <v>1002</v>
      </c>
      <c r="H24" s="8">
        <f>F24*0.1</f>
        <v>2004</v>
      </c>
      <c r="I24" s="9">
        <f>F24*F$1+G24*G$1+H24*H$1</f>
        <v>2317535.8200000003</v>
      </c>
    </row>
    <row r="25" spans="1:11" x14ac:dyDescent="0.25">
      <c r="A25" s="32" t="s">
        <v>16</v>
      </c>
      <c r="B25" s="27">
        <v>10</v>
      </c>
      <c r="C25" s="5">
        <v>1</v>
      </c>
      <c r="D25" s="3">
        <f>B25*C25</f>
        <v>10</v>
      </c>
      <c r="E25" s="5">
        <v>835</v>
      </c>
      <c r="F25" s="7">
        <f>D25*E25</f>
        <v>8350</v>
      </c>
      <c r="G25" s="5">
        <f>F25*0.05</f>
        <v>417.5</v>
      </c>
      <c r="H25" s="5">
        <f>F25*0.1</f>
        <v>835</v>
      </c>
      <c r="I25" s="9">
        <f>F25*F$1+G25*G$1+H25*H$1</f>
        <v>965639.92500000005</v>
      </c>
    </row>
    <row r="26" spans="1:11" ht="15.75" x14ac:dyDescent="0.25">
      <c r="A26" s="32" t="s">
        <v>52</v>
      </c>
      <c r="B26" s="27">
        <v>2</v>
      </c>
      <c r="C26" s="5">
        <v>12</v>
      </c>
      <c r="D26" s="3">
        <f>B26*C26</f>
        <v>24</v>
      </c>
      <c r="E26" s="5">
        <v>835</v>
      </c>
      <c r="F26" s="7">
        <f>D26*E26</f>
        <v>20040</v>
      </c>
      <c r="G26" s="5">
        <f>F26*0.05</f>
        <v>1002</v>
      </c>
      <c r="H26" s="8">
        <f>F26*0.1</f>
        <v>2004</v>
      </c>
      <c r="I26" s="9">
        <f>F26*F$1+G26*G$1+H26*H$1</f>
        <v>2317535.8200000003</v>
      </c>
    </row>
    <row r="27" spans="1:11" x14ac:dyDescent="0.25">
      <c r="A27" s="32" t="s">
        <v>17</v>
      </c>
      <c r="B27" s="29">
        <v>1</v>
      </c>
      <c r="C27" s="13">
        <v>12</v>
      </c>
      <c r="D27" s="14">
        <f>B27*C27</f>
        <v>12</v>
      </c>
      <c r="E27" s="13">
        <v>835</v>
      </c>
      <c r="F27" s="15">
        <f>D27*E27</f>
        <v>10020</v>
      </c>
      <c r="G27" s="13">
        <f>F27*0.05</f>
        <v>501</v>
      </c>
      <c r="H27" s="13">
        <f>F27*0.1</f>
        <v>1002</v>
      </c>
      <c r="I27" s="16">
        <f>F27*F$1+G27*G$1+H27*H$1</f>
        <v>1158767.9100000001</v>
      </c>
    </row>
    <row r="28" spans="1:11" x14ac:dyDescent="0.25">
      <c r="A28" s="30" t="s">
        <v>44</v>
      </c>
      <c r="B28" s="2"/>
      <c r="C28" s="3"/>
      <c r="D28" s="3"/>
      <c r="E28" s="1"/>
      <c r="F28" s="49">
        <f>SUM(F17:H27)</f>
        <v>288555.125</v>
      </c>
      <c r="G28" s="49"/>
      <c r="H28" s="49"/>
      <c r="I28" s="23">
        <f>SUM(I17:I27)</f>
        <v>29017479.746250004</v>
      </c>
      <c r="K28" t="s">
        <v>36</v>
      </c>
    </row>
    <row r="29" spans="1:11" x14ac:dyDescent="0.25">
      <c r="A29" s="25" t="s">
        <v>64</v>
      </c>
      <c r="B29" s="2"/>
      <c r="C29" s="3"/>
      <c r="D29" s="3"/>
      <c r="E29" s="3"/>
      <c r="F29" s="50">
        <f>ROUND(F16+F28,-3)</f>
        <v>324000</v>
      </c>
      <c r="G29" s="50"/>
      <c r="H29" s="50"/>
      <c r="I29" s="24">
        <f>ROUND(I28+I16,-5)</f>
        <v>32500000</v>
      </c>
      <c r="K29" s="35">
        <f>F29/3555</f>
        <v>91.139240506329116</v>
      </c>
    </row>
    <row r="30" spans="1:11" x14ac:dyDescent="0.25">
      <c r="A30" s="25" t="s">
        <v>63</v>
      </c>
      <c r="B30" s="17"/>
      <c r="C30" s="17"/>
      <c r="D30" s="17"/>
      <c r="E30" s="17"/>
      <c r="F30" s="17"/>
      <c r="G30" s="17"/>
      <c r="H30" s="17"/>
      <c r="I30" s="22">
        <f>ROUND(16000+(209*1200),-3)</f>
        <v>267000</v>
      </c>
    </row>
    <row r="31" spans="1:11" x14ac:dyDescent="0.25">
      <c r="A31" s="25" t="s">
        <v>62</v>
      </c>
      <c r="B31" s="17"/>
      <c r="C31" s="17"/>
      <c r="D31" s="17"/>
      <c r="E31" s="17"/>
      <c r="F31" s="17"/>
      <c r="G31" s="17"/>
      <c r="H31" s="17"/>
      <c r="I31" s="22">
        <f>ROUND(I30+I29,-5)</f>
        <v>32800000</v>
      </c>
    </row>
    <row r="33" spans="1:1" x14ac:dyDescent="0.25">
      <c r="A33" s="11" t="s">
        <v>37</v>
      </c>
    </row>
    <row r="34" spans="1:1" ht="15.75" x14ac:dyDescent="0.25">
      <c r="A34" s="12" t="s">
        <v>46</v>
      </c>
    </row>
    <row r="35" spans="1:1" ht="15.75" x14ac:dyDescent="0.25">
      <c r="A35" s="12" t="s">
        <v>47</v>
      </c>
    </row>
    <row r="36" spans="1:1" ht="15.75" x14ac:dyDescent="0.25">
      <c r="A36" s="12" t="s">
        <v>38</v>
      </c>
    </row>
    <row r="37" spans="1:1" ht="15.75" x14ac:dyDescent="0.25">
      <c r="A37" s="12" t="s">
        <v>39</v>
      </c>
    </row>
    <row r="38" spans="1:1" ht="15.75" x14ac:dyDescent="0.25">
      <c r="A38" s="12" t="s">
        <v>40</v>
      </c>
    </row>
    <row r="39" spans="1:1" ht="15.75" x14ac:dyDescent="0.25">
      <c r="A39" s="12" t="s">
        <v>41</v>
      </c>
    </row>
    <row r="40" spans="1:1" ht="15.75" x14ac:dyDescent="0.25">
      <c r="A40" s="12" t="s">
        <v>42</v>
      </c>
    </row>
    <row r="41" spans="1:1" ht="15.75" x14ac:dyDescent="0.25">
      <c r="A41" s="12" t="s">
        <v>43</v>
      </c>
    </row>
    <row r="42" spans="1:1" x14ac:dyDescent="0.25">
      <c r="A42" s="40" t="s">
        <v>61</v>
      </c>
    </row>
  </sheetData>
  <mergeCells count="3">
    <mergeCell ref="F16:H16"/>
    <mergeCell ref="F28:H28"/>
    <mergeCell ref="F29:H29"/>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E14" sqref="E14"/>
    </sheetView>
  </sheetViews>
  <sheetFormatPr defaultRowHeight="15" x14ac:dyDescent="0.25"/>
  <cols>
    <col min="1" max="1" width="36.7109375" customWidth="1"/>
    <col min="9" max="9" width="11.5703125" customWidth="1"/>
  </cols>
  <sheetData>
    <row r="1" spans="1:11" x14ac:dyDescent="0.25">
      <c r="F1">
        <v>46.67</v>
      </c>
      <c r="G1">
        <v>62.9</v>
      </c>
      <c r="H1">
        <v>25.25</v>
      </c>
      <c r="K1" s="36"/>
    </row>
    <row r="2" spans="1:11" ht="76.5" x14ac:dyDescent="0.25">
      <c r="A2" s="6" t="s">
        <v>0</v>
      </c>
      <c r="B2" s="6" t="s">
        <v>34</v>
      </c>
      <c r="C2" s="6" t="s">
        <v>20</v>
      </c>
      <c r="D2" s="6" t="s">
        <v>35</v>
      </c>
      <c r="E2" s="6" t="s">
        <v>57</v>
      </c>
      <c r="F2" s="6" t="s">
        <v>21</v>
      </c>
      <c r="G2" s="6" t="s">
        <v>22</v>
      </c>
      <c r="H2" s="6" t="s">
        <v>23</v>
      </c>
      <c r="I2" s="6" t="s">
        <v>58</v>
      </c>
      <c r="K2" s="37"/>
    </row>
    <row r="3" spans="1:11" x14ac:dyDescent="0.25">
      <c r="A3" s="2" t="s">
        <v>24</v>
      </c>
      <c r="B3" s="5">
        <v>24</v>
      </c>
      <c r="C3" s="5">
        <v>1</v>
      </c>
      <c r="D3" s="2">
        <f>B3*C3</f>
        <v>24</v>
      </c>
      <c r="E3" s="5">
        <v>1</v>
      </c>
      <c r="F3" s="5">
        <f>D3*E3</f>
        <v>24</v>
      </c>
      <c r="G3" s="5">
        <f>F3*0.05</f>
        <v>1.2000000000000002</v>
      </c>
      <c r="H3" s="5">
        <f>F3*0.1</f>
        <v>2.4000000000000004</v>
      </c>
      <c r="I3" s="9">
        <f>F3*F$1+G3*G$1+H3*H$1</f>
        <v>1256.1599999999999</v>
      </c>
      <c r="K3" s="37"/>
    </row>
    <row r="4" spans="1:11" x14ac:dyDescent="0.25">
      <c r="A4" s="2" t="s">
        <v>25</v>
      </c>
      <c r="B4" s="5">
        <v>24</v>
      </c>
      <c r="C4" s="5">
        <v>0.2</v>
      </c>
      <c r="D4" s="2">
        <f>B4*C4</f>
        <v>4.8000000000000007</v>
      </c>
      <c r="E4" s="5">
        <v>1</v>
      </c>
      <c r="F4" s="5">
        <f>D4*E4</f>
        <v>4.8000000000000007</v>
      </c>
      <c r="G4" s="5">
        <f>F4*0.05</f>
        <v>0.24000000000000005</v>
      </c>
      <c r="H4" s="5">
        <f>F4*0.1</f>
        <v>0.48000000000000009</v>
      </c>
      <c r="I4" s="9">
        <f>F4*F$1+G4*G$1+H4*H$1</f>
        <v>251.23200000000006</v>
      </c>
    </row>
    <row r="5" spans="1:11" x14ac:dyDescent="0.25">
      <c r="A5" s="2" t="s">
        <v>26</v>
      </c>
      <c r="B5" s="2"/>
      <c r="C5" s="2"/>
      <c r="D5" s="2"/>
      <c r="E5" s="2"/>
      <c r="F5" s="2"/>
      <c r="G5" s="2"/>
      <c r="H5" s="2"/>
      <c r="I5" s="10"/>
    </row>
    <row r="6" spans="1:11" x14ac:dyDescent="0.25">
      <c r="A6" s="4" t="s">
        <v>27</v>
      </c>
      <c r="B6" s="5">
        <v>8</v>
      </c>
      <c r="C6" s="5">
        <v>1</v>
      </c>
      <c r="D6" s="2">
        <f t="shared" ref="D6:D14" si="0">B6*C6</f>
        <v>8</v>
      </c>
      <c r="E6" s="5">
        <v>1</v>
      </c>
      <c r="F6" s="5">
        <f t="shared" ref="F6:F14" si="1">D6*E6</f>
        <v>8</v>
      </c>
      <c r="G6" s="5">
        <f t="shared" ref="G6:G14" si="2">F6*0.05</f>
        <v>0.4</v>
      </c>
      <c r="H6" s="5">
        <f t="shared" ref="H6:H14" si="3">F6*0.1</f>
        <v>0.8</v>
      </c>
      <c r="I6" s="9">
        <f t="shared" ref="I6:I14" si="4">F6*F$1+G6*G$1+H6*H$1</f>
        <v>418.72</v>
      </c>
    </row>
    <row r="7" spans="1:11" x14ac:dyDescent="0.25">
      <c r="A7" s="4" t="s">
        <v>28</v>
      </c>
      <c r="B7" s="5">
        <v>8</v>
      </c>
      <c r="C7" s="5">
        <v>1</v>
      </c>
      <c r="D7" s="2">
        <f t="shared" si="0"/>
        <v>8</v>
      </c>
      <c r="E7" s="5">
        <v>1</v>
      </c>
      <c r="F7" s="5">
        <f t="shared" si="1"/>
        <v>8</v>
      </c>
      <c r="G7" s="5">
        <f t="shared" si="2"/>
        <v>0.4</v>
      </c>
      <c r="H7" s="5">
        <f t="shared" si="3"/>
        <v>0.8</v>
      </c>
      <c r="I7" s="9">
        <f t="shared" si="4"/>
        <v>418.72</v>
      </c>
    </row>
    <row r="8" spans="1:11" x14ac:dyDescent="0.25">
      <c r="A8" s="4" t="s">
        <v>29</v>
      </c>
      <c r="B8" s="5">
        <v>8</v>
      </c>
      <c r="C8" s="5">
        <v>1</v>
      </c>
      <c r="D8" s="2">
        <f t="shared" si="0"/>
        <v>8</v>
      </c>
      <c r="E8" s="5">
        <v>1</v>
      </c>
      <c r="F8" s="5">
        <f t="shared" si="1"/>
        <v>8</v>
      </c>
      <c r="G8" s="5">
        <f t="shared" si="2"/>
        <v>0.4</v>
      </c>
      <c r="H8" s="5">
        <f t="shared" si="3"/>
        <v>0.8</v>
      </c>
      <c r="I8" s="9">
        <f t="shared" si="4"/>
        <v>418.72</v>
      </c>
    </row>
    <row r="9" spans="1:11" x14ac:dyDescent="0.25">
      <c r="A9" s="4" t="s">
        <v>30</v>
      </c>
      <c r="B9" s="5">
        <v>8</v>
      </c>
      <c r="C9" s="5">
        <v>1</v>
      </c>
      <c r="D9" s="2">
        <f t="shared" si="0"/>
        <v>8</v>
      </c>
      <c r="E9" s="5">
        <v>1</v>
      </c>
      <c r="F9" s="5">
        <f t="shared" si="1"/>
        <v>8</v>
      </c>
      <c r="G9" s="5">
        <f t="shared" si="2"/>
        <v>0.4</v>
      </c>
      <c r="H9" s="5">
        <f t="shared" si="3"/>
        <v>0.8</v>
      </c>
      <c r="I9" s="9">
        <f t="shared" si="4"/>
        <v>418.72</v>
      </c>
    </row>
    <row r="10" spans="1:11" x14ac:dyDescent="0.25">
      <c r="A10" s="4" t="s">
        <v>31</v>
      </c>
      <c r="B10" s="5">
        <v>8</v>
      </c>
      <c r="C10" s="5">
        <v>1.2</v>
      </c>
      <c r="D10" s="2">
        <f t="shared" si="0"/>
        <v>9.6</v>
      </c>
      <c r="E10" s="5">
        <v>1</v>
      </c>
      <c r="F10" s="5">
        <f t="shared" si="1"/>
        <v>9.6</v>
      </c>
      <c r="G10" s="5">
        <f t="shared" si="2"/>
        <v>0.48</v>
      </c>
      <c r="H10" s="5">
        <f t="shared" si="3"/>
        <v>0.96</v>
      </c>
      <c r="I10" s="9">
        <f t="shared" si="4"/>
        <v>502.464</v>
      </c>
    </row>
    <row r="11" spans="1:11" x14ac:dyDescent="0.25">
      <c r="A11" s="4" t="s">
        <v>32</v>
      </c>
      <c r="B11" s="5">
        <v>8</v>
      </c>
      <c r="C11" s="5">
        <v>1.2</v>
      </c>
      <c r="D11" s="2">
        <f t="shared" si="0"/>
        <v>9.6</v>
      </c>
      <c r="E11" s="5">
        <v>1</v>
      </c>
      <c r="F11" s="5">
        <f t="shared" si="1"/>
        <v>9.6</v>
      </c>
      <c r="G11" s="5">
        <f t="shared" si="2"/>
        <v>0.48</v>
      </c>
      <c r="H11" s="5">
        <f t="shared" si="3"/>
        <v>0.96</v>
      </c>
      <c r="I11" s="9">
        <f t="shared" si="4"/>
        <v>502.464</v>
      </c>
    </row>
    <row r="12" spans="1:11" ht="16.5" x14ac:dyDescent="0.25">
      <c r="A12" s="4" t="s">
        <v>59</v>
      </c>
      <c r="B12" s="5">
        <v>12</v>
      </c>
      <c r="C12" s="5">
        <v>2</v>
      </c>
      <c r="D12" s="2">
        <f t="shared" si="0"/>
        <v>24</v>
      </c>
      <c r="E12" s="5">
        <v>835</v>
      </c>
      <c r="F12" s="7">
        <f t="shared" si="1"/>
        <v>20040</v>
      </c>
      <c r="G12" s="5">
        <f t="shared" si="2"/>
        <v>1002</v>
      </c>
      <c r="H12" s="8">
        <f t="shared" si="3"/>
        <v>2004</v>
      </c>
      <c r="I12" s="9">
        <f t="shared" si="4"/>
        <v>1048893.6000000001</v>
      </c>
    </row>
    <row r="13" spans="1:11" ht="16.5" x14ac:dyDescent="0.25">
      <c r="A13" s="4" t="s">
        <v>60</v>
      </c>
      <c r="B13" s="5">
        <v>4</v>
      </c>
      <c r="C13" s="5">
        <v>2</v>
      </c>
      <c r="D13" s="2">
        <f t="shared" si="0"/>
        <v>8</v>
      </c>
      <c r="E13" s="5">
        <v>835</v>
      </c>
      <c r="F13" s="7">
        <f t="shared" si="1"/>
        <v>6680</v>
      </c>
      <c r="G13" s="5">
        <f t="shared" si="2"/>
        <v>334</v>
      </c>
      <c r="H13" s="5">
        <f t="shared" si="3"/>
        <v>668</v>
      </c>
      <c r="I13" s="9">
        <f t="shared" si="4"/>
        <v>349631.2</v>
      </c>
    </row>
    <row r="14" spans="1:11" x14ac:dyDescent="0.25">
      <c r="A14" s="4" t="s">
        <v>33</v>
      </c>
      <c r="B14" s="5">
        <v>8</v>
      </c>
      <c r="C14" s="5">
        <v>1</v>
      </c>
      <c r="D14" s="2">
        <f t="shared" si="0"/>
        <v>8</v>
      </c>
      <c r="E14" s="42">
        <f>Industry!E15</f>
        <v>209</v>
      </c>
      <c r="F14" s="7">
        <f t="shared" si="1"/>
        <v>1672</v>
      </c>
      <c r="G14" s="5">
        <f t="shared" si="2"/>
        <v>83.600000000000009</v>
      </c>
      <c r="H14" s="41">
        <f t="shared" si="3"/>
        <v>167.20000000000002</v>
      </c>
      <c r="I14" s="9">
        <f t="shared" si="4"/>
        <v>87512.48000000001</v>
      </c>
    </row>
    <row r="15" spans="1:11" ht="16.5" x14ac:dyDescent="0.25">
      <c r="A15" s="20" t="s">
        <v>66</v>
      </c>
      <c r="B15" s="20"/>
      <c r="C15" s="20"/>
      <c r="D15" s="20"/>
      <c r="E15" s="20"/>
      <c r="F15" s="51">
        <f>ROUND(SUM(F3:H14),-2)</f>
        <v>32700</v>
      </c>
      <c r="G15" s="52"/>
      <c r="H15" s="53"/>
      <c r="I15" s="39">
        <f>ROUND(SUM(I3:I14),-4)</f>
        <v>1490000</v>
      </c>
    </row>
    <row r="17" spans="1:1" x14ac:dyDescent="0.25">
      <c r="A17" s="38" t="s">
        <v>37</v>
      </c>
    </row>
    <row r="18" spans="1:1" ht="15.75" x14ac:dyDescent="0.25">
      <c r="A18" s="12" t="s">
        <v>46</v>
      </c>
    </row>
    <row r="19" spans="1:1" ht="15.75" x14ac:dyDescent="0.25">
      <c r="A19" s="12" t="s">
        <v>56</v>
      </c>
    </row>
    <row r="20" spans="1:1" ht="15.75" x14ac:dyDescent="0.25">
      <c r="A20" s="12" t="s">
        <v>54</v>
      </c>
    </row>
    <row r="21" spans="1:1" ht="15.75" x14ac:dyDescent="0.25">
      <c r="A21" s="12" t="s">
        <v>55</v>
      </c>
    </row>
    <row r="22" spans="1:1" x14ac:dyDescent="0.25">
      <c r="A22" s="40" t="s">
        <v>65</v>
      </c>
    </row>
  </sheetData>
  <mergeCells count="1">
    <mergeCell ref="F15:H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wwrigley</cp:lastModifiedBy>
  <dcterms:created xsi:type="dcterms:W3CDTF">2013-01-16T01:14:04Z</dcterms:created>
  <dcterms:modified xsi:type="dcterms:W3CDTF">2016-05-03T16:39:09Z</dcterms:modified>
</cp:coreProperties>
</file>