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OFM_DCPA\Cost Team\PRA_Cost Report Revisions\PRA Package 2016\508 Version\Cost Reports with expiration date\"/>
    </mc:Choice>
  </mc:AlternateContent>
  <bookViews>
    <workbookView xWindow="0" yWindow="0" windowWidth="16815" windowHeight="7155" tabRatio="949"/>
  </bookViews>
  <sheets>
    <sheet name="Worksheet S" sheetId="1" r:id="rId1"/>
    <sheet name="Worksheet D" sheetId="2" r:id="rId2"/>
    <sheet name="Worksheet E" sheetId="3" r:id="rId3"/>
    <sheet name="Worksheet F" sheetId="4" r:id="rId4"/>
    <sheet name="Worksheet G" sheetId="5" r:id="rId5"/>
    <sheet name="Worksheet H" sheetId="6" r:id="rId6"/>
    <sheet name="Worksheet I" sheetId="7" r:id="rId7"/>
    <sheet name="Worksheet J" sheetId="8" r:id="rId8"/>
    <sheet name="Worksheet K" sheetId="9" r:id="rId9"/>
    <sheet name="Worksheet L" sheetId="10" r:id="rId10"/>
    <sheet name="Worksheet M" sheetId="11" r:id="rId11"/>
    <sheet name="Worksheet N" sheetId="12" r:id="rId12"/>
    <sheet name="Special Administration Costs" sheetId="13" r:id="rId13"/>
    <sheet name="D-part II, page 1, col 2" sheetId="15" r:id="rId14"/>
    <sheet name="D-part II, page 1, col 3" sheetId="16" r:id="rId15"/>
    <sheet name="D-part II, page 2, col 2" sheetId="17" r:id="rId16"/>
    <sheet name="D-part II, page 2, col 3" sheetId="18" r:id="rId17"/>
    <sheet name="Subpart E Limits" sheetId="24" r:id="rId18"/>
    <sheet name="E-Line 19 - Part B cost " sheetId="26" r:id="rId19"/>
    <sheet name="G-Supporting Worksheet" sheetId="33" r:id="rId20"/>
    <sheet name="G-part I, row 8" sheetId="19" r:id="rId21"/>
    <sheet name="G-part I, row 24" sheetId="20" r:id="rId22"/>
    <sheet name="G-part I, row 26" sheetId="21" r:id="rId23"/>
    <sheet name="G-part I, row 27" sheetId="22" r:id="rId24"/>
    <sheet name="H-part C, Supplemental" sheetId="23" r:id="rId25"/>
    <sheet name="I-Supplemental Descriptions" sheetId="25" r:id="rId26"/>
    <sheet name="J-Column 2- Reimbursable Part A" sheetId="35" r:id="rId27"/>
    <sheet name="M-Line 24 to 29" sheetId="34" r:id="rId28"/>
    <sheet name="N-Line 9c- Terminating plans" sheetId="27" r:id="rId29"/>
    <sheet name="Sheet 1" sheetId="28" r:id="rId30"/>
    <sheet name="Sheet 2" sheetId="29" r:id="rId31"/>
  </sheets>
  <externalReferences>
    <externalReference r:id="rId32"/>
  </externalReferences>
  <definedNames>
    <definedName name="Z_06A015F6_E370_4E83_BBF6_0EE93E8B73CD_.wvu.Cols" localSheetId="1" hidden="1">'Worksheet D'!$G:$G</definedName>
    <definedName name="Z_5C464C92_22CC_468A_942C_F9652650FF68_.wvu.Cols" localSheetId="1" hidden="1">'Worksheet D'!$G:$G</definedName>
  </definedNames>
  <calcPr calcId="152511"/>
  <customWorkbookViews>
    <customWorkbookView name="SYLWIA MICHNO - Personal View" guid="{5C464C92-22CC-468A-942C-F9652650FF68}" mergeInterval="0" personalView="1" maximized="1" windowWidth="1362" windowHeight="553" tabRatio="881" activeSheetId="9" showComments="commIndAndComment"/>
    <customWorkbookView name="Bilal Farrakh - Personal View" guid="{06A015F6-E370-4E83-BBF6-0EE93E8B73CD}" mergeInterval="0" personalView="1" maximized="1" windowWidth="1916" windowHeight="815" tabRatio="881" activeSheetId="24"/>
  </customWorkbookViews>
</workbook>
</file>

<file path=xl/calcChain.xml><?xml version="1.0" encoding="utf-8"?>
<calcChain xmlns="http://schemas.openxmlformats.org/spreadsheetml/2006/main">
  <c r="J10" i="11" l="1"/>
  <c r="B37" i="5" l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C29" i="24" l="1"/>
  <c r="E84" i="25" l="1"/>
  <c r="E80" i="25"/>
  <c r="E79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52" i="25"/>
  <c r="E82" i="25" l="1"/>
  <c r="E77" i="25"/>
  <c r="E87" i="25" l="1"/>
  <c r="C33" i="24" l="1"/>
  <c r="C32" i="24"/>
  <c r="C31" i="24"/>
  <c r="I3" i="23" l="1"/>
  <c r="E3" i="23"/>
  <c r="I2" i="23"/>
  <c r="E2" i="23"/>
  <c r="K39" i="9" l="1"/>
  <c r="K40" i="9"/>
  <c r="K41" i="9"/>
  <c r="K42" i="9"/>
  <c r="K43" i="9"/>
  <c r="K44" i="9"/>
  <c r="K45" i="9"/>
  <c r="K46" i="9"/>
  <c r="K47" i="9"/>
  <c r="K38" i="9"/>
  <c r="C44" i="24"/>
  <c r="C45" i="24"/>
  <c r="C40" i="24"/>
  <c r="C41" i="24"/>
  <c r="C42" i="24"/>
  <c r="C43" i="24"/>
  <c r="C39" i="24"/>
  <c r="C38" i="24"/>
  <c r="C37" i="24"/>
  <c r="C36" i="24"/>
  <c r="K37" i="9"/>
  <c r="K36" i="9"/>
  <c r="C35" i="24"/>
  <c r="K35" i="9"/>
  <c r="K34" i="9"/>
  <c r="K33" i="9"/>
  <c r="K32" i="9"/>
  <c r="K31" i="9"/>
  <c r="K29" i="9"/>
  <c r="K30" i="9"/>
  <c r="K28" i="9"/>
  <c r="K25" i="9"/>
  <c r="K26" i="9"/>
  <c r="K24" i="9"/>
  <c r="K21" i="9"/>
  <c r="K22" i="9"/>
  <c r="K20" i="9"/>
  <c r="K17" i="9"/>
  <c r="K18" i="9"/>
  <c r="K16" i="9"/>
  <c r="M36" i="9" l="1"/>
  <c r="Q36" i="9" s="1"/>
  <c r="B37" i="9"/>
  <c r="C28" i="24" l="1"/>
  <c r="C27" i="24"/>
  <c r="C26" i="24"/>
  <c r="C17" i="24"/>
  <c r="C21" i="24"/>
  <c r="C25" i="24"/>
  <c r="C24" i="24"/>
  <c r="C23" i="24"/>
  <c r="C22" i="24"/>
  <c r="C20" i="24"/>
  <c r="C19" i="24"/>
  <c r="C18" i="24"/>
  <c r="C16" i="24"/>
  <c r="C15" i="24"/>
  <c r="C14" i="24"/>
  <c r="B14" i="24"/>
  <c r="B15" i="24" s="1"/>
  <c r="B16" i="24" s="1"/>
  <c r="B17" i="24" s="1"/>
  <c r="K4" i="24"/>
  <c r="E4" i="24"/>
  <c r="K3" i="24"/>
  <c r="E3" i="24"/>
  <c r="B18" i="24" l="1"/>
  <c r="B19" i="24" s="1"/>
  <c r="B20" i="24" s="1"/>
  <c r="B21" i="24" s="1"/>
  <c r="B22" i="24" s="1"/>
  <c r="B23" i="24" s="1"/>
  <c r="B24" i="24" s="1"/>
  <c r="B25" i="24" s="1"/>
  <c r="B26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C78" i="23"/>
  <c r="B19" i="23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l="1"/>
  <c r="B65" i="23" s="1"/>
  <c r="B66" i="23" s="1"/>
  <c r="M37" i="9" l="1"/>
  <c r="R37" i="9"/>
  <c r="K26" i="6" l="1"/>
  <c r="H33" i="12" l="1"/>
  <c r="A41" i="12" l="1"/>
  <c r="H15" i="12"/>
  <c r="H19" i="12" s="1"/>
  <c r="H22" i="12" s="1"/>
  <c r="I4" i="12"/>
  <c r="D4" i="12"/>
  <c r="I3" i="12"/>
  <c r="D3" i="12"/>
  <c r="E44" i="3" l="1"/>
  <c r="E39" i="3"/>
  <c r="R35" i="9"/>
  <c r="M35" i="9"/>
  <c r="R34" i="9"/>
  <c r="M34" i="9"/>
  <c r="R33" i="9"/>
  <c r="M33" i="9"/>
  <c r="R32" i="9"/>
  <c r="M32" i="9"/>
  <c r="Q32" i="9" s="1"/>
  <c r="R31" i="9"/>
  <c r="M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B15" i="9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M14" i="9"/>
  <c r="Q14" i="9" s="1"/>
  <c r="P263" i="2"/>
  <c r="N263" i="2"/>
  <c r="I30" i="9" s="1"/>
  <c r="L263" i="2"/>
  <c r="J263" i="2"/>
  <c r="G30" i="9" s="1"/>
  <c r="M30" i="9" s="1"/>
  <c r="Q30" i="9" s="1"/>
  <c r="J262" i="2"/>
  <c r="G29" i="9" s="1"/>
  <c r="M29" i="9" s="1"/>
  <c r="Q29" i="9" s="1"/>
  <c r="L262" i="2"/>
  <c r="N262" i="2"/>
  <c r="I29" i="9" s="1"/>
  <c r="P262" i="2"/>
  <c r="P261" i="2"/>
  <c r="N261" i="2"/>
  <c r="I28" i="9" s="1"/>
  <c r="L261" i="2"/>
  <c r="J261" i="2"/>
  <c r="G28" i="9" s="1"/>
  <c r="M28" i="9" s="1"/>
  <c r="Q28" i="9" s="1"/>
  <c r="J248" i="2"/>
  <c r="G24" i="9" s="1"/>
  <c r="M24" i="9" s="1"/>
  <c r="Q24" i="9" s="1"/>
  <c r="G254" i="2"/>
  <c r="G255" i="2"/>
  <c r="G256" i="2"/>
  <c r="G257" i="2"/>
  <c r="G258" i="2"/>
  <c r="G259" i="2"/>
  <c r="G253" i="2"/>
  <c r="G246" i="2"/>
  <c r="G245" i="2"/>
  <c r="G244" i="2"/>
  <c r="G243" i="2"/>
  <c r="G242" i="2"/>
  <c r="G241" i="2"/>
  <c r="G240" i="2"/>
  <c r="P248" i="2"/>
  <c r="N250" i="2"/>
  <c r="I26" i="9" s="1"/>
  <c r="N249" i="2"/>
  <c r="I25" i="9" s="1"/>
  <c r="L249" i="2"/>
  <c r="L248" i="2"/>
  <c r="B254" i="2"/>
  <c r="B255" i="2" s="1"/>
  <c r="B256" i="2" s="1"/>
  <c r="B257" i="2" s="1"/>
  <c r="B258" i="2" s="1"/>
  <c r="B259" i="2" s="1"/>
  <c r="B260" i="2" s="1"/>
  <c r="B261" i="2" s="1"/>
  <c r="B262" i="2" s="1"/>
  <c r="B263" i="2" s="1"/>
  <c r="P250" i="2"/>
  <c r="L250" i="2"/>
  <c r="J250" i="2"/>
  <c r="G26" i="9" s="1"/>
  <c r="M26" i="9" s="1"/>
  <c r="Q26" i="9" s="1"/>
  <c r="P249" i="2"/>
  <c r="J249" i="2"/>
  <c r="G25" i="9" s="1"/>
  <c r="M25" i="9" s="1"/>
  <c r="Q25" i="9" s="1"/>
  <c r="N248" i="2"/>
  <c r="I24" i="9" s="1"/>
  <c r="B241" i="2"/>
  <c r="B242" i="2" s="1"/>
  <c r="B243" i="2" s="1"/>
  <c r="B244" i="2" s="1"/>
  <c r="B245" i="2" s="1"/>
  <c r="B246" i="2" s="1"/>
  <c r="B247" i="2" s="1"/>
  <c r="B248" i="2" s="1"/>
  <c r="B249" i="2" s="1"/>
  <c r="B250" i="2" s="1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165" i="2"/>
  <c r="F322" i="5"/>
  <c r="F316" i="5"/>
  <c r="F317" i="5"/>
  <c r="F318" i="5"/>
  <c r="F319" i="5"/>
  <c r="F320" i="5"/>
  <c r="F321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M38" i="9"/>
  <c r="Q38" i="9" s="1"/>
  <c r="M39" i="9"/>
  <c r="Q39" i="9" s="1"/>
  <c r="M40" i="9"/>
  <c r="Q40" i="9" s="1"/>
  <c r="M41" i="9"/>
  <c r="Q41" i="9" s="1"/>
  <c r="M42" i="9"/>
  <c r="Q42" i="9" s="1"/>
  <c r="M43" i="9"/>
  <c r="Q43" i="9" s="1"/>
  <c r="M44" i="9"/>
  <c r="Q44" i="9" s="1"/>
  <c r="M45" i="9"/>
  <c r="Q45" i="9" s="1"/>
  <c r="M46" i="9"/>
  <c r="Q46" i="9" s="1"/>
  <c r="M47" i="9"/>
  <c r="Q47" i="9" s="1"/>
  <c r="R38" i="9"/>
  <c r="R39" i="9"/>
  <c r="R40" i="9"/>
  <c r="R41" i="9"/>
  <c r="R42" i="9"/>
  <c r="R43" i="9"/>
  <c r="R44" i="9"/>
  <c r="R45" i="9"/>
  <c r="R46" i="9"/>
  <c r="R47" i="9"/>
  <c r="H314" i="4"/>
  <c r="M62" i="8"/>
  <c r="K62" i="8"/>
  <c r="I62" i="8"/>
  <c r="G62" i="8"/>
  <c r="N294" i="2"/>
  <c r="I14" i="8" s="1"/>
  <c r="I65" i="8" s="1"/>
  <c r="B16" i="8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5" i="8" s="1"/>
  <c r="B70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F314" i="4"/>
  <c r="F313" i="4"/>
  <c r="H313" i="4"/>
  <c r="I105" i="7"/>
  <c r="I112" i="7" s="1"/>
  <c r="I116" i="7" s="1"/>
  <c r="I122" i="7" s="1"/>
  <c r="G105" i="7"/>
  <c r="G112" i="7" s="1"/>
  <c r="G116" i="7" s="1"/>
  <c r="G122" i="7" s="1"/>
  <c r="E105" i="7"/>
  <c r="E112" i="7" s="1"/>
  <c r="E116" i="7" s="1"/>
  <c r="E122" i="7" s="1"/>
  <c r="K105" i="7"/>
  <c r="K110" i="7"/>
  <c r="F315" i="4"/>
  <c r="H315" i="4"/>
  <c r="F316" i="4"/>
  <c r="H316" i="4"/>
  <c r="F317" i="4"/>
  <c r="H317" i="4"/>
  <c r="F318" i="4"/>
  <c r="H318" i="4"/>
  <c r="F319" i="4"/>
  <c r="H319" i="4"/>
  <c r="F320" i="4"/>
  <c r="H320" i="4"/>
  <c r="F321" i="4"/>
  <c r="H321" i="4"/>
  <c r="F322" i="4"/>
  <c r="H322" i="4"/>
  <c r="F323" i="4"/>
  <c r="H323" i="4"/>
  <c r="F324" i="4"/>
  <c r="H324" i="4"/>
  <c r="F325" i="4"/>
  <c r="H325" i="4"/>
  <c r="F326" i="4"/>
  <c r="H326" i="4"/>
  <c r="F327" i="4"/>
  <c r="H327" i="4"/>
  <c r="F328" i="4"/>
  <c r="H328" i="4"/>
  <c r="F329" i="4"/>
  <c r="H329" i="4"/>
  <c r="F330" i="4"/>
  <c r="H330" i="4"/>
  <c r="F331" i="4"/>
  <c r="H331" i="4"/>
  <c r="F332" i="4"/>
  <c r="H332" i="4"/>
  <c r="F333" i="4"/>
  <c r="H333" i="4"/>
  <c r="F334" i="4"/>
  <c r="H334" i="4"/>
  <c r="F335" i="4"/>
  <c r="H335" i="4"/>
  <c r="F336" i="4"/>
  <c r="H336" i="4"/>
  <c r="C75" i="5"/>
  <c r="C150" i="5"/>
  <c r="C225" i="5"/>
  <c r="C300" i="5"/>
  <c r="B358" i="5"/>
  <c r="C16" i="7"/>
  <c r="C81" i="7" s="1"/>
  <c r="B51" i="11"/>
  <c r="C37" i="10"/>
  <c r="C57" i="9"/>
  <c r="C143" i="8"/>
  <c r="C142" i="8"/>
  <c r="C73" i="8"/>
  <c r="C126" i="7"/>
  <c r="C125" i="7"/>
  <c r="C60" i="7"/>
  <c r="C76" i="6"/>
  <c r="C355" i="4"/>
  <c r="C354" i="4"/>
  <c r="C299" i="4"/>
  <c r="C298" i="4"/>
  <c r="C223" i="4"/>
  <c r="C224" i="4"/>
  <c r="C149" i="4"/>
  <c r="C148" i="4"/>
  <c r="C72" i="4"/>
  <c r="B52" i="3"/>
  <c r="Q51" i="9"/>
  <c r="M100" i="8"/>
  <c r="K100" i="8"/>
  <c r="I100" i="8"/>
  <c r="G100" i="8"/>
  <c r="L62" i="8"/>
  <c r="B6" i="13"/>
  <c r="B267" i="2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92" i="2"/>
  <c r="B294" i="2" s="1"/>
  <c r="B295" i="2" s="1"/>
  <c r="P294" i="2"/>
  <c r="P295" i="2" s="1"/>
  <c r="E228" i="2"/>
  <c r="E153" i="2"/>
  <c r="E78" i="2"/>
  <c r="E3" i="2"/>
  <c r="L231" i="2"/>
  <c r="L230" i="2"/>
  <c r="E229" i="2"/>
  <c r="L156" i="2"/>
  <c r="L155" i="2"/>
  <c r="E154" i="2"/>
  <c r="L81" i="2"/>
  <c r="L80" i="2"/>
  <c r="E79" i="2"/>
  <c r="L6" i="2"/>
  <c r="L5" i="2"/>
  <c r="E4" i="2"/>
  <c r="G3" i="3"/>
  <c r="J6" i="3"/>
  <c r="J5" i="3"/>
  <c r="G4" i="3"/>
  <c r="F341" i="5"/>
  <c r="F342" i="5"/>
  <c r="F344" i="5"/>
  <c r="F338" i="4"/>
  <c r="H338" i="4"/>
  <c r="F339" i="4"/>
  <c r="H339" i="4"/>
  <c r="F341" i="4"/>
  <c r="H341" i="4"/>
  <c r="E49" i="7"/>
  <c r="G49" i="7"/>
  <c r="I49" i="7"/>
  <c r="K49" i="7"/>
  <c r="C336" i="4"/>
  <c r="C335" i="4"/>
  <c r="C334" i="4"/>
  <c r="C333" i="4"/>
  <c r="J293" i="4"/>
  <c r="H293" i="4"/>
  <c r="J218" i="4"/>
  <c r="H218" i="4"/>
  <c r="J143" i="4"/>
  <c r="H143" i="4"/>
  <c r="J62" i="4"/>
  <c r="H62" i="4"/>
  <c r="H410" i="4"/>
  <c r="H408" i="4"/>
  <c r="H406" i="4"/>
  <c r="H404" i="4"/>
  <c r="H402" i="4"/>
  <c r="H400" i="4"/>
  <c r="H398" i="4"/>
  <c r="H396" i="4"/>
  <c r="H394" i="4"/>
  <c r="H392" i="4"/>
  <c r="H390" i="4"/>
  <c r="H388" i="4"/>
  <c r="H386" i="4"/>
  <c r="H384" i="4"/>
  <c r="H382" i="4"/>
  <c r="H380" i="4"/>
  <c r="H378" i="4"/>
  <c r="H376" i="4"/>
  <c r="H374" i="4"/>
  <c r="H372" i="4"/>
  <c r="H370" i="4"/>
  <c r="H368" i="4"/>
  <c r="F368" i="4"/>
  <c r="F370" i="4"/>
  <c r="F372" i="4"/>
  <c r="F374" i="4"/>
  <c r="F376" i="4"/>
  <c r="F378" i="4"/>
  <c r="F380" i="4"/>
  <c r="F382" i="4"/>
  <c r="F384" i="4"/>
  <c r="F386" i="4"/>
  <c r="F388" i="4"/>
  <c r="F390" i="4"/>
  <c r="F392" i="4"/>
  <c r="F394" i="4"/>
  <c r="F396" i="4"/>
  <c r="F398" i="4"/>
  <c r="F400" i="4"/>
  <c r="F402" i="4"/>
  <c r="F404" i="4"/>
  <c r="F406" i="4"/>
  <c r="F408" i="4"/>
  <c r="F410" i="4"/>
  <c r="J65" i="4"/>
  <c r="H65" i="4"/>
  <c r="J64" i="4"/>
  <c r="H64" i="4"/>
  <c r="J63" i="4"/>
  <c r="H63" i="4"/>
  <c r="H229" i="4"/>
  <c r="H228" i="4"/>
  <c r="D228" i="4"/>
  <c r="D227" i="4"/>
  <c r="D153" i="4"/>
  <c r="D152" i="4"/>
  <c r="H154" i="4"/>
  <c r="H153" i="4"/>
  <c r="D77" i="4"/>
  <c r="H78" i="4"/>
  <c r="H79" i="4"/>
  <c r="D360" i="4"/>
  <c r="D302" i="4"/>
  <c r="D2" i="4"/>
  <c r="C332" i="4"/>
  <c r="C331" i="4"/>
  <c r="C330" i="4"/>
  <c r="H362" i="4"/>
  <c r="H361" i="4"/>
  <c r="D361" i="4"/>
  <c r="H304" i="4"/>
  <c r="H303" i="4"/>
  <c r="D303" i="4"/>
  <c r="D78" i="4"/>
  <c r="H4" i="4"/>
  <c r="H3" i="4"/>
  <c r="D3" i="4"/>
  <c r="C339" i="5"/>
  <c r="C338" i="5"/>
  <c r="C337" i="5"/>
  <c r="C336" i="5"/>
  <c r="F292" i="5"/>
  <c r="F66" i="5" s="1"/>
  <c r="F217" i="5"/>
  <c r="F65" i="5" s="1"/>
  <c r="F142" i="5"/>
  <c r="F64" i="5" s="1"/>
  <c r="B239" i="5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164" i="5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89" i="5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F63" i="5"/>
  <c r="F231" i="5"/>
  <c r="F230" i="5"/>
  <c r="D230" i="5"/>
  <c r="D229" i="5"/>
  <c r="F156" i="5"/>
  <c r="F155" i="5"/>
  <c r="D155" i="5"/>
  <c r="D154" i="5"/>
  <c r="D304" i="5"/>
  <c r="D79" i="5"/>
  <c r="D2" i="5"/>
  <c r="C335" i="5"/>
  <c r="C334" i="5"/>
  <c r="C333" i="5"/>
  <c r="F306" i="5"/>
  <c r="F305" i="5"/>
  <c r="D305" i="5"/>
  <c r="F81" i="5"/>
  <c r="F80" i="5"/>
  <c r="D80" i="5"/>
  <c r="F4" i="5"/>
  <c r="F3" i="5"/>
  <c r="D3" i="5"/>
  <c r="K24" i="6"/>
  <c r="K23" i="6"/>
  <c r="K22" i="6"/>
  <c r="K21" i="6"/>
  <c r="K20" i="6"/>
  <c r="K19" i="6"/>
  <c r="K18" i="6"/>
  <c r="B46" i="6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12" i="6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E2" i="6"/>
  <c r="I2" i="6"/>
  <c r="I3" i="6"/>
  <c r="E3" i="6"/>
  <c r="K11" i="6"/>
  <c r="K12" i="6"/>
  <c r="K13" i="6"/>
  <c r="K14" i="6"/>
  <c r="K15" i="6"/>
  <c r="K16" i="6"/>
  <c r="K17" i="6"/>
  <c r="K25" i="6"/>
  <c r="I28" i="6"/>
  <c r="G28" i="6"/>
  <c r="K12" i="7"/>
  <c r="K11" i="7"/>
  <c r="K10" i="7"/>
  <c r="I13" i="7"/>
  <c r="I12" i="7"/>
  <c r="I11" i="7"/>
  <c r="I10" i="7"/>
  <c r="G13" i="7"/>
  <c r="G12" i="7"/>
  <c r="G11" i="7"/>
  <c r="G10" i="7"/>
  <c r="E13" i="7"/>
  <c r="E12" i="7"/>
  <c r="E11" i="7"/>
  <c r="E10" i="7"/>
  <c r="C28" i="7"/>
  <c r="C93" i="7" s="1"/>
  <c r="C38" i="7"/>
  <c r="C103" i="7" s="1"/>
  <c r="C37" i="7"/>
  <c r="C102" i="7" s="1"/>
  <c r="C36" i="7"/>
  <c r="C101" i="7" s="1"/>
  <c r="C35" i="7"/>
  <c r="C100" i="7" s="1"/>
  <c r="C29" i="7"/>
  <c r="C94" i="7" s="1"/>
  <c r="C110" i="7"/>
  <c r="C108" i="7"/>
  <c r="C107" i="7"/>
  <c r="C105" i="7"/>
  <c r="C33" i="7"/>
  <c r="C98" i="7" s="1"/>
  <c r="C32" i="7"/>
  <c r="C97" i="7" s="1"/>
  <c r="C30" i="7"/>
  <c r="C95" i="7" s="1"/>
  <c r="C27" i="7"/>
  <c r="C92" i="7" s="1"/>
  <c r="C26" i="7"/>
  <c r="C91" i="7" s="1"/>
  <c r="C25" i="7"/>
  <c r="C90" i="7" s="1"/>
  <c r="C24" i="7"/>
  <c r="C89" i="7" s="1"/>
  <c r="C23" i="7"/>
  <c r="C88" i="7" s="1"/>
  <c r="C22" i="7"/>
  <c r="C87" i="7" s="1"/>
  <c r="C21" i="7"/>
  <c r="C86" i="7" s="1"/>
  <c r="C20" i="7"/>
  <c r="C85" i="7" s="1"/>
  <c r="C19" i="7"/>
  <c r="C84" i="7" s="1"/>
  <c r="C18" i="7"/>
  <c r="C83" i="7" s="1"/>
  <c r="C17" i="7"/>
  <c r="C82" i="7" s="1"/>
  <c r="C15" i="7"/>
  <c r="C80" i="7" s="1"/>
  <c r="C34" i="7"/>
  <c r="C99" i="7" s="1"/>
  <c r="E68" i="7"/>
  <c r="E3" i="7"/>
  <c r="K70" i="7"/>
  <c r="K69" i="7"/>
  <c r="E69" i="7"/>
  <c r="K5" i="7"/>
  <c r="K4" i="7"/>
  <c r="E4" i="7"/>
  <c r="N113" i="7"/>
  <c r="N106" i="7"/>
  <c r="D69" i="7"/>
  <c r="D68" i="7"/>
  <c r="D4" i="7"/>
  <c r="B104" i="8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20" i="8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5" i="8" s="1"/>
  <c r="B137" i="8" s="1"/>
  <c r="B139" i="8" s="1"/>
  <c r="E79" i="8"/>
  <c r="E4" i="8"/>
  <c r="K6" i="8"/>
  <c r="K5" i="8"/>
  <c r="E5" i="8"/>
  <c r="K81" i="8"/>
  <c r="K80" i="8"/>
  <c r="E80" i="8"/>
  <c r="M135" i="8"/>
  <c r="K135" i="8"/>
  <c r="I135" i="8"/>
  <c r="G135" i="8"/>
  <c r="E4" i="9"/>
  <c r="K6" i="9"/>
  <c r="K5" i="9"/>
  <c r="E5" i="9"/>
  <c r="K29" i="10"/>
  <c r="I14" i="10"/>
  <c r="G14" i="10"/>
  <c r="G29" i="10" s="1"/>
  <c r="H31" i="11" s="1"/>
  <c r="E4" i="10"/>
  <c r="K22" i="10"/>
  <c r="K6" i="10"/>
  <c r="K5" i="10"/>
  <c r="E5" i="10"/>
  <c r="B15" i="10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K28" i="10"/>
  <c r="H10" i="11"/>
  <c r="H29" i="11"/>
  <c r="D1" i="11"/>
  <c r="J2" i="11"/>
  <c r="J1" i="11"/>
  <c r="D2" i="11"/>
  <c r="L19" i="11"/>
  <c r="D46" i="1"/>
  <c r="E49" i="3" l="1"/>
  <c r="H20" i="3"/>
  <c r="H58" i="25"/>
  <c r="H30" i="3"/>
  <c r="H68" i="25"/>
  <c r="H17" i="3"/>
  <c r="H55" i="25"/>
  <c r="H29" i="3"/>
  <c r="H67" i="25"/>
  <c r="H25" i="3"/>
  <c r="H63" i="25"/>
  <c r="H21" i="3"/>
  <c r="H59" i="25"/>
  <c r="H16" i="3"/>
  <c r="H54" i="25"/>
  <c r="H42" i="3"/>
  <c r="H80" i="25"/>
  <c r="H34" i="3"/>
  <c r="H72" i="25"/>
  <c r="H26" i="3"/>
  <c r="H64" i="25"/>
  <c r="H22" i="3"/>
  <c r="H60" i="25"/>
  <c r="H41" i="3"/>
  <c r="H79" i="25"/>
  <c r="H82" i="25" s="1"/>
  <c r="H37" i="3"/>
  <c r="H75" i="25"/>
  <c r="H33" i="3"/>
  <c r="H71" i="25"/>
  <c r="H36" i="3"/>
  <c r="H74" i="25"/>
  <c r="H32" i="3"/>
  <c r="H70" i="25"/>
  <c r="H28" i="3"/>
  <c r="H66" i="25"/>
  <c r="H24" i="3"/>
  <c r="H62" i="25"/>
  <c r="H19" i="3"/>
  <c r="H57" i="25"/>
  <c r="H15" i="3"/>
  <c r="H53" i="25"/>
  <c r="H46" i="3"/>
  <c r="H84" i="25"/>
  <c r="H35" i="3"/>
  <c r="H73" i="25"/>
  <c r="H31" i="3"/>
  <c r="H69" i="25"/>
  <c r="H27" i="3"/>
  <c r="H65" i="25"/>
  <c r="H23" i="3"/>
  <c r="H61" i="25"/>
  <c r="H18" i="3"/>
  <c r="H56" i="25"/>
  <c r="H14" i="3"/>
  <c r="H52" i="25"/>
  <c r="J314" i="4"/>
  <c r="H34" i="11"/>
  <c r="B61" i="6"/>
  <c r="B62" i="6" s="1"/>
  <c r="B63" i="6" s="1"/>
  <c r="B64" i="6" s="1"/>
  <c r="N295" i="2"/>
  <c r="G14" i="8"/>
  <c r="H66" i="4"/>
  <c r="I10" i="12"/>
  <c r="O14" i="10"/>
  <c r="B28" i="6"/>
  <c r="K112" i="7"/>
  <c r="K116" i="7" s="1"/>
  <c r="K122" i="7" s="1"/>
  <c r="K29" i="7" s="1"/>
  <c r="M49" i="7"/>
  <c r="J66" i="4"/>
  <c r="J68" i="4" s="1"/>
  <c r="I26" i="10"/>
  <c r="K26" i="10" s="1"/>
  <c r="P211" i="2"/>
  <c r="N206" i="2"/>
  <c r="I16" i="9" s="1"/>
  <c r="J206" i="2"/>
  <c r="G16" i="9" s="1"/>
  <c r="M16" i="9" s="1"/>
  <c r="Q16" i="9" s="1"/>
  <c r="J208" i="2"/>
  <c r="J211" i="2"/>
  <c r="G21" i="9" s="1"/>
  <c r="M21" i="9" s="1"/>
  <c r="Q21" i="9" s="1"/>
  <c r="L207" i="2"/>
  <c r="N207" i="2"/>
  <c r="I17" i="9" s="1"/>
  <c r="P207" i="2"/>
  <c r="L210" i="2"/>
  <c r="L212" i="2"/>
  <c r="N211" i="2"/>
  <c r="I21" i="9" s="1"/>
  <c r="P210" i="2"/>
  <c r="P212" i="2"/>
  <c r="L206" i="2"/>
  <c r="P206" i="2"/>
  <c r="J207" i="2"/>
  <c r="G17" i="9" s="1"/>
  <c r="M17" i="9" s="1"/>
  <c r="Q17" i="9" s="1"/>
  <c r="J210" i="2"/>
  <c r="G20" i="9" s="1"/>
  <c r="M20" i="9" s="1"/>
  <c r="Q20" i="9" s="1"/>
  <c r="J212" i="2"/>
  <c r="G22" i="9" s="1"/>
  <c r="M22" i="9" s="1"/>
  <c r="Q22" i="9" s="1"/>
  <c r="L208" i="2"/>
  <c r="N208" i="2"/>
  <c r="I18" i="9" s="1"/>
  <c r="P208" i="2"/>
  <c r="L211" i="2"/>
  <c r="N210" i="2"/>
  <c r="I20" i="9" s="1"/>
  <c r="N212" i="2"/>
  <c r="I22" i="9" s="1"/>
  <c r="I29" i="10"/>
  <c r="J31" i="11" s="1"/>
  <c r="L31" i="11" s="1"/>
  <c r="J34" i="11"/>
  <c r="M14" i="8"/>
  <c r="M102" i="8" s="1"/>
  <c r="J336" i="4"/>
  <c r="J334" i="4"/>
  <c r="J333" i="4"/>
  <c r="J332" i="4"/>
  <c r="J328" i="4"/>
  <c r="J326" i="4"/>
  <c r="J325" i="4"/>
  <c r="J324" i="4"/>
  <c r="J320" i="4"/>
  <c r="J318" i="4"/>
  <c r="J317" i="4"/>
  <c r="J316" i="4"/>
  <c r="L10" i="11"/>
  <c r="J341" i="4"/>
  <c r="J313" i="4"/>
  <c r="G52" i="25" s="1"/>
  <c r="K28" i="6"/>
  <c r="H412" i="4"/>
  <c r="J330" i="4"/>
  <c r="J329" i="4"/>
  <c r="G30" i="3" s="1"/>
  <c r="J322" i="4"/>
  <c r="J321" i="4"/>
  <c r="J339" i="4"/>
  <c r="J338" i="4"/>
  <c r="J335" i="4"/>
  <c r="J331" i="4"/>
  <c r="J327" i="4"/>
  <c r="J323" i="4"/>
  <c r="J319" i="4"/>
  <c r="J315" i="4"/>
  <c r="G23" i="10"/>
  <c r="H28" i="11" s="1"/>
  <c r="I102" i="8"/>
  <c r="F68" i="5"/>
  <c r="F412" i="4"/>
  <c r="H343" i="4"/>
  <c r="F343" i="4"/>
  <c r="F346" i="4" s="1"/>
  <c r="K14" i="8"/>
  <c r="K102" i="8" s="1"/>
  <c r="H44" i="3"/>
  <c r="I137" i="8"/>
  <c r="I23" i="10"/>
  <c r="J28" i="11" s="1"/>
  <c r="R49" i="9"/>
  <c r="G25" i="7"/>
  <c r="G33" i="7"/>
  <c r="G24" i="7"/>
  <c r="G15" i="7"/>
  <c r="G22" i="7"/>
  <c r="G38" i="7"/>
  <c r="G23" i="7"/>
  <c r="G27" i="7"/>
  <c r="G31" i="7"/>
  <c r="G35" i="7"/>
  <c r="G20" i="7"/>
  <c r="G28" i="7"/>
  <c r="G36" i="7"/>
  <c r="G19" i="7"/>
  <c r="G18" i="7"/>
  <c r="G26" i="7"/>
  <c r="G34" i="7"/>
  <c r="G17" i="7"/>
  <c r="G21" i="7"/>
  <c r="G29" i="7"/>
  <c r="G37" i="7"/>
  <c r="G32" i="7"/>
  <c r="G16" i="7"/>
  <c r="G30" i="7"/>
  <c r="E31" i="7"/>
  <c r="E18" i="7"/>
  <c r="E17" i="7"/>
  <c r="E20" i="7"/>
  <c r="E28" i="7"/>
  <c r="E36" i="7"/>
  <c r="E19" i="7"/>
  <c r="E27" i="7"/>
  <c r="E35" i="7"/>
  <c r="E22" i="7"/>
  <c r="E30" i="7"/>
  <c r="E38" i="7"/>
  <c r="E21" i="7"/>
  <c r="E29" i="7"/>
  <c r="E37" i="7"/>
  <c r="E16" i="7"/>
  <c r="E24" i="7"/>
  <c r="E32" i="7"/>
  <c r="E15" i="7"/>
  <c r="E23" i="7"/>
  <c r="E26" i="7"/>
  <c r="E34" i="7"/>
  <c r="E25" i="7"/>
  <c r="E33" i="7"/>
  <c r="I22" i="7"/>
  <c r="I38" i="7"/>
  <c r="I27" i="7"/>
  <c r="I24" i="7"/>
  <c r="I17" i="7"/>
  <c r="I33" i="7"/>
  <c r="I20" i="7"/>
  <c r="I26" i="7"/>
  <c r="I34" i="7"/>
  <c r="I15" i="7"/>
  <c r="I23" i="7"/>
  <c r="I31" i="7"/>
  <c r="I18" i="7"/>
  <c r="I28" i="7"/>
  <c r="I36" i="7"/>
  <c r="I21" i="7"/>
  <c r="I29" i="7"/>
  <c r="I37" i="7"/>
  <c r="I16" i="7"/>
  <c r="I30" i="7"/>
  <c r="I19" i="7"/>
  <c r="I35" i="7"/>
  <c r="I32" i="7"/>
  <c r="I25" i="7"/>
  <c r="F346" i="5"/>
  <c r="J34" i="12" l="1"/>
  <c r="J28" i="12"/>
  <c r="K23" i="7"/>
  <c r="M23" i="7" s="1"/>
  <c r="N88" i="7" s="1"/>
  <c r="K36" i="7"/>
  <c r="K33" i="7"/>
  <c r="M33" i="7" s="1"/>
  <c r="N98" i="7" s="1"/>
  <c r="K24" i="7"/>
  <c r="M24" i="7" s="1"/>
  <c r="N89" i="7" s="1"/>
  <c r="K30" i="7"/>
  <c r="M30" i="7" s="1"/>
  <c r="N95" i="7" s="1"/>
  <c r="K27" i="7"/>
  <c r="M27" i="7" s="1"/>
  <c r="N92" i="7" s="1"/>
  <c r="K32" i="7"/>
  <c r="H346" i="4"/>
  <c r="H39" i="3"/>
  <c r="H49" i="3" s="1"/>
  <c r="H77" i="25"/>
  <c r="H87" i="25" s="1"/>
  <c r="G41" i="3"/>
  <c r="I41" i="3" s="1"/>
  <c r="G79" i="25"/>
  <c r="G18" i="3"/>
  <c r="I18" i="3" s="1"/>
  <c r="M84" i="7" s="1"/>
  <c r="G56" i="25"/>
  <c r="I56" i="25" s="1"/>
  <c r="G20" i="3"/>
  <c r="I20" i="3" s="1"/>
  <c r="M86" i="7" s="1"/>
  <c r="G58" i="25"/>
  <c r="I58" i="25" s="1"/>
  <c r="G36" i="3"/>
  <c r="I36" i="3" s="1"/>
  <c r="M102" i="7" s="1"/>
  <c r="G74" i="25"/>
  <c r="I74" i="25" s="1"/>
  <c r="G23" i="3"/>
  <c r="I23" i="3" s="1"/>
  <c r="M89" i="7" s="1"/>
  <c r="G61" i="25"/>
  <c r="I61" i="25" s="1"/>
  <c r="G17" i="3"/>
  <c r="I17" i="3" s="1"/>
  <c r="M83" i="7" s="1"/>
  <c r="G55" i="25"/>
  <c r="I55" i="25" s="1"/>
  <c r="G25" i="3"/>
  <c r="I25" i="3" s="1"/>
  <c r="M91" i="7" s="1"/>
  <c r="G63" i="25"/>
  <c r="I63" i="25" s="1"/>
  <c r="G33" i="3"/>
  <c r="I33" i="3" s="1"/>
  <c r="M99" i="7" s="1"/>
  <c r="G71" i="25"/>
  <c r="I71" i="25" s="1"/>
  <c r="I52" i="25"/>
  <c r="G26" i="3"/>
  <c r="I26" i="3" s="1"/>
  <c r="M92" i="7" s="1"/>
  <c r="G64" i="25"/>
  <c r="I64" i="25" s="1"/>
  <c r="G28" i="3"/>
  <c r="I28" i="3" s="1"/>
  <c r="M94" i="7" s="1"/>
  <c r="G66" i="25"/>
  <c r="I66" i="25" s="1"/>
  <c r="G42" i="3"/>
  <c r="I42" i="3" s="1"/>
  <c r="G80" i="25"/>
  <c r="I80" i="25" s="1"/>
  <c r="G31" i="3"/>
  <c r="I31" i="3" s="1"/>
  <c r="M97" i="7" s="1"/>
  <c r="G69" i="25"/>
  <c r="I69" i="25" s="1"/>
  <c r="G46" i="3"/>
  <c r="G84" i="25"/>
  <c r="I84" i="25" s="1"/>
  <c r="G19" i="3"/>
  <c r="I19" i="3" s="1"/>
  <c r="M85" i="7" s="1"/>
  <c r="G57" i="25"/>
  <c r="I57" i="25" s="1"/>
  <c r="G27" i="3"/>
  <c r="I27" i="3" s="1"/>
  <c r="M93" i="7" s="1"/>
  <c r="G65" i="25"/>
  <c r="I65" i="25" s="1"/>
  <c r="G35" i="3"/>
  <c r="I35" i="3" s="1"/>
  <c r="M101" i="7" s="1"/>
  <c r="G73" i="25"/>
  <c r="I73" i="25" s="1"/>
  <c r="G24" i="3"/>
  <c r="I24" i="3" s="1"/>
  <c r="M90" i="7" s="1"/>
  <c r="G62" i="25"/>
  <c r="I62" i="25" s="1"/>
  <c r="I30" i="3"/>
  <c r="G68" i="25"/>
  <c r="I68" i="25" s="1"/>
  <c r="G34" i="3"/>
  <c r="I34" i="3" s="1"/>
  <c r="M100" i="7" s="1"/>
  <c r="G72" i="25"/>
  <c r="I72" i="25" s="1"/>
  <c r="G14" i="3"/>
  <c r="G16" i="3"/>
  <c r="I16" i="3" s="1"/>
  <c r="M82" i="7" s="1"/>
  <c r="G54" i="25"/>
  <c r="I54" i="25" s="1"/>
  <c r="G32" i="3"/>
  <c r="I32" i="3" s="1"/>
  <c r="M98" i="7" s="1"/>
  <c r="G70" i="25"/>
  <c r="I70" i="25" s="1"/>
  <c r="G22" i="3"/>
  <c r="I22" i="3" s="1"/>
  <c r="M88" i="7" s="1"/>
  <c r="G60" i="25"/>
  <c r="I60" i="25" s="1"/>
  <c r="G21" i="3"/>
  <c r="I21" i="3" s="1"/>
  <c r="M87" i="7" s="1"/>
  <c r="G59" i="25"/>
  <c r="I59" i="25" s="1"/>
  <c r="G29" i="3"/>
  <c r="I29" i="3" s="1"/>
  <c r="M95" i="7" s="1"/>
  <c r="G67" i="25"/>
  <c r="I67" i="25" s="1"/>
  <c r="G37" i="3"/>
  <c r="I37" i="3" s="1"/>
  <c r="M103" i="7" s="1"/>
  <c r="G75" i="25"/>
  <c r="I75" i="25" s="1"/>
  <c r="G15" i="3"/>
  <c r="I15" i="3" s="1"/>
  <c r="M81" i="7" s="1"/>
  <c r="G53" i="25"/>
  <c r="I53" i="25" s="1"/>
  <c r="G18" i="9"/>
  <c r="M18" i="9" s="1"/>
  <c r="Q18" i="9" s="1"/>
  <c r="K65" i="8"/>
  <c r="J13" i="12"/>
  <c r="J12" i="12"/>
  <c r="G65" i="8"/>
  <c r="H8" i="11" s="1"/>
  <c r="G137" i="8"/>
  <c r="H11" i="11" s="1"/>
  <c r="G102" i="8"/>
  <c r="H9" i="11" s="1"/>
  <c r="B38" i="9"/>
  <c r="B39" i="9" s="1"/>
  <c r="B40" i="9" s="1"/>
  <c r="B41" i="9" s="1"/>
  <c r="B42" i="9" s="1"/>
  <c r="B43" i="9" s="1"/>
  <c r="B44" i="9" s="1"/>
  <c r="B45" i="9" s="1"/>
  <c r="B46" i="9" s="1"/>
  <c r="B47" i="9" s="1"/>
  <c r="J20" i="12"/>
  <c r="J17" i="12"/>
  <c r="J20" i="11"/>
  <c r="L20" i="11" s="1"/>
  <c r="K20" i="7"/>
  <c r="M20" i="7" s="1"/>
  <c r="N85" i="7" s="1"/>
  <c r="K19" i="7"/>
  <c r="M19" i="7" s="1"/>
  <c r="N84" i="7" s="1"/>
  <c r="K35" i="7"/>
  <c r="K15" i="7"/>
  <c r="M15" i="7" s="1"/>
  <c r="K16" i="7"/>
  <c r="M16" i="7" s="1"/>
  <c r="N81" i="7" s="1"/>
  <c r="K43" i="7"/>
  <c r="M43" i="7" s="1"/>
  <c r="O43" i="7" s="1"/>
  <c r="J42" i="3" s="1"/>
  <c r="K38" i="7"/>
  <c r="M38" i="7" s="1"/>
  <c r="N103" i="7" s="1"/>
  <c r="K17" i="7"/>
  <c r="M17" i="7" s="1"/>
  <c r="N82" i="7" s="1"/>
  <c r="K28" i="7"/>
  <c r="M28" i="7" s="1"/>
  <c r="N93" i="7" s="1"/>
  <c r="K37" i="7"/>
  <c r="M37" i="7" s="1"/>
  <c r="N102" i="7" s="1"/>
  <c r="K42" i="7"/>
  <c r="K21" i="7"/>
  <c r="M21" i="7" s="1"/>
  <c r="N86" i="7" s="1"/>
  <c r="K18" i="7"/>
  <c r="M18" i="7" s="1"/>
  <c r="N83" i="7" s="1"/>
  <c r="K22" i="7"/>
  <c r="M22" i="7" s="1"/>
  <c r="N87" i="7" s="1"/>
  <c r="K26" i="7"/>
  <c r="K31" i="7"/>
  <c r="M31" i="7" s="1"/>
  <c r="N96" i="7" s="1"/>
  <c r="K25" i="7"/>
  <c r="M25" i="7" s="1"/>
  <c r="N90" i="7" s="1"/>
  <c r="K34" i="7"/>
  <c r="M34" i="7" s="1"/>
  <c r="N99" i="7" s="1"/>
  <c r="J9" i="11"/>
  <c r="M137" i="8"/>
  <c r="M65" i="8"/>
  <c r="J343" i="4"/>
  <c r="L28" i="11"/>
  <c r="K23" i="10"/>
  <c r="K137" i="8"/>
  <c r="J11" i="11" s="1"/>
  <c r="M26" i="7"/>
  <c r="N91" i="7" s="1"/>
  <c r="H18" i="11"/>
  <c r="L18" i="11" s="1"/>
  <c r="E40" i="7"/>
  <c r="M42" i="7"/>
  <c r="M35" i="7"/>
  <c r="N100" i="7" s="1"/>
  <c r="I40" i="7"/>
  <c r="M32" i="7"/>
  <c r="N97" i="7" s="1"/>
  <c r="M29" i="7"/>
  <c r="N94" i="7" s="1"/>
  <c r="M36" i="7"/>
  <c r="N101" i="7" s="1"/>
  <c r="G40" i="7"/>
  <c r="I14" i="3"/>
  <c r="I46" i="3" l="1"/>
  <c r="M119" i="7" s="1"/>
  <c r="O119" i="7" s="1"/>
  <c r="N49" i="7" s="1"/>
  <c r="O49" i="7" s="1"/>
  <c r="N116" i="7" s="1"/>
  <c r="B49" i="9"/>
  <c r="B51" i="9" s="1"/>
  <c r="B53" i="9" s="1"/>
  <c r="B55" i="9" s="1"/>
  <c r="O83" i="7"/>
  <c r="M96" i="7"/>
  <c r="I39" i="3"/>
  <c r="G44" i="3"/>
  <c r="G39" i="3"/>
  <c r="O95" i="7"/>
  <c r="O86" i="7"/>
  <c r="O82" i="7"/>
  <c r="I44" i="3"/>
  <c r="O97" i="7"/>
  <c r="O96" i="7"/>
  <c r="O81" i="7"/>
  <c r="O89" i="7"/>
  <c r="O88" i="7"/>
  <c r="O91" i="7"/>
  <c r="O90" i="7"/>
  <c r="O93" i="7"/>
  <c r="O92" i="7"/>
  <c r="O99" i="7"/>
  <c r="O102" i="7"/>
  <c r="O84" i="7"/>
  <c r="O85" i="7"/>
  <c r="I77" i="25"/>
  <c r="O94" i="7"/>
  <c r="O101" i="7"/>
  <c r="K42" i="3"/>
  <c r="I19" i="10" s="1"/>
  <c r="I20" i="10" s="1"/>
  <c r="J27" i="11" s="1"/>
  <c r="L27" i="11" s="1"/>
  <c r="J80" i="25"/>
  <c r="K80" i="25" s="1"/>
  <c r="K45" i="7"/>
  <c r="J84" i="25"/>
  <c r="K84" i="25" s="1"/>
  <c r="O103" i="7"/>
  <c r="O98" i="7"/>
  <c r="O100" i="7"/>
  <c r="I79" i="25"/>
  <c r="G82" i="25"/>
  <c r="O87" i="7"/>
  <c r="G77" i="25"/>
  <c r="J8" i="11"/>
  <c r="L8" i="11" s="1"/>
  <c r="J15" i="12"/>
  <c r="J19" i="12" s="1"/>
  <c r="J22" i="12" s="1"/>
  <c r="L9" i="11"/>
  <c r="L11" i="11"/>
  <c r="K40" i="7"/>
  <c r="J26" i="12"/>
  <c r="M45" i="7"/>
  <c r="O42" i="7"/>
  <c r="J79" i="25" s="1"/>
  <c r="E51" i="7"/>
  <c r="E47" i="7"/>
  <c r="G47" i="7"/>
  <c r="G51" i="7"/>
  <c r="I47" i="7"/>
  <c r="I51" i="7"/>
  <c r="M40" i="7"/>
  <c r="N80" i="7"/>
  <c r="N105" i="7" s="1"/>
  <c r="N112" i="7" s="1"/>
  <c r="M80" i="7"/>
  <c r="G49" i="3" l="1"/>
  <c r="J46" i="3"/>
  <c r="K46" i="3" s="1"/>
  <c r="K51" i="7"/>
  <c r="I49" i="3"/>
  <c r="G87" i="25"/>
  <c r="J82" i="25"/>
  <c r="I82" i="25"/>
  <c r="I87" i="25" s="1"/>
  <c r="K79" i="25"/>
  <c r="K82" i="25" s="1"/>
  <c r="K47" i="7"/>
  <c r="M51" i="7"/>
  <c r="M47" i="7"/>
  <c r="J41" i="3"/>
  <c r="O45" i="7"/>
  <c r="O80" i="7"/>
  <c r="M105" i="7"/>
  <c r="M112" i="7" s="1"/>
  <c r="M116" i="7" s="1"/>
  <c r="J44" i="3" l="1"/>
  <c r="K41" i="3"/>
  <c r="O105" i="7"/>
  <c r="O112" i="7" s="1"/>
  <c r="O116" i="7" s="1"/>
  <c r="O122" i="7" s="1"/>
  <c r="O16" i="10" l="1"/>
  <c r="K44" i="3"/>
  <c r="N34" i="7"/>
  <c r="O34" i="7" s="1"/>
  <c r="J33" i="3" s="1"/>
  <c r="N35" i="7"/>
  <c r="O35" i="7" s="1"/>
  <c r="J34" i="3" s="1"/>
  <c r="N25" i="7"/>
  <c r="O25" i="7" s="1"/>
  <c r="J24" i="3" s="1"/>
  <c r="N19" i="7"/>
  <c r="O19" i="7" s="1"/>
  <c r="J18" i="3" s="1"/>
  <c r="N21" i="7"/>
  <c r="O21" i="7" s="1"/>
  <c r="J20" i="3" s="1"/>
  <c r="N31" i="7"/>
  <c r="O31" i="7" s="1"/>
  <c r="J30" i="3" s="1"/>
  <c r="N17" i="7"/>
  <c r="O17" i="7" s="1"/>
  <c r="J16" i="3" s="1"/>
  <c r="N28" i="7"/>
  <c r="O28" i="7" s="1"/>
  <c r="J27" i="3" s="1"/>
  <c r="N18" i="7"/>
  <c r="O18" i="7" s="1"/>
  <c r="J17" i="3" s="1"/>
  <c r="N32" i="7"/>
  <c r="O32" i="7" s="1"/>
  <c r="J31" i="3" s="1"/>
  <c r="N27" i="7"/>
  <c r="O27" i="7" s="1"/>
  <c r="J26" i="3" s="1"/>
  <c r="N26" i="7"/>
  <c r="O26" i="7" s="1"/>
  <c r="J25" i="3" s="1"/>
  <c r="N30" i="7"/>
  <c r="O30" i="7" s="1"/>
  <c r="J29" i="3" s="1"/>
  <c r="N24" i="7"/>
  <c r="O24" i="7" s="1"/>
  <c r="J23" i="3" s="1"/>
  <c r="N38" i="7"/>
  <c r="O38" i="7" s="1"/>
  <c r="J37" i="3" s="1"/>
  <c r="N33" i="7"/>
  <c r="O33" i="7" s="1"/>
  <c r="J32" i="3" s="1"/>
  <c r="N23" i="7"/>
  <c r="O23" i="7" s="1"/>
  <c r="J22" i="3" s="1"/>
  <c r="N20" i="7"/>
  <c r="O20" i="7" s="1"/>
  <c r="J19" i="3" s="1"/>
  <c r="N22" i="7"/>
  <c r="O22" i="7" s="1"/>
  <c r="J21" i="3" s="1"/>
  <c r="N36" i="7"/>
  <c r="O36" i="7" s="1"/>
  <c r="J35" i="3" s="1"/>
  <c r="N16" i="7"/>
  <c r="O16" i="7" s="1"/>
  <c r="J15" i="3" s="1"/>
  <c r="N37" i="7"/>
  <c r="O37" i="7" s="1"/>
  <c r="J36" i="3" s="1"/>
  <c r="N29" i="7"/>
  <c r="O29" i="7" s="1"/>
  <c r="J28" i="3" s="1"/>
  <c r="N15" i="7"/>
  <c r="K19" i="3" l="1"/>
  <c r="J57" i="25"/>
  <c r="K57" i="25" s="1"/>
  <c r="K31" i="3"/>
  <c r="J69" i="25"/>
  <c r="K69" i="25" s="1"/>
  <c r="K34" i="3"/>
  <c r="J72" i="25"/>
  <c r="K72" i="25" s="1"/>
  <c r="K22" i="3"/>
  <c r="J60" i="25"/>
  <c r="K60" i="25" s="1"/>
  <c r="K17" i="3"/>
  <c r="J55" i="25"/>
  <c r="K55" i="25" s="1"/>
  <c r="K33" i="3"/>
  <c r="I34" i="10" s="1"/>
  <c r="J71" i="25"/>
  <c r="K71" i="25" s="1"/>
  <c r="K35" i="3"/>
  <c r="J73" i="25"/>
  <c r="K73" i="25" s="1"/>
  <c r="K32" i="3"/>
  <c r="I25" i="10" s="1"/>
  <c r="K25" i="10" s="1"/>
  <c r="J70" i="25"/>
  <c r="K70" i="25" s="1"/>
  <c r="K25" i="3"/>
  <c r="O34" i="9" s="1"/>
  <c r="Q34" i="9" s="1"/>
  <c r="J63" i="25"/>
  <c r="K63" i="25" s="1"/>
  <c r="K27" i="3"/>
  <c r="J65" i="25"/>
  <c r="K65" i="25" s="1"/>
  <c r="K18" i="3"/>
  <c r="J56" i="25"/>
  <c r="K56" i="25" s="1"/>
  <c r="K36" i="3"/>
  <c r="J74" i="25"/>
  <c r="K74" i="25" s="1"/>
  <c r="K23" i="3"/>
  <c r="O31" i="9" s="1"/>
  <c r="Q31" i="9" s="1"/>
  <c r="J61" i="25"/>
  <c r="K61" i="25" s="1"/>
  <c r="K30" i="3"/>
  <c r="I31" i="10" s="1"/>
  <c r="K31" i="10" s="1"/>
  <c r="J68" i="25"/>
  <c r="K68" i="25" s="1"/>
  <c r="K15" i="3"/>
  <c r="J53" i="25"/>
  <c r="K53" i="25" s="1"/>
  <c r="K29" i="3"/>
  <c r="O37" i="9" s="1"/>
  <c r="Q37" i="9" s="1"/>
  <c r="J67" i="25"/>
  <c r="K67" i="25" s="1"/>
  <c r="K20" i="3"/>
  <c r="J58" i="25"/>
  <c r="K58" i="25" s="1"/>
  <c r="K28" i="3"/>
  <c r="O35" i="9" s="1"/>
  <c r="Q35" i="9" s="1"/>
  <c r="J66" i="25"/>
  <c r="K66" i="25" s="1"/>
  <c r="K21" i="3"/>
  <c r="J59" i="25"/>
  <c r="K59" i="25" s="1"/>
  <c r="K37" i="3"/>
  <c r="J75" i="25"/>
  <c r="K75" i="25" s="1"/>
  <c r="K26" i="3"/>
  <c r="J64" i="25"/>
  <c r="K64" i="25" s="1"/>
  <c r="K16" i="3"/>
  <c r="J54" i="25"/>
  <c r="K54" i="25" s="1"/>
  <c r="K24" i="3"/>
  <c r="O33" i="9" s="1"/>
  <c r="Q33" i="9" s="1"/>
  <c r="J62" i="25"/>
  <c r="K62" i="25" s="1"/>
  <c r="K34" i="10"/>
  <c r="I35" i="10"/>
  <c r="K35" i="10" s="1"/>
  <c r="J29" i="11" s="1"/>
  <c r="L29" i="11" s="1"/>
  <c r="Q53" i="9"/>
  <c r="J12" i="11" s="1"/>
  <c r="N40" i="7"/>
  <c r="O15" i="7"/>
  <c r="J52" i="25" s="1"/>
  <c r="I32" i="10"/>
  <c r="J13" i="11" s="1"/>
  <c r="J77" i="25" l="1"/>
  <c r="J87" i="25" s="1"/>
  <c r="K52" i="25"/>
  <c r="K77" i="25" s="1"/>
  <c r="K87" i="25" s="1"/>
  <c r="Q49" i="9"/>
  <c r="K32" i="10"/>
  <c r="L13" i="11"/>
  <c r="O40" i="7"/>
  <c r="J14" i="3"/>
  <c r="L12" i="11"/>
  <c r="N51" i="7"/>
  <c r="N47" i="7"/>
  <c r="O51" i="7" l="1"/>
  <c r="O47" i="7"/>
  <c r="K14" i="3"/>
  <c r="K39" i="3" s="1"/>
  <c r="K49" i="3" s="1"/>
  <c r="J39" i="3"/>
  <c r="J49" i="3" s="1"/>
  <c r="O17" i="10"/>
  <c r="G17" i="10" l="1"/>
  <c r="H14" i="11" s="1"/>
  <c r="H16" i="11" s="1"/>
  <c r="H22" i="11" l="1"/>
  <c r="H26" i="11" s="1"/>
  <c r="H30" i="11" s="1"/>
  <c r="H33" i="11" s="1"/>
  <c r="H36" i="11" s="1"/>
  <c r="I17" i="10"/>
  <c r="J14" i="11" l="1"/>
  <c r="J16" i="11" s="1"/>
  <c r="L14" i="11"/>
  <c r="J22" i="11" l="1"/>
  <c r="L16" i="11"/>
  <c r="J24" i="11" l="1"/>
  <c r="J26" i="11"/>
  <c r="L22" i="11"/>
  <c r="J30" i="11" l="1"/>
  <c r="L26" i="11"/>
  <c r="J27" i="12"/>
  <c r="J30" i="12" s="1"/>
  <c r="J35" i="12" s="1"/>
  <c r="J36" i="12" s="1"/>
  <c r="L24" i="11"/>
  <c r="J39" i="12" l="1"/>
  <c r="J38" i="12"/>
  <c r="J33" i="11"/>
  <c r="L30" i="11"/>
  <c r="J36" i="11" l="1"/>
  <c r="L36" i="11" s="1"/>
  <c r="L39" i="11" s="1"/>
  <c r="L48" i="11" s="1"/>
  <c r="L33" i="11"/>
</calcChain>
</file>

<file path=xl/sharedStrings.xml><?xml version="1.0" encoding="utf-8"?>
<sst xmlns="http://schemas.openxmlformats.org/spreadsheetml/2006/main" count="5542" uniqueCount="776">
  <si>
    <t xml:space="preserve">                                          PART I</t>
  </si>
  <si>
    <t xml:space="preserve">                                          Page 1</t>
  </si>
  <si>
    <t>BASIS</t>
  </si>
  <si>
    <t>Amount (2)</t>
  </si>
  <si>
    <t>FOR</t>
  </si>
  <si>
    <t>(To Wkst E as</t>
  </si>
  <si>
    <t>DESCRIPTIONS</t>
  </si>
  <si>
    <t>ADJ (1)</t>
  </si>
  <si>
    <t>appropriate)</t>
  </si>
  <si>
    <t>(Wkst E)</t>
  </si>
  <si>
    <t>Investment income on commingled restricted &amp; unrestricted funds.......................................................</t>
  </si>
  <si>
    <t xml:space="preserve"> _____________________________</t>
  </si>
  <si>
    <t>__</t>
  </si>
  <si>
    <t>Trade, quantity, time &amp; other discounts on purchases.......................................................</t>
  </si>
  <si>
    <t>Rebates &amp; refunds of expenses......................................................................................................</t>
  </si>
  <si>
    <t>Rental of space by suppliers.................................................................................................</t>
  </si>
  <si>
    <t>Telephone service.....................................................................................................................</t>
  </si>
  <si>
    <t>Television &amp; radio service....................................................................................................</t>
  </si>
  <si>
    <t>Parking lot...................................................................................................................................</t>
  </si>
  <si>
    <t>Sale of scrap, waste, etc......................................................................................................</t>
  </si>
  <si>
    <t>Adj. resulting from transactions with related organizations (3).....................................</t>
  </si>
  <si>
    <t>Laundry and linen service.........................................................................................................</t>
  </si>
  <si>
    <t>Cafeteria - employees, guests, etc...................................................................................</t>
  </si>
  <si>
    <t>Rental of living quarters to employees and others.....................................................</t>
  </si>
  <si>
    <t>Sale of medical and surgical supplies to other than patients...............................</t>
  </si>
  <si>
    <t>Sale of drugs to other than patients...............................................................................</t>
  </si>
  <si>
    <t>Sale of medical records and abstracts..........................................................................</t>
  </si>
  <si>
    <t>Nursing school (tuition, fees, uniforms, finance charges)........................................</t>
  </si>
  <si>
    <t>Income from vending machines..........................................................................................</t>
  </si>
  <si>
    <t>Income from imposition of interest and finance charges.......................................</t>
  </si>
  <si>
    <t>Payments - Physicians' assumption of operating costs........................................</t>
  </si>
  <si>
    <t>Undistributed risk pool........................................................................................................</t>
  </si>
  <si>
    <t>________________________________</t>
  </si>
  <si>
    <t>_________________________</t>
  </si>
  <si>
    <t xml:space="preserve"> _______________________________</t>
  </si>
  <si>
    <t>______________</t>
  </si>
  <si>
    <t xml:space="preserve">  __________________________________</t>
  </si>
  <si>
    <t>_________________________________</t>
  </si>
  <si>
    <t>Adjustment for physicial therapy costs in excess of limit (4)......................................................................................................................</t>
  </si>
  <si>
    <t>Reinsurance...........................................................................................................................</t>
  </si>
  <si>
    <t>Depreciation in excess of limits (Attach worksheet) ........................................................................................................</t>
  </si>
  <si>
    <t>Noncovered purchased service (Attach worksheet)...................................................................................................................</t>
  </si>
  <si>
    <t>Medicare Bad Debts</t>
  </si>
  <si>
    <t>..................................................................................................................................................................</t>
  </si>
  <si>
    <t xml:space="preserve">       ____________</t>
  </si>
  <si>
    <t>Page total......................................................</t>
  </si>
  <si>
    <t>TOTAL ADJUSTMENTS.................................................</t>
  </si>
  <si>
    <t>Basis for Adjustment:</t>
  </si>
  <si>
    <t>(2)  Transfer to Worksheet E lines as appropriate.</t>
  </si>
  <si>
    <t>A = Cost - including applicable overhead, if determinable.</t>
  </si>
  <si>
    <t>(3)  From Worksheet H.</t>
  </si>
  <si>
    <t>B = Amounts Received - if cost cannot be determined.</t>
  </si>
  <si>
    <t>(4)  See Chapter 4 of HCFA Pub 15-II;  attach Worksheet A-8-3.</t>
  </si>
  <si>
    <t xml:space="preserve">                                             WORKSHEET G</t>
  </si>
  <si>
    <t xml:space="preserve">                                                   PART I</t>
  </si>
  <si>
    <t xml:space="preserve">                                                   PAGE 2</t>
  </si>
  <si>
    <t>Amount</t>
  </si>
  <si>
    <t>ADJ(1)</t>
  </si>
  <si>
    <t>_________________________________________________</t>
  </si>
  <si>
    <t>SUMMARY OF ADJUSTMENTS TO EXPENSES</t>
  </si>
  <si>
    <t xml:space="preserve">                                           WORKSHEET G</t>
  </si>
  <si>
    <t xml:space="preserve">                                           PART II</t>
  </si>
  <si>
    <t>TRANSFER TO</t>
  </si>
  <si>
    <t>NUMBERS</t>
  </si>
  <si>
    <t>WORKSHEET E</t>
  </si>
  <si>
    <t>FROM</t>
  </si>
  <si>
    <t>LINE # AS SHOWN</t>
  </si>
  <si>
    <t>Wkst E</t>
  </si>
  <si>
    <t xml:space="preserve">3      </t>
  </si>
  <si>
    <t xml:space="preserve"> ___________</t>
  </si>
  <si>
    <t>Skilled Nursing Facilities.................................</t>
  </si>
  <si>
    <t>Home Health Agencies......................................</t>
  </si>
  <si>
    <t xml:space="preserve">    [  ]  Budget Forecast</t>
  </si>
  <si>
    <t>Clinics..............................................................................</t>
  </si>
  <si>
    <t>Physician Groups.......................................</t>
  </si>
  <si>
    <t>Individual Physicians.....................................</t>
  </si>
  <si>
    <t>Certified Labs...............................................</t>
  </si>
  <si>
    <t>X-Ray Units...................................................</t>
  </si>
  <si>
    <t>Ambulances...................................................</t>
  </si>
  <si>
    <t>Pharmacy (Outpatient)....................................</t>
  </si>
  <si>
    <t>Mental Health Services............................</t>
  </si>
  <si>
    <t>Plan Administration......................................</t>
  </si>
  <si>
    <t>Special Admin Costs.....................................</t>
  </si>
  <si>
    <t>Admin &amp; General Costs......................................................................</t>
  </si>
  <si>
    <t>STATEMENT OF COSTS OF SERVICES FROM RELATED ORGANIZATIONS</t>
  </si>
  <si>
    <t>WORKSHEET H</t>
  </si>
  <si>
    <t>A.</t>
  </si>
  <si>
    <t>Are there any costs included on Worksheet E which resulted from transactions with related organizations?</t>
  </si>
  <si>
    <t>(If "YES", complete Parts B and C.)</t>
  </si>
  <si>
    <t>B.</t>
  </si>
  <si>
    <t>Costs incurred and adjustments required as a result of transactions with related organizations.</t>
  </si>
  <si>
    <t>ADJUSTMENTS (1)</t>
  </si>
  <si>
    <t>COST CENTER (Worksheet E)</t>
  </si>
  <si>
    <t>EXPENSE ITEMS</t>
  </si>
  <si>
    <t>IN COST</t>
  </si>
  <si>
    <t>(5 = 4 - 3)</t>
  </si>
  <si>
    <t>_____</t>
  </si>
  <si>
    <t>___________________________</t>
  </si>
  <si>
    <t xml:space="preserve">       _____________</t>
  </si>
  <si>
    <t>TOTALS.........................................................................……………………………………………………………………………..</t>
  </si>
  <si>
    <t xml:space="preserve">       =============</t>
  </si>
  <si>
    <t>C.</t>
  </si>
  <si>
    <t>Interrelationship of Plan to related organization(s):</t>
  </si>
  <si>
    <t>The Secretary, by virtue of authority granted under section 1814(b)(1) of the Health Insurance for the Aged and Disabled Act,</t>
  </si>
  <si>
    <t>required organizations to furnish the information requested on Part C of this worksheet. The information will be used by the Health</t>
  </si>
  <si>
    <t>Accretion/Deletion Cost</t>
  </si>
  <si>
    <t>Certification Cost</t>
  </si>
  <si>
    <t>Special Studies</t>
  </si>
  <si>
    <t>Other (Specify)</t>
  </si>
  <si>
    <t>Total Special Administration Cost</t>
  </si>
  <si>
    <t>Special Administration Costs</t>
  </si>
  <si>
    <t>Care Financing Administration in determining that the costs applicable to services, facilities and supplies furnished by</t>
  </si>
  <si>
    <t xml:space="preserve">organizations related to the Plan by common ownership or control, represent reasonable costs as determined under section 1861 of the </t>
  </si>
  <si>
    <t>Health Insurance for the Aged and Disabled Act.  If the Plan does not provide all or any part of the requested information, the cost</t>
  </si>
  <si>
    <t>(INSTRUCTIONS FOR THIS WORKSHEET ARE PUBLISHED IN CMS PUB. 15-II, SECTION 2309.1)</t>
  </si>
  <si>
    <t>(INSTRUCTIONS FOR THIS WORKSHEET ARE PUBLISHED IN CMS PUB. 15-II, SECTION 2309.2)</t>
  </si>
  <si>
    <t>report will be considered incomplete and not acceptable for purposes of claiming reimbursement under Title XVIII.</t>
  </si>
  <si>
    <t xml:space="preserve"> ----------RELATED ORGANIZATION(S)--------</t>
  </si>
  <si>
    <t>SYMBOL (2)</t>
  </si>
  <si>
    <t>NAME OF INDIVIDUAL</t>
  </si>
  <si>
    <t>OWNERSHIP OF PLAN</t>
  </si>
  <si>
    <t>ORGANIZATION</t>
  </si>
  <si>
    <t>OWNERSHIP</t>
  </si>
  <si>
    <t>NAME</t>
  </si>
  <si>
    <t>%</t>
  </si>
  <si>
    <t>BUSINESS</t>
  </si>
  <si>
    <t xml:space="preserve"> ________________________________</t>
  </si>
  <si>
    <t xml:space="preserve">  _____________</t>
  </si>
  <si>
    <t>Subtotal (Sum of 25 and 26) ...................</t>
  </si>
  <si>
    <t>Use the following symbols to indicate the interrelationship of the Plan to related organizations:</t>
  </si>
  <si>
    <t>A</t>
  </si>
  <si>
    <t>Individual has financial interest (stockholder, partner, etc) in both related organization and in the Plan.</t>
  </si>
  <si>
    <t>B</t>
  </si>
  <si>
    <t>Corporation, partnership, or other organization has financial interest in the Plan.</t>
  </si>
  <si>
    <t>D</t>
  </si>
  <si>
    <t xml:space="preserve">Director, officer, administrator or key person of the Plan or relative of such person has financial interest </t>
  </si>
  <si>
    <t>in related organization.</t>
  </si>
  <si>
    <t>E</t>
  </si>
  <si>
    <t>Individual is director, officer, administrator, or key person of the Plan and related organization.</t>
  </si>
  <si>
    <t>F</t>
  </si>
  <si>
    <t xml:space="preserve">Director, officer, administrator, or key person of related organization or relative of such person has </t>
  </si>
  <si>
    <t>financial interest in the Plan.</t>
  </si>
  <si>
    <t>G</t>
  </si>
  <si>
    <t>Other (financial or nonfinancial) specify.</t>
  </si>
  <si>
    <t>DIFFERENCES from total of pages 1 &amp; 2 on page 1, Line 53……………………………………………………………………………..</t>
  </si>
  <si>
    <t>ADMINISTRATIVE AND GENERAL STATISTICS</t>
  </si>
  <si>
    <t>WORKSHEET I</t>
  </si>
  <si>
    <t>EMPLOYEE</t>
  </si>
  <si>
    <t>STATISTICS</t>
  </si>
  <si>
    <t>PHARMACY</t>
  </si>
  <si>
    <t>OTHER</t>
  </si>
  <si>
    <t>POOLED</t>
  </si>
  <si>
    <t>BENEFITS</t>
  </si>
  <si>
    <t>&amp; DATA</t>
  </si>
  <si>
    <t>&amp;</t>
  </si>
  <si>
    <t>(SPECIFY)</t>
  </si>
  <si>
    <t>(From</t>
  </si>
  <si>
    <t>ADMIN &amp; GEN</t>
  </si>
  <si>
    <t>(Salaries)</t>
  </si>
  <si>
    <t>PROCESSING</t>
  </si>
  <si>
    <t>SUPPLIES</t>
  </si>
  <si>
    <t>Worksheet E</t>
  </si>
  <si>
    <t>Wkst I,</t>
  </si>
  <si>
    <t>STATS</t>
  </si>
  <si>
    <t>(Time Spent)</t>
  </si>
  <si>
    <t>(Cost Req's)</t>
  </si>
  <si>
    <t>Column 4)</t>
  </si>
  <si>
    <t>Pt I, Col 5)</t>
  </si>
  <si>
    <t>(Cols 5+6)</t>
  </si>
  <si>
    <t xml:space="preserve">     ___________</t>
  </si>
  <si>
    <t>Administrative &amp; General Costs..........................................</t>
  </si>
  <si>
    <t xml:space="preserve">    ===========</t>
  </si>
  <si>
    <t xml:space="preserve">    ============</t>
  </si>
  <si>
    <t>Col 5 - (1+2+3+4)</t>
  </si>
  <si>
    <t>COSTS TO BE ALLOCATED.....................</t>
  </si>
  <si>
    <t>(Input here)</t>
  </si>
  <si>
    <t>UNIT COST MULTIPLIER..........................................</t>
  </si>
  <si>
    <t>ADMINISTRATIVE AND GENERAL COST ALLOCATION</t>
  </si>
  <si>
    <t>(Sum Cols</t>
  </si>
  <si>
    <t>(Col 5 +</t>
  </si>
  <si>
    <t>1 Thru 4)</t>
  </si>
  <si>
    <t>Col 6)</t>
  </si>
  <si>
    <t xml:space="preserve">       ___________</t>
  </si>
  <si>
    <t>Admin &amp; General Costs...............................</t>
  </si>
  <si>
    <t xml:space="preserve">      ===========</t>
  </si>
  <si>
    <t xml:space="preserve">      ======</t>
  </si>
  <si>
    <t xml:space="preserve">      ============</t>
  </si>
  <si>
    <t xml:space="preserve">        ===========</t>
  </si>
  <si>
    <t>Computation - Fr Worksheet, Col........</t>
  </si>
  <si>
    <t>Fr Wkst I,</t>
  </si>
  <si>
    <t>Pt II, Col 1</t>
  </si>
  <si>
    <t>Pt II, Col 2</t>
  </si>
  <si>
    <t>Pt II, Col 3</t>
  </si>
  <si>
    <t>Pt II, Col 4</t>
  </si>
  <si>
    <t>Pt II, Col 7</t>
  </si>
  <si>
    <t>To Worksheet, Column........................</t>
  </si>
  <si>
    <t>To Wkst I,</t>
  </si>
  <si>
    <t>To Wkst E,</t>
  </si>
  <si>
    <t>Pt II, Col 6</t>
  </si>
  <si>
    <t>Col 5</t>
  </si>
  <si>
    <t xml:space="preserve">SUMMARY OF PROVIDER COSTS </t>
  </si>
  <si>
    <t>WORKSHEET J</t>
  </si>
  <si>
    <t>PAGE 1</t>
  </si>
  <si>
    <t>PROVIDERS</t>
  </si>
  <si>
    <t>REIMBURSABLE</t>
  </si>
  <si>
    <t>DEDUCTIBLE +</t>
  </si>
  <si>
    <t>DEDUCTIBLE</t>
  </si>
  <si>
    <t xml:space="preserve"> NUMBER</t>
  </si>
  <si>
    <t>COINSURANCE</t>
  </si>
  <si>
    <t>Medicare Memb Mos (WS D, Pt II, Sec E, Ln 3)</t>
  </si>
  <si>
    <t xml:space="preserve">  ____________</t>
  </si>
  <si>
    <t>_____________</t>
  </si>
  <si>
    <t xml:space="preserve">  Enter on Worksheet, Col, Line.....................................................................</t>
  </si>
  <si>
    <t>M, 2, 1</t>
  </si>
  <si>
    <t>M, 2, 1&amp;8</t>
  </si>
  <si>
    <t>M, 3, 1</t>
  </si>
  <si>
    <t>SUMMARY OF PROVIDER COSTS</t>
  </si>
  <si>
    <t>(Continued)</t>
  </si>
  <si>
    <t>PAGE 2</t>
  </si>
  <si>
    <t xml:space="preserve">     2</t>
  </si>
  <si>
    <t xml:space="preserve">     3</t>
  </si>
  <si>
    <t xml:space="preserve">     4</t>
  </si>
  <si>
    <t xml:space="preserve">     5</t>
  </si>
  <si>
    <t xml:space="preserve">  PROVIDERS</t>
  </si>
  <si>
    <t xml:space="preserve">  PROVIDER</t>
  </si>
  <si>
    <t>DEDUCTIBLE+</t>
  </si>
  <si>
    <t>Skilled Nursing Facilities:</t>
  </si>
  <si>
    <t xml:space="preserve">  Enter on Wkst, Col, Line.................................................................................</t>
  </si>
  <si>
    <t>M, 2, 2</t>
  </si>
  <si>
    <t>M, 2, 2&amp;8</t>
  </si>
  <si>
    <t>M, 3, 2</t>
  </si>
  <si>
    <t>Home Health Agencies:</t>
  </si>
  <si>
    <t>_</t>
  </si>
  <si>
    <t>Other Providers (Specify Type):</t>
  </si>
  <si>
    <t>========</t>
  </si>
  <si>
    <t>13a</t>
  </si>
  <si>
    <t>Pharmacy-Medicare Covered Rx...............................................................................................................................</t>
  </si>
  <si>
    <t>Pharmacy-Medicare Covered Rx</t>
  </si>
  <si>
    <t>10a</t>
  </si>
  <si>
    <t>10b</t>
  </si>
  <si>
    <t>10c</t>
  </si>
  <si>
    <t>Subtotal (Sum Lines 1-23).................................................................................................</t>
  </si>
  <si>
    <t>Subtotal: (Sum Lns 25+26)...................................................................................................................................</t>
  </si>
  <si>
    <t>Total Program Costs (24+27+28)......................................................................................................................</t>
  </si>
  <si>
    <t>Pharmacy-Medicare Covered Rx.......</t>
  </si>
  <si>
    <t>Total Adjustments (Lines 1 thru 28).............................................................................................................</t>
  </si>
  <si>
    <t>Subtotal (Sum of Lines 1 thru 23)...........…</t>
  </si>
  <si>
    <t>Total (Sum of Lines 24 &amp; 27)...........................</t>
  </si>
  <si>
    <t>Net A&amp;G Costs (Lines 24+27+28)....................................</t>
  </si>
  <si>
    <t>Total (Sum of Lines 24 &amp; 27)....................</t>
  </si>
  <si>
    <t>TOTAL STATS (Sum of 24 &amp; 27)...........</t>
  </si>
  <si>
    <t xml:space="preserve">  (Line 30 / Line 29)</t>
  </si>
  <si>
    <t xml:space="preserve">  Enter on Wkst,  Col, Line................................................................................</t>
  </si>
  <si>
    <t>M, 2, 4</t>
  </si>
  <si>
    <t>M, 2, 4&amp;8</t>
  </si>
  <si>
    <t>M, 3, 4</t>
  </si>
  <si>
    <t>SUMMARY APPORTIONMENT OF NON-PROVIDER COSTS</t>
  </si>
  <si>
    <t>COVERED MED</t>
  </si>
  <si>
    <t>SUBPART E</t>
  </si>
  <si>
    <t>TOTAL COSTS</t>
  </si>
  <si>
    <t>COST CENTERS</t>
  </si>
  <si>
    <t>STATISTIC</t>
  </si>
  <si>
    <t>LIMITS IF</t>
  </si>
  <si>
    <t>Col 3 or Col</t>
  </si>
  <si>
    <t>(Fr Wkst E</t>
  </si>
  <si>
    <t>USED</t>
  </si>
  <si>
    <t>APPLICABLE</t>
  </si>
  <si>
    <t>4 / Col 2</t>
  </si>
  <si>
    <t xml:space="preserve"> Col 6)</t>
  </si>
  <si>
    <t>Col 5 X Col 6</t>
  </si>
  <si>
    <t>Clinics (furnished directly).............................................</t>
  </si>
  <si>
    <t xml:space="preserve">  </t>
  </si>
  <si>
    <t xml:space="preserve">  ___________</t>
  </si>
  <si>
    <t>Physician Groups:</t>
  </si>
  <si>
    <t>Emergency-Urgent Needed Svcs..</t>
  </si>
  <si>
    <t>ESRD Facilities................................................................</t>
  </si>
  <si>
    <t>Durable Medical Equipment.........................................</t>
  </si>
  <si>
    <t>Ambulance..........................................................................</t>
  </si>
  <si>
    <t>Emergency-Urgently Needed Svcs............................</t>
  </si>
  <si>
    <t>Member Months - Part B (W/S D, Part II, Pg 2, Pt E, Col 2, Line 1)..........................................................................................................</t>
  </si>
  <si>
    <t>Enter on Worksheet, Col, Line..................................................................….</t>
  </si>
  <si>
    <t>M, 3, 5</t>
  </si>
  <si>
    <t>SUMMARY OF MISCELLANEOUS ITEMS</t>
  </si>
  <si>
    <t>WORKSHEET L</t>
  </si>
  <si>
    <t>NON-</t>
  </si>
  <si>
    <t>DESCRIPTION</t>
  </si>
  <si>
    <t>ENTER ON</t>
  </si>
  <si>
    <t>Col 1+Col 2</t>
  </si>
  <si>
    <t>WKST LINE</t>
  </si>
  <si>
    <t>Member Months (Wkst D, Pt II,  Pg 2, Pt E, Col 1 and 2,  Ln 1)</t>
  </si>
  <si>
    <t>Cost PMPM (Line 3 / Line 1)..........................................................................</t>
  </si>
  <si>
    <t xml:space="preserve">  M     6</t>
  </si>
  <si>
    <t>Cost PMPM (Line 6 / Line 1)..........................................................................</t>
  </si>
  <si>
    <t xml:space="preserve">  M    15</t>
  </si>
  <si>
    <t>Allowable Medicare Bad Debts (Wkst E, Col 6, Line 17).....................</t>
  </si>
  <si>
    <t>Cost PMPM (Line 9 / Line 1)..........................................................................</t>
  </si>
  <si>
    <t>Cost PMPM (Line 12 / Line 1).........................................................................</t>
  </si>
  <si>
    <t xml:space="preserve">  M    10</t>
  </si>
  <si>
    <t>Third Party Insurer Revenue (see Instructions)......................................</t>
  </si>
  <si>
    <t>Plan Administration....................................</t>
  </si>
  <si>
    <t>Cost PMPM (Line 15 / Line 1)........................................................................</t>
  </si>
  <si>
    <t xml:space="preserve">  M    18</t>
  </si>
  <si>
    <t>Cost PMPM (Line 18 / Line 1).........................................................................</t>
  </si>
  <si>
    <t>SETTLEMENT SHEET</t>
  </si>
  <si>
    <t>WORKSHEET M</t>
  </si>
  <si>
    <t xml:space="preserve">   </t>
  </si>
  <si>
    <t>WKST</t>
  </si>
  <si>
    <t>Col 2 + Col 3</t>
  </si>
  <si>
    <t xml:space="preserve">  Hospital Costs………………………………………………………………………………………………………….........</t>
  </si>
  <si>
    <t>J</t>
  </si>
  <si>
    <t xml:space="preserve">  Skilled Nursing Facility Costs………………………………………………………………………………………..</t>
  </si>
  <si>
    <t xml:space="preserve">  Home Health Agency Costs………………………………………………………………………………………….</t>
  </si>
  <si>
    <t xml:space="preserve">  Other Provider's Costs ………………………………………………………………………………………………….</t>
  </si>
  <si>
    <t xml:space="preserve">  Nonprovider Costs………………………………………………………………………………………………………….</t>
  </si>
  <si>
    <t>K</t>
  </si>
  <si>
    <t>L</t>
  </si>
  <si>
    <t xml:space="preserve">  Plan Administration Costs…………………………………………………………………………………………….</t>
  </si>
  <si>
    <t xml:space="preserve">  Totals (Sum Lines 1 - 6)………………………………………………………………………………………………….</t>
  </si>
  <si>
    <t>Special Administrative Costs............…</t>
  </si>
  <si>
    <t>Total Page 3 (Col 4 must equal Col 5)..............................................................</t>
  </si>
  <si>
    <t>Total Page 4 (Col 4 must equal Col 5)..............................................................</t>
  </si>
  <si>
    <t xml:space="preserve">                      Period</t>
  </si>
  <si>
    <t xml:space="preserve">  Part A Deductible and Coinsurance…………………………………………………………………………….</t>
  </si>
  <si>
    <t xml:space="preserve">  Part B Standard Deductible……………………………………………………………………………………………</t>
  </si>
  <si>
    <t xml:space="preserve">  Part B Blood Deductible…………………………………………………………………………………………………</t>
  </si>
  <si>
    <t xml:space="preserve">  Special Administrative Costs……………………………………………………………………………………….</t>
  </si>
  <si>
    <t xml:space="preserve">  Medicare Bad Debts……………………………………………………………………………………………………….</t>
  </si>
  <si>
    <t xml:space="preserve">  Less: Third Party Insurer Revenue………………………………………………………………………………..</t>
  </si>
  <si>
    <t xml:space="preserve">  Medicare Costs (Line 17 minus Line 18)……………………………………………………………………….</t>
  </si>
  <si>
    <t xml:space="preserve">  Medicare Primary Member Months…………………………………………………………………………….</t>
  </si>
  <si>
    <t xml:space="preserve">  Reimbursable Costs (Line 19 X Line 20)……………………………………………………………………….</t>
  </si>
  <si>
    <t>Other - Medicare Bad Debts...…</t>
  </si>
  <si>
    <t>Other - Blood Deductible.....…</t>
  </si>
  <si>
    <t>Other - (Specify)...…….......…</t>
  </si>
  <si>
    <t>Special Admin Costs................…</t>
  </si>
  <si>
    <t xml:space="preserve">  ____________________________________________</t>
  </si>
  <si>
    <t>MEDICARE PREMIUM RECONCILIATION</t>
  </si>
  <si>
    <t>WORKSHEET N</t>
  </si>
  <si>
    <t>Under and Over Collection of Medicare Premiums - Current Year</t>
  </si>
  <si>
    <t>Member</t>
  </si>
  <si>
    <t>Cost Per</t>
  </si>
  <si>
    <t>Premium Determinations Covered by this Part</t>
  </si>
  <si>
    <t>Totals</t>
  </si>
  <si>
    <t>Months</t>
  </si>
  <si>
    <t>Member Month</t>
  </si>
  <si>
    <t>Line</t>
  </si>
  <si>
    <t>Total Medicare Member Months</t>
  </si>
  <si>
    <t>XXXXXXXXXXXX</t>
  </si>
  <si>
    <t>Total Premiums/Dues collected during the period</t>
  </si>
  <si>
    <t>Total Copayments collected during the period</t>
  </si>
  <si>
    <t>Total Collections (Line 1 plus Line 2)</t>
  </si>
  <si>
    <t>Less: Accounts Receivable for premiums/dues and copayments (beg of period)</t>
  </si>
  <si>
    <t>Net Collections for period (Line 3 minus Line 4)</t>
  </si>
  <si>
    <t>Add: Accounts Receivable for premiums/dues and copayments (end of period)</t>
  </si>
  <si>
    <t>Net Collections and Amounts to be Collected (Line 5 plus Line 6)</t>
  </si>
  <si>
    <t>Total Medicare Deductible and Coinsurance from Cost Report:</t>
  </si>
  <si>
    <t>8a</t>
  </si>
  <si>
    <t>8b</t>
  </si>
  <si>
    <t>8c</t>
  </si>
  <si>
    <t>d.  Total (Sum of Lines 8a thru 8c)</t>
  </si>
  <si>
    <t>8d</t>
  </si>
  <si>
    <t>Total Reclassifications (Lines 1 thru 28) (Col 6 must net to zero)......................................</t>
  </si>
  <si>
    <t>This report is required by law (42 USC 1395mm and 42 USC 1995I).</t>
  </si>
  <si>
    <t xml:space="preserve">                                              FORM APPROVED</t>
  </si>
  <si>
    <t>Failure to report can result in all interim payments made since</t>
  </si>
  <si>
    <t xml:space="preserve">                                              OMB NO. 0938-0165</t>
  </si>
  <si>
    <t>the beginning of the cost reporting period being deemed overpayments.</t>
  </si>
  <si>
    <t>PREPAID HEALTH PLAN COST REPORT</t>
  </si>
  <si>
    <t xml:space="preserve">WORKSHEET S </t>
  </si>
  <si>
    <t xml:space="preserve">GENERAL INFORMATION                   </t>
  </si>
  <si>
    <t xml:space="preserve"> 1</t>
  </si>
  <si>
    <t>Name and Address of Plan:</t>
  </si>
  <si>
    <t xml:space="preserve"> </t>
  </si>
  <si>
    <t xml:space="preserve"> 2</t>
  </si>
  <si>
    <t>Reporting Period:</t>
  </si>
  <si>
    <t>Plan Number:</t>
  </si>
  <si>
    <t>From:</t>
  </si>
  <si>
    <t>H-xxxx</t>
  </si>
  <si>
    <t>To:</t>
  </si>
  <si>
    <t xml:space="preserve"> 3</t>
  </si>
  <si>
    <t>a. Type of Report:</t>
  </si>
  <si>
    <t>b.  Bill Processing Option:</t>
  </si>
  <si>
    <t>c.  Reimbursement Under:</t>
  </si>
  <si>
    <t>Budget Forecast</t>
  </si>
  <si>
    <t>Interim Reports</t>
  </si>
  <si>
    <t>Final Cost Report</t>
  </si>
  <si>
    <t xml:space="preserve">                MISREPRESENTATION OR FALSIFICATION OF ANY INFORMATION CONTAINED IN THIS COST </t>
  </si>
  <si>
    <t xml:space="preserve">                  REPORT MAY BE PUNISHABLE BY FINE AND/OR IMPRISONMENT UNDER FEDERAL LAW</t>
  </si>
  <si>
    <t>Physician Groups.......................…</t>
  </si>
  <si>
    <t>ESRD Facilities.........................…</t>
  </si>
  <si>
    <t>Durable Medical Equipment.......…</t>
  </si>
  <si>
    <t>Ambulance...............……….......…</t>
  </si>
  <si>
    <t>Mental Health Services....….……</t>
  </si>
  <si>
    <t>Skilled Nursing Facilities.......….…</t>
  </si>
  <si>
    <t>Home Health Agencies........….….</t>
  </si>
  <si>
    <t>Certified Labs..................…......…</t>
  </si>
  <si>
    <t>X-Ray Units....................……....…</t>
  </si>
  <si>
    <t>Clinics..........……….........….......…</t>
  </si>
  <si>
    <t>Individual Physicians.....…...….…</t>
  </si>
  <si>
    <t>Pharmacy (Outpatient).......…...…</t>
  </si>
  <si>
    <t>Plan Administration..............…..…</t>
  </si>
  <si>
    <t>Admin &amp; General Costs...…......…</t>
  </si>
  <si>
    <t xml:space="preserve">               CERTIFICATION BY OFFICER OF THE PLAN</t>
  </si>
  <si>
    <t xml:space="preserve">          I HEREBY CERTIFY that I have examined the accompanying Statement of Reimbursable Cost, the allocation of </t>
  </si>
  <si>
    <t xml:space="preserve">          and that to the best of my knowledge and belief they are true and correct statements prepared from the books </t>
  </si>
  <si>
    <t>SIGNATURE (Officer or Administrator of the Plan)</t>
  </si>
  <si>
    <t xml:space="preserve">    DATE</t>
  </si>
  <si>
    <t>TITLE</t>
  </si>
  <si>
    <t xml:space="preserve">     PHONE NUMBER</t>
  </si>
  <si>
    <t>Page total (to Page 1, Line 51c)......................................................................................</t>
  </si>
  <si>
    <t>Page total (to Page 1, Line 51b)......................................................................................</t>
  </si>
  <si>
    <t>Page total (to Page 1, Line 51a)......................................................................................</t>
  </si>
  <si>
    <t xml:space="preserve">  Part B Cost Not Subject to Coinsurance……………………………………………………………………………………………………….</t>
  </si>
  <si>
    <t>According to the Paperwork Reduction Act of 1995, no persons are required to respond to a collection of information unless it displays a valid OMB control number.  The valid</t>
  </si>
  <si>
    <t>OMB control number for this information collection is 0938-0165.  The time required to complete this information is estimated to average as follows: (1) for HMOs/CMPs,</t>
  </si>
  <si>
    <t xml:space="preserve"> J  2-47</t>
  </si>
  <si>
    <t xml:space="preserve"> J  52-61</t>
  </si>
  <si>
    <t xml:space="preserve"> J  66-74</t>
  </si>
  <si>
    <t>Select Option</t>
  </si>
  <si>
    <t>Name of Plan:</t>
  </si>
  <si>
    <t>Period From:</t>
  </si>
  <si>
    <t>TRIAL</t>
  </si>
  <si>
    <t>TOTAL</t>
  </si>
  <si>
    <t>MEDICARE</t>
  </si>
  <si>
    <t>BALANCE</t>
  </si>
  <si>
    <t>COSTS</t>
  </si>
  <si>
    <t>PART A</t>
  </si>
  <si>
    <t>PART B</t>
  </si>
  <si>
    <t>RATIO</t>
  </si>
  <si>
    <t>TOTALS</t>
  </si>
  <si>
    <t>Select</t>
  </si>
  <si>
    <t>TO:</t>
  </si>
  <si>
    <t>PLAN STATISTICS</t>
  </si>
  <si>
    <t>WORKSHEET D</t>
  </si>
  <si>
    <t>PART I</t>
  </si>
  <si>
    <t>Page 1</t>
  </si>
  <si>
    <t>Plan #:</t>
  </si>
  <si>
    <t xml:space="preserve">   PERIOD FROM: </t>
  </si>
  <si>
    <t xml:space="preserve"> TO:</t>
  </si>
  <si>
    <t>BILLS</t>
  </si>
  <si>
    <t>PROVIDER</t>
  </si>
  <si>
    <t>RELATION-</t>
  </si>
  <si>
    <t>PROCESSED</t>
  </si>
  <si>
    <t>PRIMARY</t>
  </si>
  <si>
    <t>SECONDARY</t>
  </si>
  <si>
    <t>NUMBER</t>
  </si>
  <si>
    <t xml:space="preserve"> SHIP (1)</t>
  </si>
  <si>
    <t>BY (2)</t>
  </si>
  <si>
    <t>DAYS</t>
  </si>
  <si>
    <t>DAYS*</t>
  </si>
  <si>
    <t xml:space="preserve">   LIST OF PROVIDERS</t>
  </si>
  <si>
    <t>1</t>
  </si>
  <si>
    <t>2</t>
  </si>
  <si>
    <t>3</t>
  </si>
  <si>
    <t>4</t>
  </si>
  <si>
    <t>5</t>
  </si>
  <si>
    <t>6</t>
  </si>
  <si>
    <t>7</t>
  </si>
  <si>
    <t>A.  Hospitals &amp; SNF's:</t>
  </si>
  <si>
    <t xml:space="preserve">    ________</t>
  </si>
  <si>
    <t>____________________________________________</t>
  </si>
  <si>
    <t>* Note: Col 5 minus 6 &amp; 7 =  Non-covered</t>
  </si>
  <si>
    <t>(1)</t>
  </si>
  <si>
    <t xml:space="preserve">                (2)</t>
  </si>
  <si>
    <t>O - OWNED OR CONTROLLED</t>
  </si>
  <si>
    <t xml:space="preserve">                H - PROCESSED BY HCFA</t>
  </si>
  <si>
    <t>P - PURCHASED</t>
  </si>
  <si>
    <t xml:space="preserve">                P - PROCESSED BY PLAN</t>
  </si>
  <si>
    <t>(INSTRUCTIONS FOR THIS WORKSHEET ARE PUBLISHED IN HCFA PUB. 15-II, SECTION 2306)</t>
  </si>
  <si>
    <t>PART 1</t>
  </si>
  <si>
    <t>Page 2</t>
  </si>
  <si>
    <t>VISITS</t>
  </si>
  <si>
    <t>VISITS*</t>
  </si>
  <si>
    <t>B.  HHA's:</t>
  </si>
  <si>
    <t xml:space="preserve">   ________</t>
  </si>
  <si>
    <t>C.  Other (Specify Name &amp; Type):</t>
  </si>
  <si>
    <t>PART II</t>
  </si>
  <si>
    <t>HOW</t>
  </si>
  <si>
    <t xml:space="preserve"> STATISTICS  </t>
  </si>
  <si>
    <t>TYPE OF</t>
  </si>
  <si>
    <t>PAYMENT</t>
  </si>
  <si>
    <t>PHYSICIANS</t>
  </si>
  <si>
    <t>GROUP</t>
  </si>
  <si>
    <t>MECHANISM</t>
  </si>
  <si>
    <t>PAID</t>
  </si>
  <si>
    <t xml:space="preserve">   LIST OF SUPPLIERS</t>
  </si>
  <si>
    <t>(2)</t>
  </si>
  <si>
    <t xml:space="preserve">A. </t>
  </si>
  <si>
    <t>Physician Services:</t>
  </si>
  <si>
    <t xml:space="preserve">                                               (1)</t>
  </si>
  <si>
    <t xml:space="preserve">                                                A - IPA</t>
  </si>
  <si>
    <t xml:space="preserve"> A - FEE-FOR-SERVICE</t>
  </si>
  <si>
    <t xml:space="preserve">                                                B - GROUP PRACTICE</t>
  </si>
  <si>
    <t xml:space="preserve"> B - CAPITATION</t>
  </si>
  <si>
    <t xml:space="preserve">                                                C - STAFF</t>
  </si>
  <si>
    <t xml:space="preserve"> C - OTHER-SPECIFY</t>
  </si>
  <si>
    <t xml:space="preserve">                                                D - INDIVIDUAL PRACTITIONERS</t>
  </si>
  <si>
    <t>*</t>
  </si>
  <si>
    <t>Note Col 5 minus 6 &amp; 7 = Non-covered</t>
  </si>
  <si>
    <t xml:space="preserve">                        STATISTICS</t>
  </si>
  <si>
    <t/>
  </si>
  <si>
    <t>MEDICARE*</t>
  </si>
  <si>
    <t>B.  Certified Labs:</t>
  </si>
  <si>
    <t>C.  X-Ray Units:</t>
  </si>
  <si>
    <t>D.  Others (Specify):</t>
  </si>
  <si>
    <t xml:space="preserve">                                (1)</t>
  </si>
  <si>
    <t xml:space="preserve">                                A - IPA</t>
  </si>
  <si>
    <t xml:space="preserve">                                B - GROUP PRACTICE</t>
  </si>
  <si>
    <t xml:space="preserve">                                C - STAFF</t>
  </si>
  <si>
    <t xml:space="preserve">                                D - INDIVIDUAL PRACTITIONERS</t>
  </si>
  <si>
    <t>E.  MEMBERSHIP:</t>
  </si>
  <si>
    <t xml:space="preserve">    Total Medicare Member Months....................................................................................................................................................................................……………….</t>
  </si>
  <si>
    <t xml:space="preserve">    Medicare Secondary Liable (Employer Groups) Member Months................................................................................................................................................................................</t>
  </si>
  <si>
    <t>__________</t>
  </si>
  <si>
    <t xml:space="preserve">    Medicare Primary Member Months (Line 1 minus Line 2).......................................................................................................................................................................................................</t>
  </si>
  <si>
    <t xml:space="preserve">    Ratio (Line 3 &amp; Line 1)....................................................................................................................................................................................................................................</t>
  </si>
  <si>
    <t>Page 4</t>
  </si>
  <si>
    <t>Page 5</t>
  </si>
  <si>
    <t>a. Subtotal from Page 2.................................................................................................................</t>
  </si>
  <si>
    <t>b. Subtotal from Page 3.................................................................................................................</t>
  </si>
  <si>
    <t>Hospitals</t>
  </si>
  <si>
    <t>Total  Hospital ………………………………………………………………………………………</t>
  </si>
  <si>
    <t>Inpatient Hospitals ……………….</t>
  </si>
  <si>
    <t>Outpatient Hospitals …………….</t>
  </si>
  <si>
    <t>Inpatient Hospitals………………………………</t>
  </si>
  <si>
    <t>Outpatient Hospitals…………………………..</t>
  </si>
  <si>
    <t>Inpatient Hospitals ………………………………………………………………..</t>
  </si>
  <si>
    <t>Outpatient Hospitals ……………………………………………………………</t>
  </si>
  <si>
    <t>………………..</t>
  </si>
  <si>
    <t>…………………</t>
  </si>
  <si>
    <t>c. Subtotal from Page 4.................................................................................................................</t>
  </si>
  <si>
    <t>a. Subtotal from Page 2...........................................</t>
  </si>
  <si>
    <t xml:space="preserve">                                                   PAGE 3</t>
  </si>
  <si>
    <t xml:space="preserve">                                                   PAGE 4</t>
  </si>
  <si>
    <t>b. Subtotal from Page 3...........................................</t>
  </si>
  <si>
    <t>c. Subtotal from Page 4...........................................</t>
  </si>
  <si>
    <t>(3)</t>
  </si>
  <si>
    <t>Part B Member Months = Total Member Months</t>
  </si>
  <si>
    <t>SUMMARY TRIAL BALANCE</t>
  </si>
  <si>
    <t xml:space="preserve">              WORKSHEET E</t>
  </si>
  <si>
    <t>PERIOD FROM:</t>
  </si>
  <si>
    <t>A &amp; G</t>
  </si>
  <si>
    <t>TRANSFER</t>
  </si>
  <si>
    <t>RECLASSIFI-</t>
  </si>
  <si>
    <t>ADJUSTMENTS</t>
  </si>
  <si>
    <t>ALLOWABLE</t>
  </si>
  <si>
    <t>ALLOCATION</t>
  </si>
  <si>
    <t>TO</t>
  </si>
  <si>
    <t>COST CENTER</t>
  </si>
  <si>
    <t>CATIONS</t>
  </si>
  <si>
    <t>COST</t>
  </si>
  <si>
    <t>(WKST I,</t>
  </si>
  <si>
    <t xml:space="preserve">   WKST, LINE</t>
  </si>
  <si>
    <t>(WKST F)</t>
  </si>
  <si>
    <t>(WKST G)</t>
  </si>
  <si>
    <t>(Col 1 thru 3)</t>
  </si>
  <si>
    <t>Part I)</t>
  </si>
  <si>
    <t>(Col 4 + Col 5)</t>
  </si>
  <si>
    <t xml:space="preserve"> K  |  1</t>
  </si>
  <si>
    <t xml:space="preserve"> K  |  11-13</t>
  </si>
  <si>
    <t>ESRD Facilities........................................................................................................................</t>
  </si>
  <si>
    <t>Durable Medical Equipment..............................................................................................................</t>
  </si>
  <si>
    <t xml:space="preserve"> K  |  18</t>
  </si>
  <si>
    <t xml:space="preserve"> L  |  9</t>
  </si>
  <si>
    <t xml:space="preserve"> L  |  12</t>
  </si>
  <si>
    <t>J&amp;K  |</t>
  </si>
  <si>
    <t xml:space="preserve">   _____________</t>
  </si>
  <si>
    <t xml:space="preserve">     _____________</t>
  </si>
  <si>
    <t xml:space="preserve">      ___________</t>
  </si>
  <si>
    <t xml:space="preserve"> L  |  3</t>
  </si>
  <si>
    <t xml:space="preserve"> L  |  6</t>
  </si>
  <si>
    <t>=========</t>
  </si>
  <si>
    <t>RECLASSIFICATIONS</t>
  </si>
  <si>
    <t>WORKSHEET F</t>
  </si>
  <si>
    <t>CC LINE</t>
  </si>
  <si>
    <t>AMOUNT (2)</t>
  </si>
  <si>
    <t>CODE</t>
  </si>
  <si>
    <t xml:space="preserve">NUMBER </t>
  </si>
  <si>
    <t>LINE</t>
  </si>
  <si>
    <t>EXPLANATION OF RECLASSIFICATION ENTRY</t>
  </si>
  <si>
    <t>(Worksheet E)</t>
  </si>
  <si>
    <t>(WKST E)</t>
  </si>
  <si>
    <t>INCREASES</t>
  </si>
  <si>
    <t>(DECREASES)</t>
  </si>
  <si>
    <t xml:space="preserve">3   </t>
  </si>
  <si>
    <t>______</t>
  </si>
  <si>
    <t>___________</t>
  </si>
  <si>
    <t xml:space="preserve">        ___________</t>
  </si>
  <si>
    <t>Page total......................................................................................................................</t>
  </si>
  <si>
    <t>.</t>
  </si>
  <si>
    <t>SUBPART E LIMITS</t>
  </si>
  <si>
    <t>Is this Plan an HCPP subject to the Subpart E Limits?</t>
  </si>
  <si>
    <t>No</t>
  </si>
  <si>
    <t>Yes</t>
  </si>
  <si>
    <t>Total Reclassifications (Col 4 must equal Col 5)......................................................................................................</t>
  </si>
  <si>
    <t xml:space="preserve">       ============</t>
  </si>
  <si>
    <t>(1)  A Letter (A, B, etc.) Must Be Entered on Each Line to Identify Each Reclassification Entry.</t>
  </si>
  <si>
    <t>Net, must be 0</t>
  </si>
  <si>
    <t>(2)  Transfer to Worksheet E, Col. 2, lines as appropriate.</t>
  </si>
  <si>
    <t>Summarized on Worksheet F, Page 3</t>
  </si>
  <si>
    <t>AMOUNT</t>
  </si>
  <si>
    <t>Total Page 2 (Col 4 must equal Col 5)..............................................................</t>
  </si>
  <si>
    <t>(1)  A Letter (A,B, etc.) Must be Entered on Each Line to Identify Each Reclassification Entry.</t>
  </si>
  <si>
    <t>SUMMARY OF RECLASSIFICATIONS</t>
  </si>
  <si>
    <t>Page 3</t>
  </si>
  <si>
    <t xml:space="preserve">               SUMMARY OF RECLASSIFICATIONS</t>
  </si>
  <si>
    <t>NET</t>
  </si>
  <si>
    <t xml:space="preserve"> CC</t>
  </si>
  <si>
    <t xml:space="preserve">         (From Worksheet F, Pgs 1 &amp; 2)</t>
  </si>
  <si>
    <t>COST CENTER DESCRIPTIONS</t>
  </si>
  <si>
    <t>Skilled Nursing Facilities.............................................................................................................................</t>
  </si>
  <si>
    <t>Total (Sum Lines 1 thru 34).............................................................................</t>
  </si>
  <si>
    <t>Home Health Agencies..........................................................................................................................................</t>
  </si>
  <si>
    <t>Clinics..........................................................................................................................................................</t>
  </si>
  <si>
    <t>Physician Groups................................................................................................................................................</t>
  </si>
  <si>
    <r>
      <t xml:space="preserve">MEDICARE </t>
    </r>
    <r>
      <rPr>
        <sz val="9"/>
        <color indexed="8"/>
        <rFont val="Helv"/>
      </rPr>
      <t>*</t>
    </r>
  </si>
  <si>
    <t>Individual Physicians...........................................................................................................................................</t>
  </si>
  <si>
    <t>Certified Labs..................................................................................................................................................</t>
  </si>
  <si>
    <t>X-Ray Units.................................................................................................................................................</t>
  </si>
  <si>
    <t>Ambulances................................................................................................................................</t>
  </si>
  <si>
    <t>Pharmacy (Outpatient)..........................................................................................................................................</t>
  </si>
  <si>
    <t>Emergency-Urgently Needed Svcs.................................................................................................</t>
  </si>
  <si>
    <t xml:space="preserve">  Cost PMPM (Line 48 / Line 1)......................................................................</t>
  </si>
  <si>
    <t>Total (Sum of Lines 52 thru 61)………………………………………………………………</t>
  </si>
  <si>
    <t>(INSTRUCTIONS FOR THIS WORKSHEET ARE PUBLISHED IN CMS PUB. 15-II, SECTION 2306)</t>
  </si>
  <si>
    <t>(INSTRUCTIONS FOR THIS WORKSHEET ARE PUBLISHED IN CMS PUB. 15-II, SECTION 2307)</t>
  </si>
  <si>
    <t>(INSTRUCTIONS FOR THIS WORKSHEET ARE PUBLISHED IN CMS PUB. 15-II, SECTION 2308)</t>
  </si>
  <si>
    <t>(INSTRUCTIONS FOR THIS WORKSHEET ARE PUBLISHED IN CMS PUB. 15-II, SECTION 2310)</t>
  </si>
  <si>
    <t>(INSTRUCTIONS FOR THIS WORKSHEET ARE PUBLISHED IN CMS PUB. 15-II, SECTION 2311.1)</t>
  </si>
  <si>
    <t>(INSTRUCTIONS FOR THIS WORKSHEET ARE PUBLISHED IN CMS PUB. 15-II, SECTION 2312)</t>
  </si>
  <si>
    <t>(INSTRUCTIONS FOR THIS WORKSHEET ARE PUBLISHED IN CMS PUB. 15-II, SECTION 2313)</t>
  </si>
  <si>
    <t>(INSTRUCTIONS FOR THIS WORKSHEET ARE PUBLISHED IN CMS PUB. 15-II, SECTION 2314)</t>
  </si>
  <si>
    <t>(INSTRUCTIONS FOR THIS WORKSHEET ARE PUBLISHED IN CMS PUB. 15-II, SECTION 2315)</t>
  </si>
  <si>
    <t>(INSTRUCTIONS FOR THIS WORKSHEET ARE PUBLISHED IN CMS PUB. 15-II, SECTION 2316)</t>
  </si>
  <si>
    <t>Mental Health Services...........................................................................................................................................</t>
  </si>
  <si>
    <t>Plan Administration..................................................................................................</t>
  </si>
  <si>
    <t>Special Admin Costs....................................................................................</t>
  </si>
  <si>
    <t>Admin &amp; General Costs.............................................................................</t>
  </si>
  <si>
    <t xml:space="preserve">      ____________</t>
  </si>
  <si>
    <t xml:space="preserve">    =============</t>
  </si>
  <si>
    <t>Must net to zero.</t>
  </si>
  <si>
    <t>To Worksheet E</t>
  </si>
  <si>
    <t>If these differences are not</t>
  </si>
  <si>
    <t>Column 2</t>
  </si>
  <si>
    <t>zero there is a problem!!</t>
  </si>
  <si>
    <t xml:space="preserve">    |</t>
  </si>
  <si>
    <t>SUPPLEMENT TO WORKSHEET F - RECLASSIFICATIONS</t>
  </si>
  <si>
    <t xml:space="preserve">    To:</t>
  </si>
  <si>
    <t>Charges in excess of MAC screens............................................................................</t>
  </si>
  <si>
    <t xml:space="preserve"> AD181...AN240</t>
  </si>
  <si>
    <t>THIS IS A SUPPLEMENTAL WORKSHEET TO SUM UP RECLASSIFICATIONS BY COST CENTER</t>
  </si>
  <si>
    <t>CCNO</t>
  </si>
  <si>
    <t>IP Hosp</t>
  </si>
  <si>
    <t>OP Hosp</t>
  </si>
  <si>
    <t>SNF</t>
  </si>
  <si>
    <t>HHA</t>
  </si>
  <si>
    <t>Clinic</t>
  </si>
  <si>
    <t>Physicians Groups</t>
  </si>
  <si>
    <t>Ind Phy</t>
  </si>
  <si>
    <t>Labs</t>
  </si>
  <si>
    <t>Xray</t>
  </si>
  <si>
    <t>ESRD</t>
  </si>
  <si>
    <t>DME</t>
  </si>
  <si>
    <t>Amb</t>
  </si>
  <si>
    <t>Phrm</t>
  </si>
  <si>
    <t>Emerg</t>
  </si>
  <si>
    <t>Mental</t>
  </si>
  <si>
    <t>Ded &amp; Coins</t>
  </si>
  <si>
    <t>Other</t>
  </si>
  <si>
    <t>Nonallowable</t>
  </si>
  <si>
    <t>Plan Admin</t>
  </si>
  <si>
    <t>Spec Admin</t>
  </si>
  <si>
    <t>A&amp;G</t>
  </si>
  <si>
    <t xml:space="preserve">  ------------</t>
  </si>
  <si>
    <t xml:space="preserve"> =============</t>
  </si>
  <si>
    <t>ADJUSTMENTS TO EXPENSES</t>
  </si>
  <si>
    <t xml:space="preserve">                                          WORKSHEET G</t>
  </si>
  <si>
    <t>Home Office Costs (Attach copy of Home Office Cost Statement)..........</t>
  </si>
  <si>
    <t xml:space="preserve">  Cost PMPM (Line 62 / Line 1)......................................................................</t>
  </si>
  <si>
    <t>Total (Sum of Lines 66 thru 74)………………………………………………………………</t>
  </si>
  <si>
    <t xml:space="preserve">  Cost PMPM (Line 75 / Line 1)......................................................................</t>
  </si>
  <si>
    <t xml:space="preserve">  Total (Sum Lines 79 thru 89)..........................................................................</t>
  </si>
  <si>
    <t xml:space="preserve">  Cost PMPM (Line 90 / Line 1)......................................................................</t>
  </si>
  <si>
    <t>Cost PMPM (Line 35 / Line 36)..............................................................…..</t>
  </si>
  <si>
    <t xml:space="preserve">    [ ]</t>
  </si>
  <si>
    <t>Worksheet K</t>
  </si>
  <si>
    <t>Non-Allowable Costs</t>
  </si>
  <si>
    <t>Part B Cost Not Subj to Coins.</t>
  </si>
  <si>
    <t>Fee For Service</t>
  </si>
  <si>
    <t>Capitation</t>
  </si>
  <si>
    <t>Capitation…………………………………………………………</t>
  </si>
  <si>
    <t>Other………………………………………………………………..</t>
  </si>
  <si>
    <t>Individual Physicians:</t>
  </si>
  <si>
    <t>Certified Labs</t>
  </si>
  <si>
    <t>X-Ray Units</t>
  </si>
  <si>
    <t>MED ENROLLEE</t>
  </si>
  <si>
    <t>COVERED PRIM</t>
  </si>
  <si>
    <t>COV MED</t>
  </si>
  <si>
    <t>Certified Labs:</t>
  </si>
  <si>
    <t>X-Ray Units:</t>
  </si>
  <si>
    <t xml:space="preserve">  5a</t>
  </si>
  <si>
    <t xml:space="preserve"> L  |  18</t>
  </si>
  <si>
    <t>Fee For Service………………………………………………</t>
  </si>
  <si>
    <t xml:space="preserve">  M   5a</t>
  </si>
  <si>
    <t>12a</t>
  </si>
  <si>
    <t>12b</t>
  </si>
  <si>
    <t>Involuntary Under collection - may recoup during subsequent period</t>
  </si>
  <si>
    <t>9a</t>
  </si>
  <si>
    <t>9b</t>
  </si>
  <si>
    <t>9c</t>
  </si>
  <si>
    <t>9d</t>
  </si>
  <si>
    <t>Total amount allowed to be charged (Line 8d  plus line 9d)</t>
  </si>
  <si>
    <t>Budgeted Voluntary under collection for the period (Worksheet B, Line 8)</t>
  </si>
  <si>
    <t>Actual Voluntary under collection - No recoupment</t>
  </si>
  <si>
    <t>Prior Period Member Months (Worksheet N, Line 0)</t>
  </si>
  <si>
    <t>version 4.0</t>
  </si>
  <si>
    <t xml:space="preserve">          and records of the Plan in accordance with applicable instructions.</t>
  </si>
  <si>
    <t>FORM CMS 276-16 (INSTRUCTIONS FOR THIS WORKSHEET ARE PUBLISHED IN CMS PUB. 15-II, SECTION 2302)</t>
  </si>
  <si>
    <t>FORM HCFA 276-16</t>
  </si>
  <si>
    <t>FORM CMS 276-16</t>
  </si>
  <si>
    <t xml:space="preserve">Mental Health Svcs </t>
  </si>
  <si>
    <t>Part B Blood Deductible (Wkst E, Col 6, Line 18).....................</t>
  </si>
  <si>
    <t xml:space="preserve">  Adjustments:</t>
  </si>
  <si>
    <t>CARRIER</t>
  </si>
  <si>
    <t>PAYMENTS</t>
  </si>
  <si>
    <t xml:space="preserve">COMPARABLE    </t>
  </si>
  <si>
    <t>b.  Part B Coinsurance (Worksheet M, Col 3, Line 12)</t>
  </si>
  <si>
    <t>a.  Deductible and copayments (Worksheet M, Col 2 + 3 , Sum lines 8 thru 10)</t>
  </si>
  <si>
    <t xml:space="preserve">  Interim Payments (by) to CMS…………………………………………………………………………………….</t>
  </si>
  <si>
    <t>Mail Stop C3-14-16, Baltimore, Maryland 21244-1850 and  to the Office of the Information and Regulatory Affairs, Office of Management and Budget, Washington, D.C. 20503.</t>
  </si>
  <si>
    <t xml:space="preserve">interim report.  If you have any comments concerning the accuracy of the time estimate(s) or suggestions for improving this form, please write to: CMS, 7500 Security Boulevard, </t>
  </si>
  <si>
    <t>Cost PMPM (Line 21 / Line 1)………………………………………………………..</t>
  </si>
  <si>
    <t xml:space="preserve">  Line 7 Minus (The Sum of Lines 8 - 10)………………………………………………………………………….</t>
  </si>
  <si>
    <t xml:space="preserve">  20% of (Col 3 Line 11 minus Col 3 Line 3)…………………………………………………………………….</t>
  </si>
  <si>
    <t xml:space="preserve">  Reimbursable Costs (Line 11 Minus Line 12)……………………………………………………………….</t>
  </si>
  <si>
    <t xml:space="preserve">  Balance Due Plan (CMS) (Line 23 + or - Lines 24-29).....……………………………………….</t>
  </si>
  <si>
    <t xml:space="preserve"> M      16</t>
  </si>
  <si>
    <t xml:space="preserve">  M    14</t>
  </si>
  <si>
    <t>(1)  Transfer the amounts in column 5 to Worksheet G, Part I, Column 2 lines 10</t>
  </si>
  <si>
    <t xml:space="preserve"> K  |  3-5</t>
  </si>
  <si>
    <t xml:space="preserve"> K  |  7-9</t>
  </si>
  <si>
    <t xml:space="preserve"> K  |  15-17</t>
  </si>
  <si>
    <t xml:space="preserve"> K  |  20</t>
  </si>
  <si>
    <t xml:space="preserve"> K  |  21</t>
  </si>
  <si>
    <t xml:space="preserve"> K  |  22</t>
  </si>
  <si>
    <t xml:space="preserve"> K  |  24</t>
  </si>
  <si>
    <t xml:space="preserve">  Total (Sum Lines 13 thru 16)…………………………………………………………………………………………….</t>
  </si>
  <si>
    <t xml:space="preserve"> L  |  21</t>
  </si>
  <si>
    <t>Col 2+Col 4</t>
  </si>
  <si>
    <t>Plan Administration (Wkst E, Col 6, Ln 25)................................................</t>
  </si>
  <si>
    <t>Special Admin Costs (Wkst E, Col 6, Ln 26)............................................</t>
  </si>
  <si>
    <t>Part B Cost Not Subject to Coinsurance (Wkst E, Col 6, Ln 19)…..……………………………….</t>
  </si>
  <si>
    <t xml:space="preserve">  Balance (Line 21 plus Line 22)…………………………………………………………………………………….</t>
  </si>
  <si>
    <t xml:space="preserve"> Explanation</t>
  </si>
  <si>
    <t xml:space="preserve">24 hours to complete the budget forecast, 80 hours to complete the fourth quarter and final cost reports, 4 hours to complete the semi-annual interim and 0 hours to complete the first, </t>
  </si>
  <si>
    <t xml:space="preserve">second, and third quarterly reports; and (2) for HCPPs, 16 hours to complete the budget forecast, 60 hours to complete the final cost report, and 4 hours to complete the semi-annual </t>
  </si>
  <si>
    <t>DED+CO on claims processed by MACs</t>
  </si>
  <si>
    <t>DED+CO on claims processed by MACs………………………..</t>
  </si>
  <si>
    <t>Pt B DED on claims processed by MACs (Wkst E, Col 6, Ln 16)......</t>
  </si>
  <si>
    <t xml:space="preserve">  DED on claims processed by MACs……………………...……………..…………………………………………………..</t>
  </si>
  <si>
    <t>c.  CO on claims processed by MACs (Worksheet G, Col 2, Line 23/Col 2, Ln 0)</t>
  </si>
  <si>
    <t>SEE-WKST I SUPPL</t>
  </si>
  <si>
    <t xml:space="preserve">lines such as Line 16 and Line 19. </t>
  </si>
  <si>
    <t>(Worksheet E, Column 4), then please provide further explanation below, specifically when allocating cost to Medicare only</t>
  </si>
  <si>
    <r>
      <rPr>
        <b/>
        <sz val="11"/>
        <rFont val="Helvetica"/>
      </rPr>
      <t xml:space="preserve">B. </t>
    </r>
    <r>
      <rPr>
        <sz val="11"/>
        <rFont val="Helvetica"/>
      </rPr>
      <t xml:space="preserve">If the A&amp;G allocation (Worksheet E, Column 5) exceeds the amount listed for the corresponding cost center </t>
    </r>
  </si>
  <si>
    <t>A. If the Plan utilizes any allocation method other than pooled A&amp;G allocation, provide a detailed explanation of the allocation methodology</t>
  </si>
  <si>
    <t xml:space="preserve">for each cost center represented on Worksheet I (see 42 CFR 417.564 for guidance on A&amp;G allocation). The Plan shall describe the </t>
  </si>
  <si>
    <t xml:space="preserve">specific business component A&amp;G cost, allocation statistic and justification logic used in determining reasonable allocation  in relation </t>
  </si>
  <si>
    <t>to the benefits received by component. Please provide response to Part B below as well. </t>
  </si>
  <si>
    <t>Part B coinsurance on services processed by  MACs.........................................</t>
  </si>
  <si>
    <t>Gross (over)/under collections from prior period</t>
  </si>
  <si>
    <t>Adjusted (over)/under collection from the prior period</t>
  </si>
  <si>
    <r>
      <t>(Over)/Involuntary Under collection from prior period (Worksheet N, Line 11/12b, respectively)                                                  *</t>
    </r>
    <r>
      <rPr>
        <b/>
        <sz val="8"/>
        <rFont val="Arial"/>
        <family val="2"/>
      </rPr>
      <t>*Note**Prior Period = Current Period -2 Years</t>
    </r>
  </si>
  <si>
    <t xml:space="preserve">Actual (Over) under collection for the period (Line 10 minus Line 7).  Stop here if (over)collection </t>
  </si>
  <si>
    <t xml:space="preserve">    [x]</t>
  </si>
  <si>
    <t>Form Expiration Date: 11/30/2019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</si>
</sst>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dd\-mmm\-yy_)"/>
    <numFmt numFmtId="165" formatCode="hh:mm\ AM/PM_)"/>
    <numFmt numFmtId="166" formatCode="#,##0.0000_);\(#,##0.0000\)"/>
    <numFmt numFmtId="167" formatCode="General_)"/>
    <numFmt numFmtId="168" formatCode="#,##0.000000_);\(#,##0.000000\)"/>
    <numFmt numFmtId="169" formatCode="#,##0.00000_);\(#,##0.00000\)"/>
    <numFmt numFmtId="170" formatCode="_(* #,##0_);_(* \(#,##0\);_(* &quot;-&quot;??_);_(@_)"/>
    <numFmt numFmtId="171" formatCode="0.0000"/>
    <numFmt numFmtId="172" formatCode="_(* #,##0.0000_);_(* \(#,##0.0000\);_(* &quot;-&quot;??_);_(@_)"/>
    <numFmt numFmtId="173" formatCode="mm/dd/yy"/>
    <numFmt numFmtId="174" formatCode="[&lt;=9999999]###\-####;\(###\)\ ###\-####"/>
  </numFmts>
  <fonts count="30" x14ac:knownFonts="1">
    <font>
      <sz val="7"/>
      <name val="Helvetica"/>
      <family val="2"/>
    </font>
    <font>
      <sz val="10"/>
      <name val="Arial"/>
      <family val="2"/>
    </font>
    <font>
      <sz val="7"/>
      <color indexed="8"/>
      <name val="Helv"/>
    </font>
    <font>
      <b/>
      <sz val="7"/>
      <color indexed="8"/>
      <name val="Helv"/>
    </font>
    <font>
      <sz val="8"/>
      <color indexed="8"/>
      <name val="Arial"/>
      <family val="2"/>
    </font>
    <font>
      <sz val="7"/>
      <color indexed="8"/>
      <name val="Helvetica"/>
      <family val="2"/>
    </font>
    <font>
      <sz val="9"/>
      <color indexed="8"/>
      <name val="Arial"/>
      <family val="2"/>
    </font>
    <font>
      <sz val="9"/>
      <color indexed="8"/>
      <name val="Helv"/>
    </font>
    <font>
      <sz val="9"/>
      <name val="Arial"/>
      <family val="2"/>
    </font>
    <font>
      <b/>
      <sz val="9"/>
      <name val="Arial"/>
      <family val="2"/>
    </font>
    <font>
      <sz val="7"/>
      <color indexed="9"/>
      <name val="Helvetica"/>
      <family val="2"/>
    </font>
    <font>
      <sz val="9"/>
      <name val="Helvetica"/>
      <family val="2"/>
    </font>
    <font>
      <sz val="8"/>
      <color indexed="8"/>
      <name val="Helvetica"/>
      <family val="2"/>
    </font>
    <font>
      <sz val="8"/>
      <name val="Helvetica"/>
      <family val="2"/>
    </font>
    <font>
      <sz val="7"/>
      <name val="Helvetica"/>
    </font>
    <font>
      <sz val="7"/>
      <name val="Helv"/>
    </font>
    <font>
      <sz val="7"/>
      <color rgb="FFFF0000"/>
      <name val="Helvetica"/>
      <family val="2"/>
    </font>
    <font>
      <sz val="7"/>
      <name val="Helvetica"/>
      <family val="2"/>
    </font>
    <font>
      <sz val="8"/>
      <name val="Arial"/>
      <family val="2"/>
    </font>
    <font>
      <b/>
      <sz val="8"/>
      <name val="Arial"/>
      <family val="2"/>
    </font>
    <font>
      <sz val="7"/>
      <color indexed="8"/>
      <name val="Helvetica"/>
    </font>
    <font>
      <sz val="7"/>
      <color indexed="8"/>
      <name val="Herlvetica"/>
    </font>
    <font>
      <sz val="7"/>
      <color indexed="8"/>
      <name val="Hevetica"/>
    </font>
    <font>
      <b/>
      <sz val="7"/>
      <color indexed="8"/>
      <name val="Hevetica"/>
    </font>
    <font>
      <b/>
      <sz val="14"/>
      <color indexed="8"/>
      <name val="Helvetica"/>
    </font>
    <font>
      <sz val="7"/>
      <color theme="1"/>
      <name val="Helvetica"/>
    </font>
    <font>
      <sz val="11"/>
      <name val="Helvetica"/>
    </font>
    <font>
      <b/>
      <sz val="11"/>
      <name val="Helvetica"/>
    </font>
    <font>
      <sz val="11"/>
      <name val="Helvetica"/>
      <family val="2"/>
    </font>
    <font>
      <sz val="11"/>
      <color theme="1"/>
      <name val="Helvetica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gray125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/>
  </cellStyleXfs>
  <cellXfs count="543">
    <xf numFmtId="0" fontId="0" fillId="0" borderId="0" xfId="0"/>
    <xf numFmtId="37" fontId="2" fillId="0" borderId="1" xfId="0" applyNumberFormat="1" applyFont="1" applyBorder="1" applyAlignment="1" applyProtection="1">
      <alignment horizontal="center"/>
    </xf>
    <xf numFmtId="37" fontId="2" fillId="0" borderId="1" xfId="0" applyNumberFormat="1" applyFont="1" applyBorder="1" applyAlignment="1" applyProtection="1">
      <alignment horizontal="right"/>
    </xf>
    <xf numFmtId="37" fontId="2" fillId="0" borderId="0" xfId="0" applyNumberFormat="1" applyFont="1" applyProtection="1"/>
    <xf numFmtId="37" fontId="2" fillId="0" borderId="2" xfId="0" applyNumberFormat="1" applyFont="1" applyBorder="1" applyProtection="1"/>
    <xf numFmtId="37" fontId="2" fillId="0" borderId="2" xfId="0" applyNumberFormat="1" applyFont="1" applyBorder="1" applyAlignment="1" applyProtection="1">
      <alignment horizontal="left"/>
    </xf>
    <xf numFmtId="37" fontId="2" fillId="0" borderId="0" xfId="0" applyNumberFormat="1" applyFont="1" applyAlignment="1" applyProtection="1">
      <alignment horizontal="left"/>
    </xf>
    <xf numFmtId="37" fontId="2" fillId="0" borderId="3" xfId="0" applyNumberFormat="1" applyFont="1" applyBorder="1" applyAlignment="1" applyProtection="1">
      <alignment horizontal="left"/>
    </xf>
    <xf numFmtId="37" fontId="2" fillId="0" borderId="4" xfId="0" applyNumberFormat="1" applyFont="1" applyBorder="1" applyAlignment="1" applyProtection="1">
      <alignment horizontal="left"/>
    </xf>
    <xf numFmtId="37" fontId="2" fillId="0" borderId="5" xfId="0" applyNumberFormat="1" applyFont="1" applyBorder="1" applyAlignment="1" applyProtection="1">
      <alignment horizontal="left"/>
    </xf>
    <xf numFmtId="37" fontId="2" fillId="0" borderId="3" xfId="0" quotePrefix="1" applyNumberFormat="1" applyFont="1" applyBorder="1" applyAlignment="1" applyProtection="1">
      <alignment horizontal="left"/>
    </xf>
    <xf numFmtId="0" fontId="2" fillId="0" borderId="2" xfId="0" applyFont="1" applyBorder="1" applyProtection="1"/>
    <xf numFmtId="0" fontId="2" fillId="0" borderId="0" xfId="0" applyFont="1" applyProtection="1"/>
    <xf numFmtId="37" fontId="2" fillId="0" borderId="0" xfId="0" applyNumberFormat="1" applyFont="1" applyAlignment="1" applyProtection="1">
      <alignment horizontal="fill"/>
    </xf>
    <xf numFmtId="0" fontId="2" fillId="0" borderId="1" xfId="0" applyFont="1" applyBorder="1" applyProtection="1"/>
    <xf numFmtId="37" fontId="3" fillId="0" borderId="0" xfId="0" applyNumberFormat="1" applyFont="1" applyAlignment="1" applyProtection="1"/>
    <xf numFmtId="37" fontId="2" fillId="2" borderId="0" xfId="0" quotePrefix="1" applyNumberFormat="1" applyFont="1" applyFill="1" applyAlignment="1" applyProtection="1">
      <alignment horizontal="left"/>
      <protection locked="0"/>
    </xf>
    <xf numFmtId="166" fontId="2" fillId="2" borderId="0" xfId="0" applyNumberFormat="1" applyFont="1" applyFill="1" applyProtection="1">
      <protection locked="0"/>
    </xf>
    <xf numFmtId="37" fontId="2" fillId="2" borderId="0" xfId="0" applyNumberFormat="1" applyFont="1" applyFill="1" applyProtection="1">
      <protection locked="0"/>
    </xf>
    <xf numFmtId="37" fontId="2" fillId="2" borderId="3" xfId="0" applyNumberFormat="1" applyFont="1" applyFill="1" applyBorder="1" applyProtection="1">
      <protection locked="0"/>
    </xf>
    <xf numFmtId="37" fontId="2" fillId="2" borderId="0" xfId="0" applyNumberFormat="1" applyFont="1" applyFill="1" applyAlignment="1" applyProtection="1">
      <alignment horizontal="left"/>
      <protection locked="0"/>
    </xf>
    <xf numFmtId="37" fontId="2" fillId="2" borderId="0" xfId="0" applyNumberFormat="1" applyFont="1" applyFill="1" applyAlignment="1" applyProtection="1">
      <alignment horizontal="center"/>
      <protection locked="0"/>
    </xf>
    <xf numFmtId="0" fontId="5" fillId="0" borderId="0" xfId="0" applyFont="1" applyProtection="1"/>
    <xf numFmtId="0" fontId="2" fillId="0" borderId="0" xfId="0" applyFont="1" applyBorder="1" applyProtection="1"/>
    <xf numFmtId="37" fontId="2" fillId="0" borderId="0" xfId="0" applyNumberFormat="1" applyFont="1" applyAlignment="1" applyProtection="1">
      <alignment horizontal="center"/>
    </xf>
    <xf numFmtId="37" fontId="5" fillId="0" borderId="0" xfId="0" applyNumberFormat="1" applyFont="1" applyAlignment="1" applyProtection="1">
      <alignment horizontal="left"/>
    </xf>
    <xf numFmtId="37" fontId="5" fillId="0" borderId="0" xfId="0" applyNumberFormat="1" applyFont="1" applyAlignment="1" applyProtection="1">
      <alignment horizontal="right"/>
    </xf>
    <xf numFmtId="37" fontId="5" fillId="0" borderId="0" xfId="0" applyNumberFormat="1" applyFont="1" applyProtection="1"/>
    <xf numFmtId="0" fontId="5" fillId="0" borderId="7" xfId="0" applyFont="1" applyBorder="1" applyProtection="1"/>
    <xf numFmtId="0" fontId="5" fillId="0" borderId="8" xfId="0" applyFont="1" applyBorder="1" applyProtection="1"/>
    <xf numFmtId="0" fontId="5" fillId="0" borderId="3" xfId="0" applyFont="1" applyBorder="1" applyProtection="1"/>
    <xf numFmtId="37" fontId="5" fillId="0" borderId="3" xfId="0" applyNumberFormat="1" applyFont="1" applyBorder="1" applyAlignment="1" applyProtection="1">
      <alignment horizontal="left"/>
    </xf>
    <xf numFmtId="0" fontId="5" fillId="0" borderId="5" xfId="0" applyFont="1" applyBorder="1" applyProtection="1"/>
    <xf numFmtId="37" fontId="5" fillId="0" borderId="3" xfId="0" applyNumberFormat="1" applyFont="1" applyBorder="1" applyAlignment="1" applyProtection="1">
      <alignment horizontal="center"/>
    </xf>
    <xf numFmtId="37" fontId="5" fillId="0" borderId="4" xfId="0" applyNumberFormat="1" applyFont="1" applyBorder="1" applyAlignment="1" applyProtection="1">
      <alignment horizontal="left"/>
    </xf>
    <xf numFmtId="0" fontId="5" fillId="0" borderId="2" xfId="0" applyFont="1" applyBorder="1" applyProtection="1"/>
    <xf numFmtId="37" fontId="5" fillId="0" borderId="0" xfId="0" applyNumberFormat="1" applyFont="1" applyAlignment="1" applyProtection="1">
      <alignment horizontal="center"/>
    </xf>
    <xf numFmtId="37" fontId="5" fillId="0" borderId="5" xfId="0" applyNumberFormat="1" applyFont="1" applyBorder="1" applyAlignment="1" applyProtection="1">
      <alignment horizontal="left"/>
    </xf>
    <xf numFmtId="37" fontId="5" fillId="0" borderId="9" xfId="0" applyNumberFormat="1" applyFont="1" applyBorder="1" applyAlignment="1" applyProtection="1">
      <alignment horizontal="centerContinuous"/>
    </xf>
    <xf numFmtId="0" fontId="5" fillId="0" borderId="0" xfId="0" applyFont="1" applyAlignment="1" applyProtection="1">
      <alignment horizontal="centerContinuous"/>
    </xf>
    <xf numFmtId="37" fontId="5" fillId="0" borderId="0" xfId="0" applyNumberFormat="1" applyFont="1" applyAlignment="1" applyProtection="1">
      <alignment horizontal="centerContinuous"/>
    </xf>
    <xf numFmtId="0" fontId="5" fillId="0" borderId="5" xfId="0" applyFont="1" applyBorder="1" applyAlignment="1" applyProtection="1">
      <alignment horizontal="centerContinuous"/>
    </xf>
    <xf numFmtId="0" fontId="5" fillId="0" borderId="10" xfId="0" applyFont="1" applyBorder="1" applyProtection="1"/>
    <xf numFmtId="0" fontId="5" fillId="0" borderId="1" xfId="0" applyFont="1" applyBorder="1" applyProtection="1"/>
    <xf numFmtId="0" fontId="5" fillId="0" borderId="11" xfId="0" applyFont="1" applyBorder="1" applyProtection="1"/>
    <xf numFmtId="37" fontId="5" fillId="0" borderId="11" xfId="0" applyNumberFormat="1" applyFont="1" applyBorder="1" applyAlignment="1" applyProtection="1">
      <alignment horizontal="left"/>
    </xf>
    <xf numFmtId="37" fontId="5" fillId="0" borderId="0" xfId="0" quotePrefix="1" applyNumberFormat="1" applyFont="1" applyAlignment="1" applyProtection="1">
      <alignment horizontal="left"/>
    </xf>
    <xf numFmtId="0" fontId="5" fillId="3" borderId="0" xfId="0" applyFont="1" applyFill="1" applyProtection="1"/>
    <xf numFmtId="0" fontId="5" fillId="3" borderId="12" xfId="0" applyFont="1" applyFill="1" applyBorder="1" applyProtection="1"/>
    <xf numFmtId="0" fontId="5" fillId="0" borderId="12" xfId="0" applyFont="1" applyBorder="1" applyProtection="1"/>
    <xf numFmtId="0" fontId="5" fillId="3" borderId="9" xfId="0" applyFont="1" applyFill="1" applyBorder="1" applyProtection="1"/>
    <xf numFmtId="37" fontId="5" fillId="0" borderId="1" xfId="0" applyNumberFormat="1" applyFont="1" applyBorder="1" applyAlignment="1" applyProtection="1">
      <alignment horizontal="left"/>
    </xf>
    <xf numFmtId="0" fontId="5" fillId="3" borderId="7" xfId="0" applyFont="1" applyFill="1" applyBorder="1" applyProtection="1"/>
    <xf numFmtId="37" fontId="5" fillId="0" borderId="7" xfId="0" applyNumberFormat="1" applyFont="1" applyBorder="1" applyAlignment="1" applyProtection="1">
      <alignment horizontal="center"/>
    </xf>
    <xf numFmtId="37" fontId="5" fillId="0" borderId="1" xfId="0" applyNumberFormat="1" applyFont="1" applyBorder="1" applyAlignment="1" applyProtection="1">
      <alignment horizontal="center"/>
    </xf>
    <xf numFmtId="37" fontId="5" fillId="0" borderId="0" xfId="0" applyNumberFormat="1" applyFont="1" applyAlignment="1" applyProtection="1"/>
    <xf numFmtId="0" fontId="5" fillId="0" borderId="4" xfId="0" applyFont="1" applyBorder="1" applyProtection="1"/>
    <xf numFmtId="37" fontId="5" fillId="0" borderId="0" xfId="0" quotePrefix="1" applyNumberFormat="1" applyFont="1" applyAlignment="1" applyProtection="1">
      <alignment horizontal="center"/>
    </xf>
    <xf numFmtId="37" fontId="5" fillId="0" borderId="10" xfId="0" applyNumberFormat="1" applyFont="1" applyBorder="1" applyAlignment="1" applyProtection="1">
      <alignment horizontal="left"/>
    </xf>
    <xf numFmtId="37" fontId="5" fillId="0" borderId="2" xfId="0" applyNumberFormat="1" applyFont="1" applyBorder="1" applyAlignment="1" applyProtection="1">
      <alignment horizontal="left"/>
    </xf>
    <xf numFmtId="0" fontId="5" fillId="0" borderId="0" xfId="0" applyFont="1" applyAlignment="1" applyProtection="1">
      <alignment horizontal="center"/>
    </xf>
    <xf numFmtId="168" fontId="5" fillId="0" borderId="0" xfId="1" applyNumberFormat="1" applyFont="1" applyProtection="1"/>
    <xf numFmtId="168" fontId="5" fillId="0" borderId="0" xfId="0" applyNumberFormat="1" applyFont="1" applyProtection="1"/>
    <xf numFmtId="169" fontId="5" fillId="0" borderId="0" xfId="0" applyNumberFormat="1" applyFont="1" applyProtection="1"/>
    <xf numFmtId="0" fontId="5" fillId="3" borderId="13" xfId="0" applyFont="1" applyFill="1" applyBorder="1" applyProtection="1"/>
    <xf numFmtId="0" fontId="5" fillId="3" borderId="14" xfId="0" applyFont="1" applyFill="1" applyBorder="1" applyProtection="1"/>
    <xf numFmtId="164" fontId="5" fillId="0" borderId="0" xfId="0" applyNumberFormat="1" applyFont="1" applyProtection="1"/>
    <xf numFmtId="165" fontId="5" fillId="0" borderId="0" xfId="0" applyNumberFormat="1" applyFont="1" applyProtection="1"/>
    <xf numFmtId="0" fontId="6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right"/>
    </xf>
    <xf numFmtId="37" fontId="6" fillId="0" borderId="7" xfId="0" applyNumberFormat="1" applyFont="1" applyBorder="1"/>
    <xf numFmtId="0" fontId="6" fillId="0" borderId="7" xfId="0" applyFont="1" applyBorder="1"/>
    <xf numFmtId="0" fontId="6" fillId="0" borderId="0" xfId="0" applyFont="1" applyBorder="1"/>
    <xf numFmtId="0" fontId="6" fillId="4" borderId="15" xfId="0" applyFont="1" applyFill="1" applyBorder="1"/>
    <xf numFmtId="0" fontId="6" fillId="4" borderId="16" xfId="0" applyFont="1" applyFill="1" applyBorder="1"/>
    <xf numFmtId="0" fontId="6" fillId="4" borderId="17" xfId="0" applyFont="1" applyFill="1" applyBorder="1"/>
    <xf numFmtId="0" fontId="6" fillId="4" borderId="18" xfId="0" applyFont="1" applyFill="1" applyBorder="1"/>
    <xf numFmtId="0" fontId="6" fillId="4" borderId="19" xfId="0" applyFont="1" applyFill="1" applyBorder="1"/>
    <xf numFmtId="0" fontId="6" fillId="4" borderId="20" xfId="0" applyFont="1" applyFill="1" applyBorder="1"/>
    <xf numFmtId="0" fontId="6" fillId="4" borderId="12" xfId="0" applyFont="1" applyFill="1" applyBorder="1"/>
    <xf numFmtId="0" fontId="6" fillId="4" borderId="12" xfId="0" applyFont="1" applyFill="1" applyBorder="1" applyAlignment="1">
      <alignment horizontal="center"/>
    </xf>
    <xf numFmtId="0" fontId="6" fillId="4" borderId="9" xfId="0" applyFont="1" applyFill="1" applyBorder="1"/>
    <xf numFmtId="0" fontId="6" fillId="4" borderId="0" xfId="0" applyFont="1" applyFill="1" applyBorder="1"/>
    <xf numFmtId="0" fontId="6" fillId="4" borderId="14" xfId="0" applyFont="1" applyFill="1" applyBorder="1" applyAlignment="1">
      <alignment horizontal="center"/>
    </xf>
    <xf numFmtId="0" fontId="6" fillId="4" borderId="13" xfId="0" applyFont="1" applyFill="1" applyBorder="1"/>
    <xf numFmtId="0" fontId="6" fillId="4" borderId="7" xfId="0" applyFont="1" applyFill="1" applyBorder="1"/>
    <xf numFmtId="0" fontId="6" fillId="4" borderId="14" xfId="0" applyFont="1" applyFill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0" xfId="0" applyFont="1" applyBorder="1"/>
    <xf numFmtId="0" fontId="4" fillId="0" borderId="12" xfId="0" applyFont="1" applyBorder="1"/>
    <xf numFmtId="0" fontId="4" fillId="0" borderId="25" xfId="0" applyFont="1" applyBorder="1"/>
    <xf numFmtId="0" fontId="4" fillId="0" borderId="7" xfId="0" applyFont="1" applyBorder="1"/>
    <xf numFmtId="0" fontId="4" fillId="0" borderId="14" xfId="0" applyFont="1" applyBorder="1"/>
    <xf numFmtId="170" fontId="4" fillId="2" borderId="14" xfId="1" applyNumberFormat="1" applyFont="1" applyFill="1" applyBorder="1" applyProtection="1">
      <protection locked="0"/>
    </xf>
    <xf numFmtId="172" fontId="4" fillId="0" borderId="14" xfId="1" applyNumberFormat="1" applyFont="1" applyBorder="1"/>
    <xf numFmtId="0" fontId="4" fillId="5" borderId="12" xfId="0" applyFont="1" applyFill="1" applyBorder="1" applyProtection="1"/>
    <xf numFmtId="170" fontId="4" fillId="5" borderId="14" xfId="0" applyNumberFormat="1" applyFont="1" applyFill="1" applyBorder="1" applyProtection="1"/>
    <xf numFmtId="172" fontId="4" fillId="0" borderId="14" xfId="0" applyNumberFormat="1" applyFont="1" applyBorder="1"/>
    <xf numFmtId="170" fontId="4" fillId="5" borderId="26" xfId="0" applyNumberFormat="1" applyFont="1" applyFill="1" applyBorder="1" applyProtection="1"/>
    <xf numFmtId="0" fontId="4" fillId="0" borderId="26" xfId="0" applyFont="1" applyBorder="1"/>
    <xf numFmtId="172" fontId="4" fillId="0" borderId="26" xfId="0" applyNumberFormat="1" applyFont="1" applyBorder="1"/>
    <xf numFmtId="171" fontId="4" fillId="2" borderId="7" xfId="0" applyNumberFormat="1" applyFont="1" applyFill="1" applyBorder="1" applyProtection="1">
      <protection locked="0"/>
    </xf>
    <xf numFmtId="0" fontId="4" fillId="0" borderId="25" xfId="0" applyFont="1" applyBorder="1" applyAlignment="1">
      <alignment horizontal="right"/>
    </xf>
    <xf numFmtId="0" fontId="4" fillId="5" borderId="0" xfId="0" applyFont="1" applyFill="1" applyBorder="1" applyProtection="1"/>
    <xf numFmtId="171" fontId="4" fillId="5" borderId="7" xfId="0" applyNumberFormat="1" applyFont="1" applyFill="1" applyBorder="1" applyProtection="1"/>
    <xf numFmtId="171" fontId="4" fillId="0" borderId="7" xfId="0" applyNumberFormat="1" applyFont="1" applyBorder="1"/>
    <xf numFmtId="0" fontId="4" fillId="0" borderId="0" xfId="0" quotePrefix="1" applyFont="1" applyBorder="1"/>
    <xf numFmtId="37" fontId="5" fillId="0" borderId="0" xfId="0" quotePrefix="1" applyNumberFormat="1" applyFont="1" applyAlignment="1" applyProtection="1"/>
    <xf numFmtId="0" fontId="5" fillId="0" borderId="0" xfId="0" applyFont="1" applyBorder="1" applyProtection="1"/>
    <xf numFmtId="0" fontId="5" fillId="0" borderId="3" xfId="0" applyFont="1" applyBorder="1" applyAlignment="1" applyProtection="1">
      <alignment horizontal="center"/>
    </xf>
    <xf numFmtId="37" fontId="5" fillId="0" borderId="0" xfId="0" applyNumberFormat="1" applyFont="1" applyBorder="1" applyAlignment="1" applyProtection="1">
      <alignment horizontal="center"/>
    </xf>
    <xf numFmtId="0" fontId="5" fillId="0" borderId="27" xfId="0" applyFont="1" applyBorder="1" applyProtection="1"/>
    <xf numFmtId="37" fontId="5" fillId="0" borderId="3" xfId="0" applyNumberFormat="1" applyFont="1" applyBorder="1" applyProtection="1"/>
    <xf numFmtId="37" fontId="5" fillId="0" borderId="8" xfId="0" applyNumberFormat="1" applyFont="1" applyBorder="1" applyAlignment="1" applyProtection="1">
      <alignment horizontal="left"/>
    </xf>
    <xf numFmtId="0" fontId="5" fillId="0" borderId="28" xfId="0" applyFont="1" applyBorder="1" applyProtection="1"/>
    <xf numFmtId="166" fontId="5" fillId="0" borderId="3" xfId="0" applyNumberFormat="1" applyFont="1" applyBorder="1" applyProtection="1"/>
    <xf numFmtId="166" fontId="5" fillId="6" borderId="0" xfId="0" applyNumberFormat="1" applyFont="1" applyFill="1" applyProtection="1"/>
    <xf numFmtId="166" fontId="5" fillId="6" borderId="12" xfId="0" applyNumberFormat="1" applyFont="1" applyFill="1" applyBorder="1" applyProtection="1"/>
    <xf numFmtId="166" fontId="5" fillId="0" borderId="9" xfId="0" applyNumberFormat="1" applyFont="1" applyBorder="1" applyProtection="1"/>
    <xf numFmtId="166" fontId="5" fillId="0" borderId="0" xfId="0" applyNumberFormat="1" applyFont="1" applyBorder="1" applyProtection="1"/>
    <xf numFmtId="166" fontId="5" fillId="0" borderId="0" xfId="0" applyNumberFormat="1" applyFont="1" applyProtection="1"/>
    <xf numFmtId="0" fontId="5" fillId="0" borderId="0" xfId="0" quotePrefix="1" applyFont="1" applyAlignment="1" applyProtection="1">
      <alignment horizontal="right"/>
    </xf>
    <xf numFmtId="166" fontId="5" fillId="6" borderId="7" xfId="0" applyNumberFormat="1" applyFont="1" applyFill="1" applyBorder="1" applyProtection="1"/>
    <xf numFmtId="166" fontId="5" fillId="0" borderId="0" xfId="0" applyNumberFormat="1" applyFont="1" applyAlignment="1" applyProtection="1">
      <alignment horizontal="left"/>
    </xf>
    <xf numFmtId="166" fontId="5" fillId="3" borderId="0" xfId="0" applyNumberFormat="1" applyFont="1" applyFill="1" applyProtection="1"/>
    <xf numFmtId="166" fontId="5" fillId="3" borderId="12" xfId="0" applyNumberFormat="1" applyFont="1" applyFill="1" applyBorder="1" applyProtection="1"/>
    <xf numFmtId="37" fontId="5" fillId="3" borderId="2" xfId="0" applyNumberFormat="1" applyFont="1" applyFill="1" applyBorder="1" applyAlignment="1" applyProtection="1">
      <alignment horizontal="left"/>
    </xf>
    <xf numFmtId="37" fontId="5" fillId="2" borderId="0" xfId="0" applyNumberFormat="1" applyFont="1" applyFill="1" applyAlignment="1" applyProtection="1">
      <alignment horizontal="left"/>
      <protection locked="0"/>
    </xf>
    <xf numFmtId="0" fontId="5" fillId="0" borderId="9" xfId="0" applyFont="1" applyBorder="1" applyProtection="1"/>
    <xf numFmtId="37" fontId="5" fillId="0" borderId="0" xfId="0" applyNumberFormat="1" applyFont="1" applyBorder="1" applyProtection="1"/>
    <xf numFmtId="37" fontId="5" fillId="0" borderId="0" xfId="0" quotePrefix="1" applyNumberFormat="1" applyFont="1" applyBorder="1" applyAlignment="1" applyProtection="1">
      <alignment horizontal="left"/>
    </xf>
    <xf numFmtId="37" fontId="5" fillId="3" borderId="9" xfId="0" applyNumberFormat="1" applyFont="1" applyFill="1" applyBorder="1" applyAlignment="1" applyProtection="1">
      <alignment horizontal="left"/>
    </xf>
    <xf numFmtId="0" fontId="5" fillId="3" borderId="0" xfId="0" applyFont="1" applyFill="1" applyBorder="1" applyProtection="1"/>
    <xf numFmtId="166" fontId="5" fillId="3" borderId="0" xfId="0" applyNumberFormat="1" applyFont="1" applyFill="1" applyBorder="1" applyProtection="1"/>
    <xf numFmtId="0" fontId="5" fillId="0" borderId="13" xfId="0" applyFont="1" applyBorder="1" applyProtection="1"/>
    <xf numFmtId="166" fontId="5" fillId="3" borderId="13" xfId="0" applyNumberFormat="1" applyFont="1" applyFill="1" applyBorder="1" applyProtection="1"/>
    <xf numFmtId="166" fontId="5" fillId="3" borderId="7" xfId="0" applyNumberFormat="1" applyFont="1" applyFill="1" applyBorder="1" applyProtection="1"/>
    <xf numFmtId="166" fontId="5" fillId="3" borderId="14" xfId="0" applyNumberFormat="1" applyFont="1" applyFill="1" applyBorder="1" applyProtection="1"/>
    <xf numFmtId="0" fontId="5" fillId="0" borderId="7" xfId="0" quotePrefix="1" applyFont="1" applyBorder="1" applyAlignment="1" applyProtection="1">
      <alignment horizontal="right"/>
    </xf>
    <xf numFmtId="0" fontId="5" fillId="0" borderId="14" xfId="0" applyFont="1" applyBorder="1" applyProtection="1"/>
    <xf numFmtId="0" fontId="5" fillId="0" borderId="0" xfId="0" quotePrefix="1" applyFont="1" applyAlignment="1" applyProtection="1">
      <alignment horizontal="left"/>
    </xf>
    <xf numFmtId="0" fontId="5" fillId="0" borderId="0" xfId="0" quotePrefix="1" applyFont="1" applyProtection="1"/>
    <xf numFmtId="0" fontId="5" fillId="0" borderId="12" xfId="0" quotePrefix="1" applyFont="1" applyBorder="1" applyProtection="1"/>
    <xf numFmtId="37" fontId="5" fillId="0" borderId="1" xfId="0" applyNumberFormat="1" applyFont="1" applyBorder="1" applyProtection="1"/>
    <xf numFmtId="37" fontId="5" fillId="2" borderId="0" xfId="0" applyNumberFormat="1" applyFont="1" applyFill="1" applyProtection="1">
      <protection locked="0"/>
    </xf>
    <xf numFmtId="37" fontId="5" fillId="0" borderId="7" xfId="0" applyNumberFormat="1" applyFont="1" applyBorder="1" applyProtection="1"/>
    <xf numFmtId="37" fontId="5" fillId="0" borderId="7" xfId="0" quotePrefix="1" applyNumberFormat="1" applyFont="1" applyBorder="1" applyAlignment="1" applyProtection="1">
      <alignment horizontal="left"/>
    </xf>
    <xf numFmtId="167" fontId="2" fillId="0" borderId="0" xfId="0" applyNumberFormat="1" applyFont="1" applyBorder="1" applyProtection="1"/>
    <xf numFmtId="37" fontId="5" fillId="0" borderId="0" xfId="0" quotePrefix="1" applyNumberFormat="1" applyFont="1" applyProtection="1"/>
    <xf numFmtId="167" fontId="5" fillId="0" borderId="0" xfId="0" applyNumberFormat="1" applyFont="1" applyProtection="1"/>
    <xf numFmtId="37" fontId="5" fillId="0" borderId="0" xfId="0" applyNumberFormat="1" applyFont="1" applyBorder="1" applyAlignment="1" applyProtection="1">
      <alignment horizontal="left"/>
    </xf>
    <xf numFmtId="167" fontId="5" fillId="0" borderId="0" xfId="0" applyNumberFormat="1" applyFont="1" applyAlignment="1" applyProtection="1">
      <alignment horizontal="left"/>
    </xf>
    <xf numFmtId="39" fontId="5" fillId="0" borderId="0" xfId="0" applyNumberFormat="1" applyFont="1" applyProtection="1"/>
    <xf numFmtId="167" fontId="5" fillId="0" borderId="0" xfId="0" applyNumberFormat="1" applyFont="1" applyBorder="1" applyProtection="1"/>
    <xf numFmtId="37" fontId="5" fillId="0" borderId="0" xfId="0" applyNumberFormat="1" applyFont="1" applyBorder="1" applyAlignment="1" applyProtection="1">
      <alignment horizontal="right"/>
    </xf>
    <xf numFmtId="37" fontId="5" fillId="0" borderId="29" xfId="0" applyNumberFormat="1" applyFont="1" applyBorder="1" applyAlignment="1" applyProtection="1">
      <alignment horizontal="center"/>
    </xf>
    <xf numFmtId="37" fontId="5" fillId="0" borderId="9" xfId="0" applyNumberFormat="1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right"/>
    </xf>
    <xf numFmtId="37" fontId="5" fillId="0" borderId="9" xfId="0" applyNumberFormat="1" applyFont="1" applyBorder="1" applyAlignment="1" applyProtection="1">
      <alignment horizontal="center"/>
    </xf>
    <xf numFmtId="0" fontId="5" fillId="0" borderId="30" xfId="0" applyFont="1" applyBorder="1" applyProtection="1"/>
    <xf numFmtId="167" fontId="5" fillId="0" borderId="1" xfId="0" applyNumberFormat="1" applyFont="1" applyBorder="1" applyProtection="1"/>
    <xf numFmtId="167" fontId="5" fillId="0" borderId="0" xfId="0" applyNumberFormat="1" applyFont="1" applyAlignment="1" applyProtection="1">
      <alignment horizontal="fill"/>
    </xf>
    <xf numFmtId="37" fontId="5" fillId="0" borderId="1" xfId="0" quotePrefix="1" applyNumberFormat="1" applyFont="1" applyBorder="1" applyAlignment="1" applyProtection="1">
      <alignment horizontal="center"/>
    </xf>
    <xf numFmtId="37" fontId="5" fillId="0" borderId="0" xfId="0" applyNumberFormat="1" applyFont="1" applyAlignment="1" applyProtection="1">
      <alignment horizontal="fill"/>
    </xf>
    <xf numFmtId="0" fontId="5" fillId="0" borderId="31" xfId="0" applyFont="1" applyBorder="1" applyProtection="1"/>
    <xf numFmtId="37" fontId="5" fillId="0" borderId="7" xfId="0" applyNumberFormat="1" applyFont="1" applyBorder="1" applyAlignment="1" applyProtection="1">
      <alignment horizontal="left"/>
    </xf>
    <xf numFmtId="0" fontId="5" fillId="0" borderId="32" xfId="0" applyFont="1" applyBorder="1" applyProtection="1"/>
    <xf numFmtId="0" fontId="5" fillId="0" borderId="7" xfId="0" applyFont="1" applyBorder="1" applyAlignment="1" applyProtection="1">
      <alignment horizontal="center"/>
    </xf>
    <xf numFmtId="37" fontId="5" fillId="0" borderId="3" xfId="0" quotePrefix="1" applyNumberFormat="1" applyFont="1" applyBorder="1" applyAlignment="1" applyProtection="1">
      <alignment horizontal="center"/>
    </xf>
    <xf numFmtId="37" fontId="2" fillId="2" borderId="0" xfId="0" applyNumberFormat="1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</xf>
    <xf numFmtId="0" fontId="5" fillId="0" borderId="0" xfId="0" quotePrefix="1" applyFont="1" applyBorder="1" applyAlignment="1" applyProtection="1">
      <alignment horizontal="left"/>
    </xf>
    <xf numFmtId="37" fontId="2" fillId="2" borderId="7" xfId="0" quotePrefix="1" applyNumberFormat="1" applyFont="1" applyFill="1" applyBorder="1" applyAlignment="1" applyProtection="1">
      <alignment horizontal="right"/>
      <protection locked="0"/>
    </xf>
    <xf numFmtId="37" fontId="5" fillId="0" borderId="0" xfId="0" applyNumberFormat="1" applyFont="1" applyBorder="1" applyAlignment="1" applyProtection="1">
      <alignment horizontal="fill"/>
    </xf>
    <xf numFmtId="37" fontId="2" fillId="0" borderId="0" xfId="0" applyNumberFormat="1" applyFont="1" applyBorder="1" applyProtection="1"/>
    <xf numFmtId="37" fontId="5" fillId="0" borderId="8" xfId="0" quotePrefix="1" applyNumberFormat="1" applyFont="1" applyBorder="1" applyAlignment="1" applyProtection="1">
      <alignment horizontal="center"/>
    </xf>
    <xf numFmtId="37" fontId="5" fillId="0" borderId="2" xfId="0" applyNumberFormat="1" applyFont="1" applyBorder="1" applyAlignment="1" applyProtection="1">
      <alignment horizontal="center"/>
    </xf>
    <xf numFmtId="37" fontId="2" fillId="2" borderId="2" xfId="0" applyNumberFormat="1" applyFont="1" applyFill="1" applyBorder="1" applyProtection="1">
      <protection locked="0"/>
    </xf>
    <xf numFmtId="0" fontId="5" fillId="0" borderId="5" xfId="0" applyFont="1" applyBorder="1" applyAlignment="1" applyProtection="1">
      <alignment horizontal="right"/>
    </xf>
    <xf numFmtId="37" fontId="5" fillId="0" borderId="2" xfId="0" applyNumberFormat="1" applyFont="1" applyBorder="1" applyProtection="1"/>
    <xf numFmtId="0" fontId="5" fillId="0" borderId="9" xfId="0" quotePrefix="1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centerContinuous"/>
    </xf>
    <xf numFmtId="0" fontId="5" fillId="0" borderId="7" xfId="0" applyFont="1" applyBorder="1" applyAlignment="1" applyProtection="1">
      <alignment horizontal="centerContinuous"/>
    </xf>
    <xf numFmtId="0" fontId="5" fillId="0" borderId="14" xfId="0" applyFont="1" applyBorder="1" applyAlignment="1" applyProtection="1">
      <alignment horizontal="centerContinuous"/>
    </xf>
    <xf numFmtId="37" fontId="5" fillId="0" borderId="8" xfId="0" applyNumberFormat="1" applyFont="1" applyBorder="1" applyAlignment="1" applyProtection="1">
      <alignment horizontal="center"/>
    </xf>
    <xf numFmtId="37" fontId="5" fillId="0" borderId="10" xfId="0" applyNumberFormat="1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Continuous"/>
    </xf>
    <xf numFmtId="0" fontId="5" fillId="0" borderId="29" xfId="0" applyFont="1" applyBorder="1" applyProtection="1"/>
    <xf numFmtId="37" fontId="5" fillId="0" borderId="30" xfId="0" applyNumberFormat="1" applyFont="1" applyBorder="1" applyAlignment="1" applyProtection="1">
      <alignment horizontal="centerContinuous"/>
    </xf>
    <xf numFmtId="0" fontId="5" fillId="0" borderId="1" xfId="0" applyFont="1" applyBorder="1" applyAlignment="1" applyProtection="1">
      <alignment horizontal="centerContinuous"/>
    </xf>
    <xf numFmtId="0" fontId="5" fillId="0" borderId="11" xfId="0" applyFont="1" applyBorder="1" applyAlignment="1" applyProtection="1">
      <alignment horizontal="centerContinuous"/>
    </xf>
    <xf numFmtId="37" fontId="5" fillId="0" borderId="9" xfId="0" applyNumberFormat="1" applyFont="1" applyBorder="1" applyAlignment="1" applyProtection="1">
      <alignment horizontal="right"/>
    </xf>
    <xf numFmtId="37" fontId="5" fillId="0" borderId="12" xfId="0" applyNumberFormat="1" applyFont="1" applyBorder="1" applyAlignment="1" applyProtection="1">
      <alignment horizontal="fill"/>
    </xf>
    <xf numFmtId="37" fontId="5" fillId="0" borderId="12" xfId="0" applyNumberFormat="1" applyFont="1" applyBorder="1" applyAlignment="1" applyProtection="1">
      <alignment horizontal="left"/>
    </xf>
    <xf numFmtId="0" fontId="5" fillId="0" borderId="0" xfId="0" quotePrefix="1" applyFont="1" applyAlignment="1" applyProtection="1">
      <alignment horizontal="centerContinuous"/>
    </xf>
    <xf numFmtId="37" fontId="5" fillId="0" borderId="14" xfId="0" applyNumberFormat="1" applyFont="1" applyBorder="1" applyAlignment="1" applyProtection="1">
      <alignment horizontal="left"/>
    </xf>
    <xf numFmtId="37" fontId="5" fillId="0" borderId="5" xfId="0" applyNumberFormat="1" applyFont="1" applyBorder="1" applyAlignment="1" applyProtection="1">
      <alignment horizontal="center"/>
    </xf>
    <xf numFmtId="37" fontId="5" fillId="0" borderId="5" xfId="0" quotePrefix="1" applyNumberFormat="1" applyFont="1" applyBorder="1" applyAlignment="1" applyProtection="1">
      <alignment horizontal="center"/>
    </xf>
    <xf numFmtId="37" fontId="5" fillId="0" borderId="5" xfId="0" applyNumberFormat="1" applyFont="1" applyBorder="1" applyProtection="1"/>
    <xf numFmtId="37" fontId="5" fillId="0" borderId="5" xfId="0" quotePrefix="1" applyNumberFormat="1" applyFont="1" applyBorder="1" applyAlignment="1" applyProtection="1">
      <alignment horizontal="left"/>
    </xf>
    <xf numFmtId="0" fontId="5" fillId="0" borderId="13" xfId="0" quotePrefix="1" applyFont="1" applyBorder="1" applyAlignment="1" applyProtection="1">
      <alignment horizontal="right"/>
    </xf>
    <xf numFmtId="37" fontId="2" fillId="2" borderId="1" xfId="0" applyNumberFormat="1" applyFont="1" applyFill="1" applyBorder="1" applyAlignment="1" applyProtection="1">
      <alignment horizontal="left"/>
      <protection locked="0"/>
    </xf>
    <xf numFmtId="37" fontId="2" fillId="2" borderId="1" xfId="0" applyNumberFormat="1" applyFont="1" applyFill="1" applyBorder="1" applyProtection="1">
      <protection locked="0"/>
    </xf>
    <xf numFmtId="167" fontId="5" fillId="0" borderId="0" xfId="0" quotePrefix="1" applyNumberFormat="1" applyFont="1" applyAlignment="1" applyProtection="1">
      <alignment horizontal="left"/>
    </xf>
    <xf numFmtId="167" fontId="5" fillId="0" borderId="7" xfId="0" applyNumberFormat="1" applyFont="1" applyBorder="1" applyAlignment="1" applyProtection="1">
      <alignment horizontal="left"/>
    </xf>
    <xf numFmtId="167" fontId="5" fillId="0" borderId="3" xfId="0" applyNumberFormat="1" applyFont="1" applyBorder="1" applyProtection="1"/>
    <xf numFmtId="167" fontId="5" fillId="0" borderId="0" xfId="0" applyNumberFormat="1" applyFont="1" applyAlignment="1" applyProtection="1">
      <alignment horizontal="center"/>
    </xf>
    <xf numFmtId="167" fontId="5" fillId="0" borderId="3" xfId="0" applyNumberFormat="1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/>
    </xf>
    <xf numFmtId="167" fontId="2" fillId="0" borderId="0" xfId="0" applyNumberFormat="1" applyFont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5" fillId="0" borderId="33" xfId="0" quotePrefix="1" applyFont="1" applyBorder="1" applyProtection="1"/>
    <xf numFmtId="0" fontId="5" fillId="0" borderId="33" xfId="0" applyFont="1" applyBorder="1" applyProtection="1"/>
    <xf numFmtId="37" fontId="5" fillId="0" borderId="33" xfId="0" applyNumberFormat="1" applyFont="1" applyBorder="1" applyAlignment="1" applyProtection="1">
      <alignment horizontal="center"/>
    </xf>
    <xf numFmtId="37" fontId="5" fillId="0" borderId="34" xfId="0" applyNumberFormat="1" applyFont="1" applyBorder="1" applyAlignment="1" applyProtection="1">
      <alignment horizontal="left"/>
    </xf>
    <xf numFmtId="37" fontId="2" fillId="0" borderId="3" xfId="0" applyNumberFormat="1" applyFont="1" applyBorder="1" applyAlignment="1" applyProtection="1">
      <alignment horizontal="center"/>
    </xf>
    <xf numFmtId="0" fontId="7" fillId="0" borderId="0" xfId="0" applyFont="1" applyProtection="1"/>
    <xf numFmtId="0" fontId="7" fillId="0" borderId="7" xfId="0" quotePrefix="1" applyFont="1" applyBorder="1" applyAlignment="1" applyProtection="1">
      <alignment horizontal="center"/>
    </xf>
    <xf numFmtId="37" fontId="5" fillId="0" borderId="33" xfId="0" applyNumberFormat="1" applyFont="1" applyBorder="1" applyAlignment="1" applyProtection="1">
      <alignment horizontal="left"/>
    </xf>
    <xf numFmtId="0" fontId="5" fillId="0" borderId="0" xfId="0" applyFont="1" applyAlignment="1" applyProtection="1">
      <alignment horizontal="left"/>
    </xf>
    <xf numFmtId="37" fontId="5" fillId="0" borderId="3" xfId="0" quotePrefix="1" applyNumberFormat="1" applyFont="1" applyBorder="1" applyAlignment="1" applyProtection="1">
      <alignment horizontal="left"/>
    </xf>
    <xf numFmtId="0" fontId="5" fillId="0" borderId="0" xfId="0" applyFont="1" applyAlignment="1" applyProtection="1">
      <alignment horizontal="right"/>
    </xf>
    <xf numFmtId="37" fontId="2" fillId="5" borderId="0" xfId="0" applyNumberFormat="1" applyFont="1" applyFill="1" applyAlignment="1" applyProtection="1">
      <alignment horizontal="left"/>
    </xf>
    <xf numFmtId="37" fontId="2" fillId="5" borderId="0" xfId="0" quotePrefix="1" applyNumberFormat="1" applyFont="1" applyFill="1" applyAlignment="1" applyProtection="1">
      <alignment horizontal="left"/>
    </xf>
    <xf numFmtId="37" fontId="5" fillId="0" borderId="29" xfId="0" applyNumberFormat="1" applyFont="1" applyBorder="1" applyAlignment="1" applyProtection="1">
      <alignment horizontal="centerContinuous"/>
    </xf>
    <xf numFmtId="0" fontId="5" fillId="0" borderId="3" xfId="0" applyFont="1" applyBorder="1" applyAlignment="1" applyProtection="1">
      <alignment horizontal="centerContinuous"/>
    </xf>
    <xf numFmtId="0" fontId="5" fillId="0" borderId="4" xfId="0" applyFont="1" applyBorder="1" applyAlignment="1" applyProtection="1">
      <alignment horizontal="centerContinuous"/>
    </xf>
    <xf numFmtId="0" fontId="2" fillId="0" borderId="12" xfId="0" applyFont="1" applyBorder="1" applyProtection="1"/>
    <xf numFmtId="0" fontId="5" fillId="0" borderId="12" xfId="0" applyFont="1" applyBorder="1" applyAlignment="1" applyProtection="1"/>
    <xf numFmtId="37" fontId="2" fillId="0" borderId="9" xfId="0" applyNumberFormat="1" applyFont="1" applyBorder="1" applyAlignment="1" applyProtection="1"/>
    <xf numFmtId="0" fontId="5" fillId="0" borderId="0" xfId="0" applyFont="1" applyAlignment="1" applyProtection="1"/>
    <xf numFmtId="0" fontId="2" fillId="0" borderId="9" xfId="0" applyFont="1" applyBorder="1" applyAlignment="1" applyProtection="1">
      <alignment horizontal="centerContinuous"/>
    </xf>
    <xf numFmtId="0" fontId="2" fillId="0" borderId="0" xfId="0" applyFont="1" applyAlignment="1" applyProtection="1">
      <alignment horizontal="center"/>
    </xf>
    <xf numFmtId="0" fontId="2" fillId="0" borderId="9" xfId="0" applyFont="1" applyBorder="1" applyAlignment="1" applyProtection="1"/>
    <xf numFmtId="0" fontId="2" fillId="0" borderId="0" xfId="0" applyFont="1" applyAlignment="1" applyProtection="1"/>
    <xf numFmtId="37" fontId="2" fillId="0" borderId="9" xfId="0" applyNumberFormat="1" applyFont="1" applyBorder="1" applyAlignment="1" applyProtection="1">
      <alignment horizontal="centerContinuous"/>
    </xf>
    <xf numFmtId="0" fontId="2" fillId="0" borderId="0" xfId="0" quotePrefix="1" applyFont="1" applyAlignment="1" applyProtection="1">
      <alignment horizontal="center"/>
    </xf>
    <xf numFmtId="37" fontId="7" fillId="0" borderId="0" xfId="0" applyNumberFormat="1" applyFont="1" applyAlignment="1" applyProtection="1">
      <alignment horizontal="left"/>
    </xf>
    <xf numFmtId="37" fontId="7" fillId="0" borderId="0" xfId="0" quotePrefix="1" applyNumberFormat="1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37" fontId="5" fillId="0" borderId="35" xfId="0" applyNumberFormat="1" applyFont="1" applyBorder="1" applyAlignment="1" applyProtection="1">
      <alignment horizontal="left"/>
    </xf>
    <xf numFmtId="0" fontId="5" fillId="0" borderId="35" xfId="0" applyFont="1" applyBorder="1" applyProtection="1"/>
    <xf numFmtId="0" fontId="2" fillId="2" borderId="0" xfId="0" applyFont="1" applyFill="1" applyAlignment="1" applyProtection="1">
      <alignment horizontal="left"/>
      <protection locked="0"/>
    </xf>
    <xf numFmtId="173" fontId="2" fillId="2" borderId="0" xfId="0" quotePrefix="1" applyNumberFormat="1" applyFont="1" applyFill="1" applyAlignment="1" applyProtection="1">
      <alignment horizontal="left"/>
      <protection locked="0"/>
    </xf>
    <xf numFmtId="173" fontId="2" fillId="2" borderId="0" xfId="0" applyNumberFormat="1" applyFont="1" applyFill="1" applyAlignment="1" applyProtection="1">
      <alignment horizontal="left"/>
      <protection locked="0"/>
    </xf>
    <xf numFmtId="173" fontId="5" fillId="0" borderId="0" xfId="0" applyNumberFormat="1" applyFont="1" applyProtection="1"/>
    <xf numFmtId="173" fontId="6" fillId="0" borderId="7" xfId="0" applyNumberFormat="1" applyFont="1" applyBorder="1"/>
    <xf numFmtId="37" fontId="0" fillId="0" borderId="0" xfId="0" applyNumberFormat="1" applyAlignment="1" applyProtection="1">
      <alignment horizontal="left"/>
    </xf>
    <xf numFmtId="37" fontId="0" fillId="0" borderId="0" xfId="0" quotePrefix="1" applyNumberFormat="1" applyAlignment="1" applyProtection="1">
      <alignment horizontal="left"/>
    </xf>
    <xf numFmtId="174" fontId="2" fillId="2" borderId="0" xfId="0" applyNumberFormat="1" applyFont="1" applyFill="1" applyAlignment="1" applyProtection="1">
      <alignment horizontal="left"/>
      <protection locked="0"/>
    </xf>
    <xf numFmtId="37" fontId="5" fillId="0" borderId="1" xfId="0" applyNumberFormat="1" applyFont="1" applyBorder="1" applyAlignment="1" applyProtection="1">
      <alignment horizontal="right"/>
    </xf>
    <xf numFmtId="37" fontId="8" fillId="2" borderId="0" xfId="0" applyNumberFormat="1" applyFont="1" applyFill="1" applyProtection="1">
      <protection locked="0"/>
    </xf>
    <xf numFmtId="37" fontId="8" fillId="2" borderId="7" xfId="0" applyNumberFormat="1" applyFont="1" applyFill="1" applyBorder="1" applyProtection="1">
      <protection locked="0"/>
    </xf>
    <xf numFmtId="0" fontId="9" fillId="0" borderId="0" xfId="0" applyFont="1" applyProtection="1"/>
    <xf numFmtId="0" fontId="9" fillId="0" borderId="0" xfId="0" applyFont="1" applyAlignment="1" applyProtection="1">
      <alignment horizontal="right"/>
    </xf>
    <xf numFmtId="0" fontId="8" fillId="0" borderId="0" xfId="0" applyFont="1" applyProtection="1"/>
    <xf numFmtId="37" fontId="8" fillId="0" borderId="0" xfId="0" applyNumberFormat="1" applyFont="1" applyProtection="1"/>
    <xf numFmtId="37" fontId="2" fillId="2" borderId="0" xfId="0" applyNumberFormat="1" applyFont="1" applyFill="1" applyAlignment="1" applyProtection="1">
      <alignment horizontal="left" wrapText="1"/>
      <protection locked="0"/>
    </xf>
    <xf numFmtId="37" fontId="2" fillId="2" borderId="1" xfId="0" applyNumberFormat="1" applyFont="1" applyFill="1" applyBorder="1" applyAlignment="1" applyProtection="1">
      <alignment horizontal="left" wrapText="1"/>
      <protection locked="0"/>
    </xf>
    <xf numFmtId="37" fontId="2" fillId="2" borderId="0" xfId="0" applyNumberFormat="1" applyFont="1" applyFill="1" applyAlignment="1" applyProtection="1">
      <alignment horizontal="center" wrapText="1"/>
      <protection locked="0"/>
    </xf>
    <xf numFmtId="49" fontId="2" fillId="2" borderId="0" xfId="0" applyNumberFormat="1" applyFont="1" applyFill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37" fontId="2" fillId="2" borderId="1" xfId="0" applyNumberFormat="1" applyFont="1" applyFill="1" applyBorder="1" applyAlignment="1" applyProtection="1">
      <alignment horizontal="center"/>
      <protection locked="0"/>
    </xf>
    <xf numFmtId="37" fontId="5" fillId="2" borderId="1" xfId="0" applyNumberFormat="1" applyFont="1" applyFill="1" applyBorder="1" applyProtection="1">
      <protection locked="0"/>
    </xf>
    <xf numFmtId="0" fontId="5" fillId="3" borderId="2" xfId="0" applyFont="1" applyFill="1" applyBorder="1" applyProtection="1"/>
    <xf numFmtId="0" fontId="10" fillId="0" borderId="0" xfId="0" applyFont="1" applyAlignment="1" applyProtection="1">
      <alignment horizontal="right"/>
    </xf>
    <xf numFmtId="0" fontId="8" fillId="2" borderId="7" xfId="0" applyFont="1" applyFill="1" applyBorder="1" applyProtection="1">
      <protection locked="0"/>
    </xf>
    <xf numFmtId="0" fontId="5" fillId="0" borderId="0" xfId="0" applyFont="1" applyFill="1" applyProtection="1"/>
    <xf numFmtId="37" fontId="2" fillId="0" borderId="0" xfId="0" applyNumberFormat="1" applyFont="1" applyFill="1" applyProtection="1">
      <protection locked="0"/>
    </xf>
    <xf numFmtId="0" fontId="2" fillId="0" borderId="0" xfId="0" applyFont="1" applyFill="1" applyProtection="1"/>
    <xf numFmtId="37" fontId="2" fillId="2" borderId="0" xfId="0" applyNumberFormat="1" applyFont="1" applyFill="1" applyBorder="1" applyAlignment="1" applyProtection="1">
      <alignment horizontal="center" wrapText="1"/>
      <protection locked="0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37" fontId="0" fillId="0" borderId="0" xfId="0" applyNumberFormat="1"/>
    <xf numFmtId="37" fontId="5" fillId="0" borderId="0" xfId="0" applyNumberFormat="1" applyFont="1" applyAlignment="1" applyProtection="1">
      <alignment horizontal="right" vertical="top"/>
    </xf>
    <xf numFmtId="37" fontId="2" fillId="0" borderId="0" xfId="0" applyNumberFormat="1" applyFont="1" applyFill="1" applyProtection="1"/>
    <xf numFmtId="37" fontId="5" fillId="0" borderId="0" xfId="0" applyNumberFormat="1" applyFont="1" applyAlignment="1" applyProtection="1">
      <alignment vertical="top"/>
    </xf>
    <xf numFmtId="0" fontId="5" fillId="0" borderId="17" xfId="0" applyFont="1" applyBorder="1" applyProtection="1"/>
    <xf numFmtId="37" fontId="2" fillId="0" borderId="0" xfId="0" quotePrefix="1" applyNumberFormat="1" applyFont="1" applyFill="1" applyAlignment="1" applyProtection="1">
      <alignment horizontal="left" wrapText="1"/>
      <protection locked="0"/>
    </xf>
    <xf numFmtId="37" fontId="2" fillId="0" borderId="0" xfId="0" applyNumberFormat="1" applyFont="1" applyFill="1" applyBorder="1" applyAlignment="1" applyProtection="1">
      <alignment horizontal="left"/>
    </xf>
    <xf numFmtId="0" fontId="2" fillId="0" borderId="0" xfId="0" quotePrefix="1" applyFont="1" applyFill="1" applyAlignment="1" applyProtection="1">
      <alignment horizontal="left"/>
      <protection locked="0"/>
    </xf>
    <xf numFmtId="0" fontId="2" fillId="0" borderId="5" xfId="0" applyFont="1" applyFill="1" applyBorder="1" applyProtection="1"/>
    <xf numFmtId="169" fontId="5" fillId="0" borderId="0" xfId="0" applyNumberFormat="1" applyFont="1" applyFill="1" applyProtection="1"/>
    <xf numFmtId="37" fontId="5" fillId="0" borderId="0" xfId="0" applyNumberFormat="1" applyFont="1" applyFill="1" applyAlignment="1" applyProtection="1">
      <alignment horizontal="left"/>
    </xf>
    <xf numFmtId="37" fontId="5" fillId="0" borderId="0" xfId="0" applyNumberFormat="1" applyFont="1" applyFill="1" applyProtection="1">
      <protection locked="0"/>
    </xf>
    <xf numFmtId="37" fontId="4" fillId="0" borderId="0" xfId="0" applyNumberFormat="1" applyFont="1" applyBorder="1"/>
    <xf numFmtId="0" fontId="11" fillId="0" borderId="0" xfId="0" applyFont="1"/>
    <xf numFmtId="37" fontId="12" fillId="0" borderId="0" xfId="0" applyNumberFormat="1" applyFont="1" applyAlignment="1" applyProtection="1">
      <alignment horizontal="right"/>
    </xf>
    <xf numFmtId="0" fontId="13" fillId="0" borderId="0" xfId="0" applyFont="1"/>
    <xf numFmtId="0" fontId="0" fillId="0" borderId="0" xfId="0" applyAlignment="1">
      <alignment horizontal="center"/>
    </xf>
    <xf numFmtId="0" fontId="0" fillId="1" borderId="0" xfId="0" applyFill="1" applyAlignment="1"/>
    <xf numFmtId="3" fontId="0" fillId="2" borderId="0" xfId="0" applyNumberFormat="1" applyFill="1" applyProtection="1">
      <protection locked="0"/>
    </xf>
    <xf numFmtId="0" fontId="0" fillId="0" borderId="0" xfId="0" quotePrefix="1"/>
    <xf numFmtId="37" fontId="5" fillId="0" borderId="0" xfId="0" applyNumberFormat="1" applyFont="1" applyBorder="1" applyAlignment="1" applyProtection="1">
      <alignment horizontal="left" vertical="top" wrapText="1"/>
    </xf>
    <xf numFmtId="0" fontId="0" fillId="0" borderId="0" xfId="0" applyAlignment="1">
      <alignment vertical="top" wrapText="1"/>
    </xf>
    <xf numFmtId="37" fontId="5" fillId="0" borderId="5" xfId="0" applyNumberFormat="1" applyFont="1" applyBorder="1" applyAlignment="1" applyProtection="1">
      <alignment vertical="top"/>
    </xf>
    <xf numFmtId="0" fontId="5" fillId="0" borderId="0" xfId="0" applyFont="1" applyAlignment="1" applyProtection="1">
      <alignment vertical="top"/>
    </xf>
    <xf numFmtId="37" fontId="5" fillId="0" borderId="0" xfId="0" quotePrefix="1" applyNumberFormat="1" applyFont="1" applyAlignment="1" applyProtection="1">
      <alignment horizontal="left" vertical="top"/>
    </xf>
    <xf numFmtId="37" fontId="5" fillId="0" borderId="0" xfId="0" applyNumberFormat="1" applyFont="1" applyAlignment="1" applyProtection="1">
      <alignment horizontal="left" vertical="top" wrapText="1"/>
    </xf>
    <xf numFmtId="37" fontId="5" fillId="0" borderId="2" xfId="0" applyNumberFormat="1" applyFont="1" applyBorder="1" applyAlignment="1" applyProtection="1">
      <alignment horizontal="left" vertical="top"/>
    </xf>
    <xf numFmtId="37" fontId="2" fillId="2" borderId="0" xfId="0" applyNumberFormat="1" applyFont="1" applyFill="1" applyAlignment="1" applyProtection="1">
      <alignment vertical="top"/>
      <protection locked="0"/>
    </xf>
    <xf numFmtId="0" fontId="2" fillId="0" borderId="0" xfId="0" applyFont="1" applyAlignment="1" applyProtection="1">
      <alignment vertical="top"/>
    </xf>
    <xf numFmtId="0" fontId="5" fillId="0" borderId="5" xfId="0" applyFont="1" applyBorder="1" applyAlignment="1" applyProtection="1">
      <alignment vertical="top"/>
    </xf>
    <xf numFmtId="37" fontId="5" fillId="0" borderId="16" xfId="0" applyNumberFormat="1" applyFont="1" applyBorder="1" applyAlignment="1" applyProtection="1">
      <alignment horizontal="left" vertical="top" wrapText="1"/>
    </xf>
    <xf numFmtId="0" fontId="0" fillId="0" borderId="16" xfId="0" applyBorder="1" applyAlignment="1">
      <alignment wrapText="1"/>
    </xf>
    <xf numFmtId="37" fontId="5" fillId="0" borderId="0" xfId="0" applyNumberFormat="1" applyFont="1" applyBorder="1" applyAlignment="1" applyProtection="1">
      <alignment horizontal="left" vertical="top"/>
    </xf>
    <xf numFmtId="0" fontId="0" fillId="0" borderId="0" xfId="0" applyAlignment="1"/>
    <xf numFmtId="37" fontId="5" fillId="0" borderId="16" xfId="0" applyNumberFormat="1" applyFont="1" applyBorder="1" applyAlignment="1" applyProtection="1">
      <alignment horizontal="center"/>
    </xf>
    <xf numFmtId="37" fontId="5" fillId="0" borderId="0" xfId="0" quotePrefix="1" applyNumberFormat="1" applyFont="1" applyBorder="1" applyAlignment="1" applyProtection="1">
      <alignment horizontal="center"/>
    </xf>
    <xf numFmtId="37" fontId="5" fillId="0" borderId="12" xfId="0" applyNumberFormat="1" applyFont="1" applyFill="1" applyBorder="1" applyProtection="1"/>
    <xf numFmtId="0" fontId="5" fillId="0" borderId="17" xfId="0" applyFont="1" applyFill="1" applyBorder="1" applyProtection="1"/>
    <xf numFmtId="37" fontId="5" fillId="0" borderId="0" xfId="0" applyNumberFormat="1" applyFont="1" applyFill="1" applyProtection="1"/>
    <xf numFmtId="37" fontId="5" fillId="2" borderId="0" xfId="0" applyNumberFormat="1" applyFont="1" applyFill="1" applyBorder="1" applyProtection="1">
      <protection locked="0"/>
    </xf>
    <xf numFmtId="37" fontId="5" fillId="0" borderId="15" xfId="0" applyNumberFormat="1" applyFont="1" applyBorder="1" applyAlignment="1" applyProtection="1">
      <alignment horizontal="center"/>
    </xf>
    <xf numFmtId="37" fontId="5" fillId="0" borderId="16" xfId="0" applyNumberFormat="1" applyFont="1" applyBorder="1" applyAlignment="1" applyProtection="1">
      <alignment horizontal="left"/>
    </xf>
    <xf numFmtId="0" fontId="5" fillId="0" borderId="12" xfId="0" applyFont="1" applyFill="1" applyBorder="1" applyProtection="1"/>
    <xf numFmtId="0" fontId="5" fillId="0" borderId="14" xfId="0" applyFont="1" applyFill="1" applyBorder="1" applyProtection="1"/>
    <xf numFmtId="0" fontId="5" fillId="0" borderId="0" xfId="0" quotePrefix="1" applyFont="1" applyBorder="1" applyAlignment="1" applyProtection="1">
      <alignment horizontal="right"/>
    </xf>
    <xf numFmtId="39" fontId="5" fillId="0" borderId="0" xfId="0" applyNumberFormat="1" applyFont="1" applyBorder="1" applyAlignment="1" applyProtection="1">
      <alignment horizontal="left"/>
    </xf>
    <xf numFmtId="37" fontId="5" fillId="0" borderId="7" xfId="0" applyNumberFormat="1" applyFont="1" applyBorder="1" applyAlignment="1" applyProtection="1">
      <alignment horizontal="right"/>
    </xf>
    <xf numFmtId="37" fontId="5" fillId="0" borderId="14" xfId="0" applyNumberFormat="1" applyFont="1" applyFill="1" applyBorder="1" applyProtection="1"/>
    <xf numFmtId="37" fontId="5" fillId="0" borderId="17" xfId="0" applyNumberFormat="1" applyFont="1" applyFill="1" applyBorder="1" applyProtection="1"/>
    <xf numFmtId="0" fontId="16" fillId="0" borderId="0" xfId="0" applyFont="1" applyProtection="1"/>
    <xf numFmtId="37" fontId="14" fillId="0" borderId="0" xfId="0" quotePrefix="1" applyNumberFormat="1" applyFont="1" applyAlignment="1" applyProtection="1">
      <alignment horizontal="left"/>
    </xf>
    <xf numFmtId="37" fontId="0" fillId="0" borderId="0" xfId="0" applyNumberFormat="1" applyFont="1" applyProtection="1"/>
    <xf numFmtId="37" fontId="0" fillId="0" borderId="0" xfId="0" applyNumberFormat="1" applyFont="1" applyAlignment="1" applyProtection="1">
      <alignment horizontal="left"/>
    </xf>
    <xf numFmtId="0" fontId="0" fillId="0" borderId="2" xfId="0" applyFont="1" applyBorder="1" applyProtection="1"/>
    <xf numFmtId="37" fontId="0" fillId="0" borderId="0" xfId="0" quotePrefix="1" applyNumberFormat="1" applyFont="1" applyAlignment="1" applyProtection="1">
      <alignment horizontal="left"/>
    </xf>
    <xf numFmtId="0" fontId="0" fillId="0" borderId="0" xfId="0" applyFont="1" applyProtection="1"/>
    <xf numFmtId="37" fontId="15" fillId="2" borderId="0" xfId="0" applyNumberFormat="1" applyFont="1" applyFill="1" applyAlignment="1" applyProtection="1">
      <alignment horizontal="center"/>
      <protection locked="0"/>
    </xf>
    <xf numFmtId="0" fontId="15" fillId="0" borderId="0" xfId="0" applyFont="1" applyProtection="1"/>
    <xf numFmtId="37" fontId="15" fillId="2" borderId="0" xfId="0" applyNumberFormat="1" applyFont="1" applyFill="1" applyAlignment="1" applyProtection="1">
      <alignment horizontal="left" wrapText="1"/>
      <protection locked="0"/>
    </xf>
    <xf numFmtId="37" fontId="15" fillId="2" borderId="0" xfId="0" applyNumberFormat="1" applyFont="1" applyFill="1" applyAlignment="1" applyProtection="1">
      <alignment horizontal="right"/>
      <protection locked="0"/>
    </xf>
    <xf numFmtId="0" fontId="0" fillId="0" borderId="5" xfId="0" applyFont="1" applyBorder="1" applyProtection="1"/>
    <xf numFmtId="37" fontId="0" fillId="0" borderId="0" xfId="0" applyNumberFormat="1" applyFont="1" applyAlignment="1" applyProtection="1">
      <alignment horizontal="right"/>
    </xf>
    <xf numFmtId="37" fontId="2" fillId="1" borderId="0" xfId="0" applyNumberFormat="1" applyFont="1" applyFill="1" applyProtection="1"/>
    <xf numFmtId="0" fontId="5" fillId="0" borderId="0" xfId="0" quotePrefix="1" applyFont="1" applyAlignment="1" applyProtection="1">
      <alignment horizontal="right"/>
      <protection locked="0"/>
    </xf>
    <xf numFmtId="0" fontId="0" fillId="2" borderId="0" xfId="0" applyFill="1" applyAlignment="1" applyProtection="1">
      <alignment horizontal="center"/>
      <protection locked="0"/>
    </xf>
    <xf numFmtId="37" fontId="2" fillId="2" borderId="2" xfId="0" applyNumberFormat="1" applyFont="1" applyFill="1" applyBorder="1" applyProtection="1">
      <protection locked="0"/>
    </xf>
    <xf numFmtId="37" fontId="2" fillId="2" borderId="0" xfId="0" applyNumberFormat="1" applyFont="1" applyFill="1" applyBorder="1" applyProtection="1">
      <protection locked="0"/>
    </xf>
    <xf numFmtId="37" fontId="2" fillId="2" borderId="2" xfId="0" applyNumberFormat="1" applyFont="1" applyFill="1" applyBorder="1" applyProtection="1">
      <protection locked="0"/>
    </xf>
    <xf numFmtId="37" fontId="2" fillId="2" borderId="2" xfId="0" applyNumberFormat="1" applyFont="1" applyFill="1" applyBorder="1" applyProtection="1">
      <protection locked="0"/>
    </xf>
    <xf numFmtId="37" fontId="15" fillId="2" borderId="0" xfId="0" applyNumberFormat="1" applyFont="1" applyFill="1" applyProtection="1">
      <protection locked="0"/>
    </xf>
    <xf numFmtId="37" fontId="2" fillId="2" borderId="0" xfId="0" applyNumberFormat="1" applyFont="1" applyFill="1" applyProtection="1">
      <protection locked="0"/>
    </xf>
    <xf numFmtId="37" fontId="2" fillId="2" borderId="0" xfId="0" applyNumberFormat="1" applyFont="1" applyFill="1" applyAlignment="1" applyProtection="1">
      <alignment horizontal="right"/>
      <protection locked="0"/>
    </xf>
    <xf numFmtId="37" fontId="2" fillId="2" borderId="0" xfId="0" applyNumberFormat="1" applyFont="1" applyFill="1" applyAlignment="1" applyProtection="1">
      <alignment horizontal="center"/>
      <protection locked="0"/>
    </xf>
    <xf numFmtId="37" fontId="2" fillId="2" borderId="0" xfId="0" applyNumberFormat="1" applyFont="1" applyFill="1" applyAlignment="1" applyProtection="1">
      <alignment horizontal="left" wrapText="1"/>
      <protection locked="0"/>
    </xf>
    <xf numFmtId="37" fontId="2" fillId="2" borderId="0" xfId="0" applyNumberFormat="1" applyFont="1" applyFill="1" applyProtection="1">
      <protection locked="0"/>
    </xf>
    <xf numFmtId="0" fontId="5" fillId="0" borderId="0" xfId="0" applyFont="1"/>
    <xf numFmtId="37" fontId="5" fillId="2" borderId="0" xfId="0" applyNumberFormat="1" applyFont="1" applyFill="1" applyProtection="1">
      <protection locked="0"/>
    </xf>
    <xf numFmtId="37" fontId="3" fillId="0" borderId="0" xfId="0" applyNumberFormat="1" applyFont="1" applyFill="1" applyAlignment="1" applyProtection="1"/>
    <xf numFmtId="37" fontId="2" fillId="0" borderId="0" xfId="0" applyNumberFormat="1" applyFont="1" applyFill="1" applyAlignment="1" applyProtection="1">
      <alignment horizontal="left" wrapText="1"/>
    </xf>
    <xf numFmtId="0" fontId="5" fillId="0" borderId="37" xfId="0" applyFont="1" applyBorder="1" applyProtection="1"/>
    <xf numFmtId="0" fontId="5" fillId="0" borderId="0" xfId="0" applyFont="1" applyFill="1" applyBorder="1" applyProtection="1"/>
    <xf numFmtId="0" fontId="2" fillId="0" borderId="0" xfId="0" applyFont="1" applyFill="1" applyBorder="1" applyProtection="1"/>
    <xf numFmtId="37" fontId="2" fillId="0" borderId="0" xfId="0" applyNumberFormat="1" applyFont="1" applyBorder="1" applyAlignment="1" applyProtection="1">
      <alignment horizontal="center" vertical="center"/>
    </xf>
    <xf numFmtId="37" fontId="2" fillId="0" borderId="0" xfId="0" applyNumberFormat="1" applyFont="1" applyAlignment="1" applyProtection="1">
      <alignment horizontal="left"/>
    </xf>
    <xf numFmtId="0" fontId="5" fillId="3" borderId="0" xfId="0" applyFont="1" applyFill="1" applyBorder="1" applyProtection="1">
      <protection locked="0"/>
    </xf>
    <xf numFmtId="37" fontId="3" fillId="0" borderId="0" xfId="0" applyNumberFormat="1" applyFont="1" applyAlignment="1" applyProtection="1">
      <alignment horizontal="left"/>
    </xf>
    <xf numFmtId="37" fontId="2" fillId="0" borderId="8" xfId="0" applyNumberFormat="1" applyFont="1" applyBorder="1" applyProtection="1"/>
    <xf numFmtId="0" fontId="2" fillId="0" borderId="8" xfId="0" applyFont="1" applyBorder="1" applyProtection="1"/>
    <xf numFmtId="0" fontId="5" fillId="0" borderId="38" xfId="0" applyFont="1" applyBorder="1" applyProtection="1"/>
    <xf numFmtId="37" fontId="5" fillId="0" borderId="40" xfId="0" applyNumberFormat="1" applyFont="1" applyBorder="1" applyAlignment="1" applyProtection="1">
      <alignment horizontal="left"/>
    </xf>
    <xf numFmtId="0" fontId="5" fillId="0" borderId="40" xfId="0" applyFont="1" applyBorder="1" applyProtection="1"/>
    <xf numFmtId="0" fontId="5" fillId="3" borderId="40" xfId="0" applyFont="1" applyFill="1" applyBorder="1" applyProtection="1"/>
    <xf numFmtId="166" fontId="5" fillId="0" borderId="40" xfId="0" applyNumberFormat="1" applyFont="1" applyBorder="1" applyProtection="1"/>
    <xf numFmtId="0" fontId="5" fillId="3" borderId="39" xfId="0" applyFont="1" applyFill="1" applyBorder="1" applyProtection="1"/>
    <xf numFmtId="37" fontId="2" fillId="2" borderId="40" xfId="0" applyNumberFormat="1" applyFont="1" applyFill="1" applyBorder="1" applyAlignment="1" applyProtection="1">
      <alignment horizontal="center"/>
      <protection locked="0"/>
    </xf>
    <xf numFmtId="37" fontId="2" fillId="2" borderId="40" xfId="0" applyNumberFormat="1" applyFont="1" applyFill="1" applyBorder="1" applyProtection="1">
      <protection locked="0"/>
    </xf>
    <xf numFmtId="0" fontId="5" fillId="0" borderId="42" xfId="0" applyFont="1" applyBorder="1" applyProtection="1"/>
    <xf numFmtId="0" fontId="5" fillId="0" borderId="43" xfId="0" applyFont="1" applyBorder="1" applyProtection="1"/>
    <xf numFmtId="0" fontId="5" fillId="0" borderId="44" xfId="0" applyFont="1" applyBorder="1" applyProtection="1"/>
    <xf numFmtId="0" fontId="5" fillId="0" borderId="45" xfId="0" applyFont="1" applyBorder="1" applyProtection="1"/>
    <xf numFmtId="37" fontId="5" fillId="0" borderId="42" xfId="0" applyNumberFormat="1" applyFont="1" applyBorder="1" applyProtection="1"/>
    <xf numFmtId="37" fontId="5" fillId="0" borderId="43" xfId="0" applyNumberFormat="1" applyFont="1" applyBorder="1" applyAlignment="1" applyProtection="1">
      <alignment horizontal="left"/>
    </xf>
    <xf numFmtId="37" fontId="5" fillId="0" borderId="38" xfId="0" applyNumberFormat="1" applyFont="1" applyBorder="1" applyProtection="1"/>
    <xf numFmtId="37" fontId="5" fillId="0" borderId="39" xfId="0" applyNumberFormat="1" applyFont="1" applyBorder="1" applyProtection="1"/>
    <xf numFmtId="0" fontId="4" fillId="0" borderId="14" xfId="2" applyFont="1" applyBorder="1"/>
    <xf numFmtId="0" fontId="4" fillId="0" borderId="21" xfId="2" applyFont="1" applyBorder="1"/>
    <xf numFmtId="171" fontId="4" fillId="0" borderId="21" xfId="2" applyNumberFormat="1" applyFont="1" applyBorder="1"/>
    <xf numFmtId="0" fontId="18" fillId="0" borderId="25" xfId="0" applyFont="1" applyBorder="1" applyAlignment="1">
      <alignment horizontal="right"/>
    </xf>
    <xf numFmtId="0" fontId="18" fillId="0" borderId="25" xfId="0" applyFont="1" applyBorder="1"/>
    <xf numFmtId="0" fontId="18" fillId="0" borderId="21" xfId="2" applyFont="1" applyBorder="1"/>
    <xf numFmtId="0" fontId="18" fillId="0" borderId="25" xfId="2" applyFont="1" applyBorder="1"/>
    <xf numFmtId="0" fontId="18" fillId="0" borderId="7" xfId="0" applyFont="1" applyBorder="1"/>
    <xf numFmtId="0" fontId="18" fillId="0" borderId="14" xfId="0" applyFont="1" applyBorder="1"/>
    <xf numFmtId="0" fontId="18" fillId="0" borderId="22" xfId="2" applyFont="1" applyBorder="1"/>
    <xf numFmtId="0" fontId="18" fillId="0" borderId="23" xfId="2" applyFont="1" applyBorder="1"/>
    <xf numFmtId="0" fontId="18" fillId="0" borderId="40" xfId="2" applyFont="1" applyBorder="1"/>
    <xf numFmtId="0" fontId="18" fillId="0" borderId="14" xfId="2" applyFont="1" applyBorder="1"/>
    <xf numFmtId="172" fontId="4" fillId="7" borderId="14" xfId="1" applyNumberFormat="1" applyFont="1" applyFill="1" applyBorder="1" applyProtection="1">
      <protection locked="0"/>
    </xf>
    <xf numFmtId="170" fontId="4" fillId="7" borderId="14" xfId="1" applyNumberFormat="1" applyFont="1" applyFill="1" applyBorder="1" applyProtection="1">
      <protection locked="0"/>
    </xf>
    <xf numFmtId="37" fontId="4" fillId="0" borderId="6" xfId="0" applyNumberFormat="1" applyFont="1" applyFill="1" applyBorder="1" applyProtection="1"/>
    <xf numFmtId="171" fontId="4" fillId="0" borderId="23" xfId="0" applyNumberFormat="1" applyFont="1" applyFill="1" applyBorder="1" applyProtection="1"/>
    <xf numFmtId="171" fontId="4" fillId="0" borderId="7" xfId="0" applyNumberFormat="1" applyFont="1" applyFill="1" applyBorder="1" applyProtection="1"/>
    <xf numFmtId="0" fontId="5" fillId="0" borderId="46" xfId="0" applyFont="1" applyBorder="1" applyProtection="1"/>
    <xf numFmtId="37" fontId="5" fillId="3" borderId="0" xfId="0" applyNumberFormat="1" applyFont="1" applyFill="1" applyBorder="1" applyAlignment="1" applyProtection="1">
      <alignment horizontal="left"/>
    </xf>
    <xf numFmtId="37" fontId="2" fillId="0" borderId="0" xfId="0" quotePrefix="1" applyNumberFormat="1" applyFont="1" applyFill="1" applyAlignment="1" applyProtection="1">
      <alignment horizontal="left"/>
      <protection locked="0"/>
    </xf>
    <xf numFmtId="0" fontId="0" fillId="0" borderId="36" xfId="0" applyBorder="1" applyAlignment="1">
      <alignment horizontal="center" vertical="center" wrapText="1"/>
    </xf>
    <xf numFmtId="0" fontId="5" fillId="0" borderId="15" xfId="0" applyFont="1" applyBorder="1" applyAlignment="1" applyProtection="1"/>
    <xf numFmtId="0" fontId="5" fillId="0" borderId="9" xfId="0" applyFont="1" applyBorder="1" applyAlignment="1" applyProtection="1"/>
    <xf numFmtId="37" fontId="5" fillId="0" borderId="9" xfId="0" applyNumberFormat="1" applyFont="1" applyBorder="1" applyAlignment="1" applyProtection="1">
      <alignment horizontal="left" vertical="top"/>
    </xf>
    <xf numFmtId="37" fontId="2" fillId="0" borderId="0" xfId="0" applyNumberFormat="1" applyFont="1" applyAlignment="1" applyProtection="1">
      <alignment horizontal="left"/>
    </xf>
    <xf numFmtId="37" fontId="2" fillId="0" borderId="0" xfId="0" quotePrefix="1" applyNumberFormat="1" applyFont="1" applyAlignment="1" applyProtection="1">
      <alignment horizontal="left"/>
    </xf>
    <xf numFmtId="0" fontId="0" fillId="0" borderId="48" xfId="0" applyBorder="1"/>
    <xf numFmtId="0" fontId="0" fillId="0" borderId="13" xfId="0" applyBorder="1"/>
    <xf numFmtId="0" fontId="0" fillId="0" borderId="47" xfId="0" applyBorder="1"/>
    <xf numFmtId="0" fontId="0" fillId="0" borderId="12" xfId="0" applyBorder="1"/>
    <xf numFmtId="0" fontId="0" fillId="0" borderId="49" xfId="0" applyBorder="1"/>
    <xf numFmtId="0" fontId="0" fillId="0" borderId="50" xfId="0" applyBorder="1"/>
    <xf numFmtId="0" fontId="0" fillId="0" borderId="17" xfId="0" applyBorder="1"/>
    <xf numFmtId="0" fontId="0" fillId="0" borderId="49" xfId="0" applyBorder="1" applyAlignment="1">
      <alignment wrapText="1"/>
    </xf>
    <xf numFmtId="0" fontId="0" fillId="0" borderId="12" xfId="0" applyBorder="1" applyAlignment="1">
      <alignment horizontal="center" wrapText="1"/>
    </xf>
    <xf numFmtId="37" fontId="3" fillId="0" borderId="0" xfId="0" quotePrefix="1" applyNumberFormat="1" applyFont="1" applyAlignment="1" applyProtection="1">
      <alignment horizontal="left"/>
    </xf>
    <xf numFmtId="0" fontId="20" fillId="0" borderId="0" xfId="0" quotePrefix="1" applyFont="1" applyAlignment="1" applyProtection="1">
      <alignment horizontal="center"/>
    </xf>
    <xf numFmtId="37" fontId="20" fillId="0" borderId="0" xfId="0" quotePrefix="1" applyNumberFormat="1" applyFont="1" applyAlignment="1" applyProtection="1">
      <alignment horizontal="left"/>
    </xf>
    <xf numFmtId="37" fontId="20" fillId="0" borderId="0" xfId="0" applyNumberFormat="1" applyFont="1" applyAlignment="1" applyProtection="1">
      <alignment horizontal="left"/>
    </xf>
    <xf numFmtId="37" fontId="21" fillId="2" borderId="0" xfId="0" applyNumberFormat="1" applyFont="1" applyFill="1" applyAlignment="1" applyProtection="1">
      <alignment horizontal="center"/>
      <protection locked="0"/>
    </xf>
    <xf numFmtId="37" fontId="21" fillId="2" borderId="0" xfId="0" applyNumberFormat="1" applyFont="1" applyFill="1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center"/>
    </xf>
    <xf numFmtId="0" fontId="21" fillId="0" borderId="0" xfId="0" applyFont="1" applyProtection="1"/>
    <xf numFmtId="10" fontId="21" fillId="2" borderId="0" xfId="0" applyNumberFormat="1" applyFont="1" applyFill="1" applyAlignment="1" applyProtection="1">
      <alignment horizontal="center"/>
      <protection locked="0"/>
    </xf>
    <xf numFmtId="37" fontId="20" fillId="0" borderId="0" xfId="0" applyNumberFormat="1" applyFont="1" applyAlignment="1" applyProtection="1">
      <alignment horizontal="center"/>
    </xf>
    <xf numFmtId="37" fontId="20" fillId="2" borderId="0" xfId="0" applyNumberFormat="1" applyFont="1" applyFill="1" applyAlignment="1" applyProtection="1">
      <alignment horizontal="center"/>
      <protection locked="0"/>
    </xf>
    <xf numFmtId="37" fontId="20" fillId="2" borderId="0" xfId="0" quotePrefix="1" applyNumberFormat="1" applyFont="1" applyFill="1" applyAlignment="1" applyProtection="1">
      <alignment horizontal="center"/>
      <protection locked="0"/>
    </xf>
    <xf numFmtId="0" fontId="20" fillId="0" borderId="0" xfId="0" applyFont="1" applyProtection="1"/>
    <xf numFmtId="37" fontId="22" fillId="0" borderId="3" xfId="0" applyNumberFormat="1" applyFont="1" applyBorder="1" applyAlignment="1" applyProtection="1">
      <alignment horizontal="left"/>
    </xf>
    <xf numFmtId="37" fontId="23" fillId="0" borderId="0" xfId="0" applyNumberFormat="1" applyFont="1" applyAlignment="1" applyProtection="1"/>
    <xf numFmtId="37" fontId="22" fillId="0" borderId="0" xfId="0" applyNumberFormat="1" applyFont="1" applyFill="1" applyAlignment="1" applyProtection="1">
      <alignment horizontal="left"/>
    </xf>
    <xf numFmtId="37" fontId="23" fillId="0" borderId="0" xfId="0" applyNumberFormat="1" applyFont="1" applyAlignment="1" applyProtection="1">
      <alignment horizontal="left"/>
    </xf>
    <xf numFmtId="37" fontId="22" fillId="0" borderId="0" xfId="0" quotePrefix="1" applyNumberFormat="1" applyFont="1" applyAlignment="1" applyProtection="1">
      <alignment horizontal="left"/>
    </xf>
    <xf numFmtId="37" fontId="22" fillId="0" borderId="0" xfId="0" applyNumberFormat="1" applyFont="1" applyAlignment="1" applyProtection="1">
      <alignment horizontal="left"/>
    </xf>
    <xf numFmtId="0" fontId="20" fillId="2" borderId="0" xfId="0" quotePrefix="1" applyFont="1" applyFill="1" applyAlignment="1" applyProtection="1">
      <alignment horizontal="left"/>
      <protection locked="0"/>
    </xf>
    <xf numFmtId="0" fontId="20" fillId="0" borderId="4" xfId="0" applyFont="1" applyBorder="1" applyProtection="1"/>
    <xf numFmtId="37" fontId="20" fillId="2" borderId="0" xfId="0" applyNumberFormat="1" applyFont="1" applyFill="1" applyProtection="1">
      <protection locked="0"/>
    </xf>
    <xf numFmtId="0" fontId="20" fillId="0" borderId="0" xfId="0" applyFont="1" applyBorder="1" applyProtection="1"/>
    <xf numFmtId="0" fontId="20" fillId="3" borderId="0" xfId="0" applyFont="1" applyFill="1" applyBorder="1" applyProtection="1"/>
    <xf numFmtId="0" fontId="20" fillId="3" borderId="12" xfId="0" applyFont="1" applyFill="1" applyBorder="1" applyProtection="1"/>
    <xf numFmtId="0" fontId="20" fillId="0" borderId="5" xfId="0" applyFont="1" applyBorder="1" applyProtection="1"/>
    <xf numFmtId="37" fontId="20" fillId="0" borderId="0" xfId="0" applyNumberFormat="1" applyFont="1" applyFill="1" applyProtection="1"/>
    <xf numFmtId="0" fontId="20" fillId="0" borderId="0" xfId="0" applyFont="1" applyFill="1" applyProtection="1"/>
    <xf numFmtId="0" fontId="20" fillId="3" borderId="0" xfId="0" applyFont="1" applyFill="1" applyBorder="1" applyProtection="1">
      <protection locked="0"/>
    </xf>
    <xf numFmtId="37" fontId="20" fillId="0" borderId="0" xfId="0" applyNumberFormat="1" applyFont="1" applyAlignment="1" applyProtection="1">
      <alignment horizontal="right"/>
    </xf>
    <xf numFmtId="37" fontId="20" fillId="0" borderId="0" xfId="0" applyNumberFormat="1" applyFont="1" applyProtection="1"/>
    <xf numFmtId="173" fontId="20" fillId="0" borderId="0" xfId="0" applyNumberFormat="1" applyFont="1" applyProtection="1"/>
    <xf numFmtId="0" fontId="20" fillId="0" borderId="2" xfId="0" applyFont="1" applyBorder="1" applyProtection="1"/>
    <xf numFmtId="0" fontId="20" fillId="0" borderId="10" xfId="0" applyFont="1" applyBorder="1" applyProtection="1"/>
    <xf numFmtId="37" fontId="20" fillId="0" borderId="1" xfId="0" applyNumberFormat="1" applyFont="1" applyBorder="1" applyAlignment="1" applyProtection="1">
      <alignment horizontal="left"/>
    </xf>
    <xf numFmtId="0" fontId="20" fillId="0" borderId="1" xfId="0" applyFont="1" applyBorder="1" applyProtection="1"/>
    <xf numFmtId="0" fontId="20" fillId="0" borderId="11" xfId="0" applyFont="1" applyBorder="1" applyProtection="1"/>
    <xf numFmtId="0" fontId="20" fillId="0" borderId="31" xfId="0" applyFont="1" applyBorder="1" applyProtection="1"/>
    <xf numFmtId="37" fontId="20" fillId="0" borderId="7" xfId="0" applyNumberFormat="1" applyFont="1" applyBorder="1" applyAlignment="1" applyProtection="1">
      <alignment horizontal="left"/>
    </xf>
    <xf numFmtId="0" fontId="20" fillId="0" borderId="7" xfId="0" applyFont="1" applyBorder="1" applyProtection="1"/>
    <xf numFmtId="0" fontId="20" fillId="0" borderId="32" xfId="0" applyFont="1" applyBorder="1" applyProtection="1"/>
    <xf numFmtId="37" fontId="20" fillId="2" borderId="0" xfId="0" applyNumberFormat="1" applyFont="1" applyFill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/>
    </xf>
    <xf numFmtId="10" fontId="20" fillId="2" borderId="0" xfId="0" applyNumberFormat="1" applyFont="1" applyFill="1" applyAlignment="1" applyProtection="1">
      <alignment horizontal="center"/>
      <protection locked="0"/>
    </xf>
    <xf numFmtId="0" fontId="20" fillId="0" borderId="46" xfId="0" applyFont="1" applyBorder="1" applyProtection="1"/>
    <xf numFmtId="0" fontId="20" fillId="0" borderId="46" xfId="0" applyFont="1" applyFill="1" applyBorder="1" applyProtection="1"/>
    <xf numFmtId="37" fontId="20" fillId="0" borderId="0" xfId="0" applyNumberFormat="1" applyFont="1" applyFill="1" applyAlignment="1" applyProtection="1">
      <alignment horizontal="center"/>
    </xf>
    <xf numFmtId="37" fontId="20" fillId="0" borderId="0" xfId="0" applyNumberFormat="1" applyFont="1" applyFill="1" applyAlignment="1" applyProtection="1">
      <alignment horizontal="center"/>
      <protection locked="0"/>
    </xf>
    <xf numFmtId="37" fontId="20" fillId="0" borderId="0" xfId="0" applyNumberFormat="1" applyFont="1" applyFill="1" applyAlignment="1" applyProtection="1">
      <alignment horizontal="center" wrapText="1"/>
      <protection locked="0"/>
    </xf>
    <xf numFmtId="0" fontId="20" fillId="0" borderId="0" xfId="0" applyFont="1" applyFill="1" applyAlignment="1" applyProtection="1">
      <alignment horizontal="center"/>
    </xf>
    <xf numFmtId="10" fontId="20" fillId="0" borderId="0" xfId="0" applyNumberFormat="1" applyFont="1" applyFill="1" applyAlignment="1" applyProtection="1">
      <alignment horizontal="center"/>
      <protection locked="0"/>
    </xf>
    <xf numFmtId="0" fontId="20" fillId="0" borderId="5" xfId="0" applyFont="1" applyFill="1" applyBorder="1" applyProtection="1"/>
    <xf numFmtId="0" fontId="20" fillId="0" borderId="7" xfId="0" applyFont="1" applyBorder="1" applyAlignment="1" applyProtection="1">
      <alignment horizontal="center"/>
    </xf>
    <xf numFmtId="164" fontId="20" fillId="0" borderId="0" xfId="0" applyNumberFormat="1" applyFont="1" applyProtection="1"/>
    <xf numFmtId="165" fontId="20" fillId="0" borderId="0" xfId="0" applyNumberFormat="1" applyFont="1" applyProtection="1"/>
    <xf numFmtId="37" fontId="22" fillId="7" borderId="0" xfId="0" quotePrefix="1" applyNumberFormat="1" applyFont="1" applyFill="1" applyAlignment="1" applyProtection="1">
      <alignment horizontal="left" wrapText="1"/>
      <protection locked="0"/>
    </xf>
    <xf numFmtId="37" fontId="20" fillId="0" borderId="0" xfId="0" applyNumberFormat="1" applyFont="1" applyFill="1" applyAlignment="1" applyProtection="1">
      <alignment horizontal="left"/>
    </xf>
    <xf numFmtId="37" fontId="20" fillId="2" borderId="0" xfId="0" applyNumberFormat="1" applyFont="1" applyFill="1" applyAlignment="1" applyProtection="1">
      <alignment horizontal="left"/>
      <protection locked="0"/>
    </xf>
    <xf numFmtId="37" fontId="20" fillId="2" borderId="0" xfId="0" applyNumberFormat="1" applyFont="1" applyFill="1" applyAlignment="1" applyProtection="1">
      <alignment horizontal="left" wrapText="1"/>
      <protection locked="0"/>
    </xf>
    <xf numFmtId="0" fontId="20" fillId="0" borderId="0" xfId="0" quotePrefix="1" applyFont="1" applyAlignment="1" applyProtection="1">
      <alignment horizontal="left"/>
    </xf>
    <xf numFmtId="37" fontId="5" fillId="0" borderId="0" xfId="0" applyNumberFormat="1" applyFont="1" applyFill="1" applyAlignment="1" applyProtection="1">
      <alignment horizontal="left"/>
      <protection locked="0"/>
    </xf>
    <xf numFmtId="37" fontId="2" fillId="0" borderId="47" xfId="0" applyNumberFormat="1" applyFont="1" applyFill="1" applyBorder="1" applyProtection="1">
      <protection locked="0"/>
    </xf>
    <xf numFmtId="37" fontId="2" fillId="0" borderId="3" xfId="0" applyNumberFormat="1" applyFont="1" applyFill="1" applyBorder="1" applyProtection="1"/>
    <xf numFmtId="38" fontId="2" fillId="7" borderId="3" xfId="0" applyNumberFormat="1" applyFont="1" applyFill="1" applyBorder="1" applyProtection="1">
      <protection locked="0"/>
    </xf>
    <xf numFmtId="37" fontId="22" fillId="7" borderId="0" xfId="0" applyNumberFormat="1" applyFont="1" applyFill="1" applyAlignment="1" applyProtection="1">
      <alignment horizontal="left"/>
      <protection locked="0"/>
    </xf>
    <xf numFmtId="37" fontId="2" fillId="0" borderId="0" xfId="0" quotePrefix="1" applyNumberFormat="1" applyFont="1" applyFill="1" applyAlignment="1" applyProtection="1">
      <alignment horizontal="left"/>
    </xf>
    <xf numFmtId="37" fontId="3" fillId="0" borderId="0" xfId="0" quotePrefix="1" applyNumberFormat="1" applyFont="1" applyFill="1" applyAlignment="1" applyProtection="1">
      <alignment horizontal="left"/>
    </xf>
    <xf numFmtId="0" fontId="20" fillId="0" borderId="7" xfId="0" applyNumberFormat="1" applyFont="1" applyBorder="1" applyAlignment="1" applyProtection="1">
      <alignment horizontal="center"/>
    </xf>
    <xf numFmtId="37" fontId="4" fillId="0" borderId="14" xfId="0" applyNumberFormat="1" applyFont="1" applyFill="1" applyBorder="1" applyProtection="1"/>
    <xf numFmtId="37" fontId="2" fillId="2" borderId="46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/>
    <xf numFmtId="0" fontId="24" fillId="0" borderId="0" xfId="0" applyFont="1" applyBorder="1" applyAlignment="1" applyProtection="1"/>
    <xf numFmtId="37" fontId="5" fillId="0" borderId="0" xfId="0" quotePrefix="1" applyNumberFormat="1" applyFont="1" applyFill="1" applyBorder="1" applyAlignment="1" applyProtection="1">
      <alignment horizontal="left" vertical="top"/>
    </xf>
    <xf numFmtId="37" fontId="5" fillId="0" borderId="0" xfId="0" quotePrefix="1" applyNumberFormat="1" applyFont="1" applyFill="1" applyBorder="1" applyAlignment="1" applyProtection="1">
      <alignment horizontal="left"/>
    </xf>
    <xf numFmtId="37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Alignment="1" applyProtection="1">
      <alignment horizontal="center"/>
    </xf>
    <xf numFmtId="0" fontId="5" fillId="0" borderId="24" xfId="0" applyFont="1" applyFill="1" applyBorder="1" applyAlignment="1" applyProtection="1">
      <alignment vertical="top" wrapText="1"/>
      <protection locked="0"/>
    </xf>
    <xf numFmtId="0" fontId="5" fillId="0" borderId="24" xfId="0" applyFont="1" applyFill="1" applyBorder="1" applyAlignment="1" applyProtection="1">
      <alignment wrapText="1"/>
      <protection locked="0"/>
    </xf>
    <xf numFmtId="166" fontId="5" fillId="0" borderId="24" xfId="0" applyNumberFormat="1" applyFont="1" applyFill="1" applyBorder="1" applyAlignment="1" applyProtection="1">
      <alignment wrapText="1"/>
      <protection locked="0"/>
    </xf>
    <xf numFmtId="0" fontId="24" fillId="0" borderId="51" xfId="0" applyFont="1" applyBorder="1" applyAlignment="1" applyProtection="1">
      <alignment wrapText="1"/>
    </xf>
    <xf numFmtId="0" fontId="24" fillId="0" borderId="24" xfId="0" applyFont="1" applyBorder="1" applyAlignment="1" applyProtection="1">
      <alignment wrapText="1"/>
    </xf>
    <xf numFmtId="0" fontId="24" fillId="0" borderId="24" xfId="0" applyFont="1" applyBorder="1" applyAlignment="1" applyProtection="1">
      <alignment horizontal="center" wrapText="1"/>
    </xf>
    <xf numFmtId="37" fontId="25" fillId="0" borderId="3" xfId="0" applyNumberFormat="1" applyFont="1" applyFill="1" applyBorder="1" applyAlignment="1" applyProtection="1">
      <alignment horizontal="center"/>
    </xf>
    <xf numFmtId="37" fontId="25" fillId="0" borderId="0" xfId="0" applyNumberFormat="1" applyFont="1" applyFill="1" applyAlignment="1" applyProtection="1">
      <alignment horizontal="center"/>
    </xf>
    <xf numFmtId="37" fontId="25" fillId="0" borderId="0" xfId="0" quotePrefix="1" applyNumberFormat="1" applyFont="1" applyFill="1" applyAlignment="1" applyProtection="1">
      <alignment horizontal="center"/>
    </xf>
    <xf numFmtId="0" fontId="25" fillId="0" borderId="1" xfId="0" applyFont="1" applyFill="1" applyBorder="1" applyProtection="1"/>
    <xf numFmtId="0" fontId="26" fillId="0" borderId="0" xfId="0" applyFont="1"/>
    <xf numFmtId="0" fontId="28" fillId="0" borderId="0" xfId="0" applyFont="1"/>
    <xf numFmtId="0" fontId="0" fillId="0" borderId="0" xfId="0" applyProtection="1">
      <protection locked="0"/>
    </xf>
    <xf numFmtId="166" fontId="5" fillId="3" borderId="24" xfId="0" applyNumberFormat="1" applyFont="1" applyFill="1" applyBorder="1" applyProtection="1">
      <protection locked="0"/>
    </xf>
    <xf numFmtId="166" fontId="5" fillId="3" borderId="25" xfId="0" applyNumberFormat="1" applyFont="1" applyFill="1" applyBorder="1" applyProtection="1">
      <protection locked="0"/>
    </xf>
    <xf numFmtId="0" fontId="0" fillId="0" borderId="0" xfId="0" applyProtection="1"/>
    <xf numFmtId="0" fontId="0" fillId="0" borderId="15" xfId="0" applyBorder="1" applyProtection="1"/>
    <xf numFmtId="0" fontId="0" fillId="0" borderId="50" xfId="0" applyBorder="1" applyProtection="1"/>
    <xf numFmtId="0" fontId="0" fillId="0" borderId="17" xfId="0" applyBorder="1" applyProtection="1"/>
    <xf numFmtId="37" fontId="0" fillId="0" borderId="50" xfId="0" applyNumberFormat="1" applyBorder="1" applyProtection="1"/>
    <xf numFmtId="37" fontId="0" fillId="0" borderId="17" xfId="0" applyNumberFormat="1" applyBorder="1" applyProtection="1"/>
    <xf numFmtId="0" fontId="0" fillId="0" borderId="48" xfId="0" applyBorder="1" applyProtection="1"/>
    <xf numFmtId="0" fontId="0" fillId="0" borderId="0" xfId="0" applyBorder="1" applyProtection="1"/>
    <xf numFmtId="0" fontId="0" fillId="0" borderId="12" xfId="0" applyBorder="1" applyProtection="1"/>
    <xf numFmtId="37" fontId="0" fillId="0" borderId="0" xfId="0" applyNumberFormat="1" applyBorder="1" applyProtection="1"/>
    <xf numFmtId="37" fontId="0" fillId="0" borderId="12" xfId="0" applyNumberFormat="1" applyBorder="1" applyProtection="1"/>
    <xf numFmtId="0" fontId="0" fillId="0" borderId="48" xfId="0" applyNumberFormat="1" applyBorder="1" applyProtection="1"/>
    <xf numFmtId="0" fontId="0" fillId="0" borderId="0" xfId="0" applyNumberFormat="1" applyBorder="1" applyProtection="1"/>
    <xf numFmtId="0" fontId="0" fillId="0" borderId="48" xfId="0" applyNumberForma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</xf>
    <xf numFmtId="0" fontId="0" fillId="0" borderId="13" xfId="0" applyBorder="1" applyProtection="1"/>
    <xf numFmtId="0" fontId="0" fillId="0" borderId="47" xfId="0" applyBorder="1" applyProtection="1"/>
    <xf numFmtId="0" fontId="0" fillId="0" borderId="49" xfId="0" applyBorder="1" applyProtection="1"/>
    <xf numFmtId="37" fontId="0" fillId="0" borderId="48" xfId="0" applyNumberFormat="1" applyBorder="1" applyProtection="1"/>
    <xf numFmtId="37" fontId="0" fillId="0" borderId="15" xfId="0" applyNumberFormat="1" applyBorder="1" applyProtection="1"/>
    <xf numFmtId="37" fontId="0" fillId="0" borderId="47" xfId="0" applyNumberFormat="1" applyBorder="1" applyProtection="1"/>
    <xf numFmtId="0" fontId="0" fillId="0" borderId="25" xfId="0" applyBorder="1" applyAlignment="1" applyProtection="1">
      <alignment wrapText="1"/>
    </xf>
    <xf numFmtId="0" fontId="29" fillId="0" borderId="0" xfId="0" applyFont="1" applyProtection="1"/>
    <xf numFmtId="0" fontId="26" fillId="0" borderId="0" xfId="0" applyFont="1" applyProtection="1"/>
    <xf numFmtId="0" fontId="5" fillId="0" borderId="48" xfId="0" applyFont="1" applyBorder="1" applyProtection="1"/>
    <xf numFmtId="37" fontId="5" fillId="0" borderId="0" xfId="0" applyNumberFormat="1" applyFont="1" applyBorder="1" applyAlignment="1" applyProtection="1">
      <alignment horizontal="left" vertical="top" wrapText="1"/>
    </xf>
    <xf numFmtId="0" fontId="0" fillId="0" borderId="0" xfId="0" applyAlignment="1">
      <alignment vertical="top" wrapText="1"/>
    </xf>
    <xf numFmtId="37" fontId="2" fillId="0" borderId="0" xfId="0" applyNumberFormat="1" applyFont="1" applyFill="1" applyAlignment="1" applyProtection="1">
      <alignment horizontal="left"/>
      <protection locked="0"/>
    </xf>
    <xf numFmtId="0" fontId="0" fillId="0" borderId="0" xfId="0" applyAlignment="1"/>
    <xf numFmtId="0" fontId="0" fillId="0" borderId="5" xfId="0" applyBorder="1" applyAlignment="1"/>
    <xf numFmtId="0" fontId="18" fillId="0" borderId="41" xfId="0" applyFont="1" applyBorder="1" applyAlignment="1">
      <alignment wrapText="1"/>
    </xf>
    <xf numFmtId="0" fontId="0" fillId="0" borderId="22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18" fillId="0" borderId="41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Normal_M 2 2 Arnett HMO Rekeyed with adjustments (M_2_2)" xfId="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71438</xdr:colOff>
      <xdr:row>6</xdr:row>
      <xdr:rowOff>47625</xdr:rowOff>
    </xdr:from>
    <xdr:to>
      <xdr:col>12</xdr:col>
      <xdr:colOff>95250</xdr:colOff>
      <xdr:row>37</xdr:row>
      <xdr:rowOff>15875</xdr:rowOff>
    </xdr:to>
    <xdr:sp macro="" textlink="">
      <xdr:nvSpPr>
        <xdr:cNvPr id="2" name="TextBox 1"/>
        <xdr:cNvSpPr txBox="1"/>
      </xdr:nvSpPr>
      <xdr:spPr>
        <a:xfrm>
          <a:off x="71438" y="1071563"/>
          <a:ext cx="8556625" cy="56276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l%20Cost%20Report%20-%20Revised%203-23-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 S"/>
      <sheetName val="Worksheet D"/>
      <sheetName val="Worksheet E"/>
      <sheetName val="Worksheet F"/>
      <sheetName val="Worksheet G"/>
      <sheetName val="Worksheet H"/>
      <sheetName val="Worksheet I"/>
      <sheetName val="Worksheet J"/>
      <sheetName val="Worksheet K"/>
      <sheetName val="Worksheet L"/>
      <sheetName val="Worksheet M"/>
      <sheetName val="Worksheet N"/>
      <sheetName val="Special Administration Costs"/>
      <sheetName val="Subpart E Limits"/>
      <sheetName val="D-part II, page 1, col 2"/>
      <sheetName val="D-part II, page 1, col 3"/>
      <sheetName val="D-part II, page 2, col 2"/>
      <sheetName val="D-part II, page 2, col 3"/>
      <sheetName val="G-part I, row 8"/>
      <sheetName val="G-part I, row 25"/>
      <sheetName val="G-part I, row 27"/>
      <sheetName val="G-part I, row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I6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61.bin"/><Relationship Id="rId1" Type="http://schemas.openxmlformats.org/officeDocument/2006/relationships/printerSettings" Target="../printerSettings/printerSettings6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5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1.bin"/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B1:M68"/>
  <sheetViews>
    <sheetView showGridLines="0" tabSelected="1" topLeftCell="A52" zoomScale="130" zoomScaleNormal="130" workbookViewId="0">
      <selection activeCell="B69" sqref="B69"/>
    </sheetView>
  </sheetViews>
  <sheetFormatPr defaultRowHeight="9" customHeight="1" x14ac:dyDescent="0.15"/>
  <cols>
    <col min="1" max="1" width="2" style="22" customWidth="1"/>
    <col min="2" max="2" width="6" style="22" customWidth="1"/>
    <col min="3" max="3" width="5" style="22" customWidth="1"/>
    <col min="4" max="4" width="24" style="22" customWidth="1"/>
    <col min="5" max="5" width="2" style="22" customWidth="1"/>
    <col min="6" max="6" width="17" style="22" customWidth="1"/>
    <col min="7" max="7" width="7" style="22" customWidth="1"/>
    <col min="8" max="8" width="19" style="22" customWidth="1"/>
    <col min="9" max="9" width="4" style="22" customWidth="1"/>
    <col min="10" max="10" width="8" style="22" customWidth="1"/>
    <col min="11" max="11" width="11" style="22" customWidth="1"/>
    <col min="12" max="12" width="39" style="22" customWidth="1"/>
    <col min="13" max="13" width="2" style="22" customWidth="1"/>
    <col min="14" max="16384" width="9.59765625" style="22"/>
  </cols>
  <sheetData>
    <row r="1" spans="2:13" ht="9" customHeight="1" x14ac:dyDescent="0.15">
      <c r="L1" s="269" t="s">
        <v>715</v>
      </c>
    </row>
    <row r="2" spans="2:13" ht="9" customHeight="1" x14ac:dyDescent="0.15">
      <c r="B2" s="144" t="s">
        <v>362</v>
      </c>
      <c r="E2" s="25"/>
      <c r="L2" s="144" t="s">
        <v>363</v>
      </c>
    </row>
    <row r="3" spans="2:13" ht="9" customHeight="1" x14ac:dyDescent="0.15">
      <c r="B3" s="22" t="s">
        <v>364</v>
      </c>
      <c r="K3" s="25"/>
      <c r="L3" s="144" t="s">
        <v>365</v>
      </c>
    </row>
    <row r="4" spans="2:13" ht="9" customHeight="1" x14ac:dyDescent="0.15">
      <c r="B4" s="22" t="s">
        <v>366</v>
      </c>
    </row>
    <row r="6" spans="2:13" ht="9" customHeight="1" x14ac:dyDescent="0.15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2:13" ht="9" customHeight="1" x14ac:dyDescent="0.15">
      <c r="B7" s="59"/>
      <c r="M7" s="49"/>
    </row>
    <row r="8" spans="2:13" ht="9" customHeight="1" x14ac:dyDescent="0.15">
      <c r="B8" s="35"/>
      <c r="C8" s="25" t="s">
        <v>367</v>
      </c>
      <c r="L8" s="26" t="s">
        <v>368</v>
      </c>
      <c r="M8" s="49"/>
    </row>
    <row r="9" spans="2:13" ht="9" customHeight="1" x14ac:dyDescent="0.15">
      <c r="B9" s="35"/>
      <c r="C9" s="25" t="s">
        <v>369</v>
      </c>
      <c r="M9" s="49"/>
    </row>
    <row r="10" spans="2:13" ht="9" customHeight="1" x14ac:dyDescent="0.15">
      <c r="B10" s="42"/>
      <c r="C10" s="43"/>
      <c r="M10" s="49"/>
    </row>
    <row r="11" spans="2:13" ht="9" customHeight="1" x14ac:dyDescent="0.15">
      <c r="B11" s="117" t="s">
        <v>370</v>
      </c>
      <c r="C11" s="31" t="s">
        <v>371</v>
      </c>
      <c r="D11" s="30"/>
      <c r="E11" s="30"/>
      <c r="F11" s="30"/>
      <c r="G11" s="30"/>
      <c r="H11" s="30"/>
      <c r="I11" s="30"/>
      <c r="J11" s="30"/>
      <c r="K11" s="30"/>
      <c r="L11" s="30"/>
      <c r="M11" s="56"/>
    </row>
    <row r="12" spans="2:13" ht="9" customHeight="1" x14ac:dyDescent="0.15">
      <c r="B12" s="35"/>
      <c r="M12" s="32"/>
    </row>
    <row r="13" spans="2:13" ht="9" customHeight="1" x14ac:dyDescent="0.15">
      <c r="B13" s="35"/>
      <c r="C13" s="226"/>
      <c r="D13" s="20"/>
      <c r="E13" s="3"/>
      <c r="F13" s="3"/>
      <c r="G13" s="3"/>
      <c r="M13" s="32"/>
    </row>
    <row r="14" spans="2:13" ht="9" customHeight="1" x14ac:dyDescent="0.15">
      <c r="B14" s="35"/>
      <c r="C14" s="227"/>
      <c r="D14" s="16"/>
      <c r="E14" s="3"/>
      <c r="F14" s="3"/>
      <c r="G14" s="3"/>
      <c r="M14" s="32"/>
    </row>
    <row r="15" spans="2:13" ht="9" customHeight="1" x14ac:dyDescent="0.15">
      <c r="B15" s="35"/>
      <c r="C15" s="226"/>
      <c r="D15" s="20"/>
      <c r="E15" s="3"/>
      <c r="F15" s="6"/>
      <c r="G15" s="3"/>
      <c r="M15" s="32"/>
    </row>
    <row r="16" spans="2:13" ht="9" customHeight="1" x14ac:dyDescent="0.15">
      <c r="B16" s="35"/>
      <c r="I16" s="25" t="s">
        <v>372</v>
      </c>
      <c r="M16" s="32"/>
    </row>
    <row r="17" spans="2:13" ht="9" customHeight="1" x14ac:dyDescent="0.15"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4"/>
    </row>
    <row r="18" spans="2:13" ht="9" customHeight="1" x14ac:dyDescent="0.15">
      <c r="B18" s="117" t="s">
        <v>373</v>
      </c>
      <c r="C18" s="31" t="s">
        <v>374</v>
      </c>
      <c r="D18" s="30"/>
      <c r="E18" s="30"/>
      <c r="F18" s="30"/>
      <c r="G18" s="30"/>
      <c r="H18" s="30"/>
      <c r="I18" s="29"/>
      <c r="J18" s="31" t="s">
        <v>372</v>
      </c>
      <c r="L18" s="31" t="s">
        <v>375</v>
      </c>
      <c r="M18" s="56"/>
    </row>
    <row r="19" spans="2:13" ht="9" customHeight="1" x14ac:dyDescent="0.15">
      <c r="B19" s="35"/>
      <c r="D19" s="26" t="s">
        <v>376</v>
      </c>
      <c r="F19" s="247"/>
      <c r="I19" s="35"/>
      <c r="M19" s="32"/>
    </row>
    <row r="20" spans="2:13" ht="9" customHeight="1" x14ac:dyDescent="0.15">
      <c r="B20" s="35"/>
      <c r="F20" s="12"/>
      <c r="I20" s="35"/>
      <c r="L20" s="20" t="s">
        <v>377</v>
      </c>
      <c r="M20" s="32"/>
    </row>
    <row r="21" spans="2:13" ht="9" customHeight="1" x14ac:dyDescent="0.15">
      <c r="B21" s="35"/>
      <c r="D21" s="26" t="s">
        <v>378</v>
      </c>
      <c r="F21" s="247"/>
      <c r="I21" s="35"/>
      <c r="J21" s="25" t="s">
        <v>372</v>
      </c>
      <c r="M21" s="32"/>
    </row>
    <row r="22" spans="2:13" ht="9" customHeight="1" x14ac:dyDescent="0.15">
      <c r="B22" s="42"/>
      <c r="C22" s="43"/>
      <c r="D22" s="43"/>
      <c r="E22" s="43"/>
      <c r="F22" s="14"/>
      <c r="G22" s="43"/>
      <c r="H22" s="43"/>
      <c r="I22" s="42"/>
      <c r="J22" s="43"/>
      <c r="K22" s="43"/>
      <c r="L22" s="43"/>
      <c r="M22" s="44"/>
    </row>
    <row r="23" spans="2:13" ht="9" customHeight="1" x14ac:dyDescent="0.15">
      <c r="B23" s="117" t="s">
        <v>379</v>
      </c>
      <c r="C23" s="31" t="s">
        <v>380</v>
      </c>
      <c r="D23" s="30"/>
      <c r="E23" s="228" t="s">
        <v>381</v>
      </c>
      <c r="F23" s="39"/>
      <c r="G23" s="229"/>
      <c r="H23" s="229"/>
      <c r="I23" s="38" t="s">
        <v>382</v>
      </c>
      <c r="J23" s="40"/>
      <c r="K23" s="39"/>
      <c r="L23" s="229"/>
      <c r="M23" s="230"/>
    </row>
    <row r="24" spans="2:13" ht="9" customHeight="1" x14ac:dyDescent="0.15">
      <c r="B24" s="35"/>
      <c r="E24" s="35"/>
      <c r="F24" s="25" t="s">
        <v>372</v>
      </c>
      <c r="I24" s="132"/>
      <c r="M24" s="32"/>
    </row>
    <row r="25" spans="2:13" ht="9" customHeight="1" x14ac:dyDescent="0.15">
      <c r="B25" s="35"/>
      <c r="C25" s="6" t="s">
        <v>72</v>
      </c>
      <c r="D25" s="231" t="s">
        <v>383</v>
      </c>
      <c r="E25" s="35"/>
      <c r="F25" s="246" t="s">
        <v>418</v>
      </c>
      <c r="H25" s="232"/>
      <c r="I25" s="233"/>
      <c r="J25" s="234"/>
      <c r="K25" s="234"/>
      <c r="L25" s="246">
        <v>1876</v>
      </c>
      <c r="M25" s="41"/>
    </row>
    <row r="26" spans="2:13" ht="9" customHeight="1" x14ac:dyDescent="0.15">
      <c r="B26" s="35"/>
      <c r="C26" s="12"/>
      <c r="D26" s="12"/>
      <c r="E26" s="235"/>
      <c r="F26" s="236"/>
      <c r="H26" s="232"/>
      <c r="I26" s="237"/>
      <c r="J26" s="234"/>
      <c r="K26" s="234"/>
      <c r="L26" s="238"/>
      <c r="M26" s="41"/>
    </row>
    <row r="27" spans="2:13" ht="9" customHeight="1" x14ac:dyDescent="0.15">
      <c r="B27" s="35"/>
      <c r="C27" s="6" t="s">
        <v>774</v>
      </c>
      <c r="D27" s="231" t="s">
        <v>384</v>
      </c>
      <c r="E27" s="239"/>
      <c r="F27" s="240"/>
      <c r="H27" s="232"/>
      <c r="I27" s="233"/>
      <c r="J27" s="234"/>
      <c r="K27" s="234"/>
      <c r="L27" s="238"/>
      <c r="M27" s="41"/>
    </row>
    <row r="28" spans="2:13" ht="9" customHeight="1" x14ac:dyDescent="0.15">
      <c r="B28" s="35"/>
      <c r="C28" s="6" t="s">
        <v>372</v>
      </c>
      <c r="D28" s="6" t="s">
        <v>372</v>
      </c>
      <c r="E28" s="35"/>
      <c r="F28" s="6" t="s">
        <v>372</v>
      </c>
      <c r="G28" s="25" t="s">
        <v>372</v>
      </c>
      <c r="I28" s="132"/>
      <c r="M28" s="32"/>
    </row>
    <row r="29" spans="2:13" ht="9" customHeight="1" x14ac:dyDescent="0.15">
      <c r="B29" s="35"/>
      <c r="C29" s="6" t="s">
        <v>684</v>
      </c>
      <c r="D29" s="12" t="s">
        <v>385</v>
      </c>
      <c r="E29" s="35"/>
      <c r="F29" s="6"/>
      <c r="I29" s="132"/>
      <c r="J29" s="26"/>
      <c r="K29" s="25"/>
      <c r="M29" s="32"/>
    </row>
    <row r="30" spans="2:13" ht="9" customHeight="1" x14ac:dyDescent="0.15">
      <c r="B30" s="35"/>
      <c r="C30" s="25" t="s">
        <v>372</v>
      </c>
      <c r="E30" s="35"/>
      <c r="F30" s="6"/>
      <c r="G30" s="25" t="s">
        <v>372</v>
      </c>
      <c r="I30" s="132"/>
      <c r="M30" s="32"/>
    </row>
    <row r="31" spans="2:13" ht="9" customHeight="1" x14ac:dyDescent="0.15">
      <c r="B31" s="35"/>
      <c r="C31" s="25" t="s">
        <v>372</v>
      </c>
      <c r="E31" s="35"/>
      <c r="F31" s="6"/>
      <c r="I31" s="35"/>
      <c r="K31" s="6"/>
      <c r="M31" s="32"/>
    </row>
    <row r="32" spans="2:13" ht="9" customHeight="1" x14ac:dyDescent="0.15">
      <c r="B32" s="35"/>
      <c r="C32" s="25" t="s">
        <v>372</v>
      </c>
      <c r="E32" s="35"/>
      <c r="F32" s="6"/>
      <c r="G32" s="25" t="s">
        <v>372</v>
      </c>
      <c r="I32" s="35"/>
      <c r="K32" s="12"/>
      <c r="M32" s="32"/>
    </row>
    <row r="33" spans="2:13" ht="9" customHeight="1" x14ac:dyDescent="0.15">
      <c r="B33" s="35"/>
      <c r="C33" s="25" t="s">
        <v>372</v>
      </c>
      <c r="E33" s="35"/>
      <c r="F33" s="6"/>
      <c r="I33" s="35"/>
      <c r="K33" s="6"/>
      <c r="M33" s="32"/>
    </row>
    <row r="34" spans="2:13" ht="9" customHeight="1" x14ac:dyDescent="0.15">
      <c r="B34" s="35"/>
      <c r="E34" s="35"/>
      <c r="F34" s="25" t="s">
        <v>372</v>
      </c>
      <c r="I34" s="35"/>
      <c r="M34" s="32"/>
    </row>
    <row r="35" spans="2:13" ht="9" customHeight="1" x14ac:dyDescent="0.15">
      <c r="B35" s="42"/>
      <c r="C35" s="43"/>
      <c r="D35" s="43"/>
      <c r="E35" s="42"/>
      <c r="F35" s="43"/>
      <c r="G35" s="43"/>
      <c r="H35" s="43"/>
      <c r="I35" s="42"/>
      <c r="J35" s="43"/>
      <c r="K35" s="43"/>
      <c r="L35" s="43"/>
      <c r="M35" s="44"/>
    </row>
    <row r="36" spans="2:13" ht="9" customHeight="1" x14ac:dyDescent="0.15"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56"/>
    </row>
    <row r="37" spans="2:13" ht="9" customHeight="1" x14ac:dyDescent="0.15">
      <c r="B37" s="35"/>
      <c r="M37" s="32"/>
    </row>
    <row r="38" spans="2:13" ht="10.5" customHeight="1" x14ac:dyDescent="0.15">
      <c r="B38" s="35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32"/>
    </row>
    <row r="39" spans="2:13" ht="10.5" customHeight="1" x14ac:dyDescent="0.15">
      <c r="B39" s="35"/>
      <c r="C39" s="241"/>
      <c r="D39" s="242" t="s">
        <v>386</v>
      </c>
      <c r="E39" s="220"/>
      <c r="F39" s="220"/>
      <c r="G39" s="220"/>
      <c r="H39" s="220"/>
      <c r="I39" s="220"/>
      <c r="J39" s="220"/>
      <c r="K39" s="220"/>
      <c r="L39" s="220"/>
      <c r="M39" s="32"/>
    </row>
    <row r="40" spans="2:13" ht="10.5" customHeight="1" x14ac:dyDescent="0.15">
      <c r="B40" s="35"/>
      <c r="C40" s="241"/>
      <c r="D40" s="242" t="s">
        <v>387</v>
      </c>
      <c r="E40" s="220"/>
      <c r="F40" s="220"/>
      <c r="G40" s="220"/>
      <c r="H40" s="220"/>
      <c r="I40" s="220"/>
      <c r="J40" s="220"/>
      <c r="K40" s="220"/>
      <c r="L40" s="220"/>
      <c r="M40" s="32"/>
    </row>
    <row r="41" spans="2:13" ht="10.5" customHeight="1" x14ac:dyDescent="0.15">
      <c r="B41" s="35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32"/>
    </row>
    <row r="42" spans="2:13" ht="10.5" customHeight="1" x14ac:dyDescent="0.15">
      <c r="B42" s="35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32"/>
    </row>
    <row r="43" spans="2:13" ht="10.5" customHeight="1" x14ac:dyDescent="0.15">
      <c r="B43" s="35"/>
      <c r="C43" s="241"/>
      <c r="D43" s="220"/>
      <c r="E43" s="220"/>
      <c r="F43" s="241" t="s">
        <v>402</v>
      </c>
      <c r="G43" s="220"/>
      <c r="H43" s="220"/>
      <c r="I43" s="220"/>
      <c r="J43" s="220"/>
      <c r="K43" s="220"/>
      <c r="L43" s="220"/>
      <c r="M43" s="32"/>
    </row>
    <row r="44" spans="2:13" ht="10.5" customHeight="1" x14ac:dyDescent="0.15">
      <c r="B44" s="35"/>
      <c r="C44" s="243"/>
      <c r="D44" s="220"/>
      <c r="E44" s="220"/>
      <c r="F44" s="220"/>
      <c r="G44" s="220"/>
      <c r="H44" s="220"/>
      <c r="I44" s="220"/>
      <c r="J44" s="220"/>
      <c r="K44" s="220"/>
      <c r="L44" s="220"/>
      <c r="M44" s="32"/>
    </row>
    <row r="45" spans="2:13" ht="10.5" customHeight="1" x14ac:dyDescent="0.15">
      <c r="B45" s="35"/>
      <c r="C45" s="241"/>
      <c r="D45" s="241" t="s">
        <v>403</v>
      </c>
      <c r="E45" s="220"/>
      <c r="F45" s="220"/>
      <c r="G45" s="220"/>
      <c r="H45" s="220"/>
      <c r="I45" s="220"/>
      <c r="J45" s="220"/>
      <c r="K45" s="220"/>
      <c r="L45" s="220"/>
      <c r="M45" s="32"/>
    </row>
    <row r="46" spans="2:13" ht="10.5" customHeight="1" x14ac:dyDescent="0.15">
      <c r="B46" s="35"/>
      <c r="C46" s="242"/>
      <c r="D46" s="241" t="str">
        <f>CONCATENATE("          expenses and services, and the attached Worksheets for the period from       ",TEXT($F$19, "mm/dd/yyyy"),"    to    ",TEXT($F$21, "mm/dd/yyyy"))</f>
        <v xml:space="preserve">          expenses and services, and the attached Worksheets for the period from       01/00/1900    to    01/00/1900</v>
      </c>
      <c r="E46" s="220"/>
      <c r="F46" s="220"/>
      <c r="G46" s="220"/>
      <c r="H46" s="220"/>
      <c r="M46" s="32"/>
    </row>
    <row r="47" spans="2:13" ht="10.5" customHeight="1" x14ac:dyDescent="0.15">
      <c r="B47" s="35"/>
      <c r="C47" s="241"/>
      <c r="D47" s="241" t="s">
        <v>404</v>
      </c>
      <c r="E47" s="220"/>
      <c r="F47" s="220"/>
      <c r="G47" s="220"/>
      <c r="H47" s="220"/>
      <c r="I47" s="220"/>
      <c r="J47" s="220"/>
      <c r="K47" s="220"/>
      <c r="L47" s="220"/>
      <c r="M47" s="32"/>
    </row>
    <row r="48" spans="2:13" ht="10.5" customHeight="1" x14ac:dyDescent="0.15">
      <c r="B48" s="35"/>
      <c r="C48" s="241"/>
      <c r="D48" s="241" t="s">
        <v>716</v>
      </c>
      <c r="E48" s="220"/>
      <c r="F48" s="220"/>
      <c r="G48" s="220"/>
      <c r="H48" s="220"/>
      <c r="I48" s="220"/>
      <c r="J48" s="220"/>
      <c r="K48" s="220"/>
      <c r="L48" s="220"/>
      <c r="M48" s="32"/>
    </row>
    <row r="49" spans="2:13" ht="10.5" customHeight="1" x14ac:dyDescent="0.15">
      <c r="B49" s="35"/>
      <c r="C49" s="242"/>
      <c r="D49" s="220"/>
      <c r="E49" s="220"/>
      <c r="F49" s="220"/>
      <c r="G49" s="220"/>
      <c r="H49" s="220"/>
      <c r="I49" s="220"/>
      <c r="J49" s="220"/>
      <c r="K49" s="220"/>
      <c r="L49" s="220"/>
      <c r="M49" s="32"/>
    </row>
    <row r="50" spans="2:13" ht="9" customHeight="1" x14ac:dyDescent="0.15">
      <c r="B50" s="35"/>
      <c r="M50" s="32"/>
    </row>
    <row r="51" spans="2:13" ht="9" customHeight="1" thickBot="1" x14ac:dyDescent="0.2">
      <c r="B51" s="35"/>
      <c r="D51" s="20"/>
      <c r="E51" s="3"/>
      <c r="F51" s="3"/>
      <c r="J51" s="25" t="s">
        <v>372</v>
      </c>
      <c r="L51" s="248"/>
      <c r="M51" s="32"/>
    </row>
    <row r="52" spans="2:13" ht="9" customHeight="1" x14ac:dyDescent="0.15">
      <c r="B52" s="35"/>
      <c r="C52" s="244" t="s">
        <v>405</v>
      </c>
      <c r="D52" s="245"/>
      <c r="E52" s="245"/>
      <c r="F52" s="245"/>
      <c r="G52" s="245"/>
      <c r="I52" s="244" t="s">
        <v>406</v>
      </c>
      <c r="J52" s="244"/>
      <c r="K52" s="245"/>
      <c r="L52" s="245"/>
      <c r="M52" s="32"/>
    </row>
    <row r="53" spans="2:13" ht="9" customHeight="1" x14ac:dyDescent="0.15">
      <c r="B53" s="35"/>
      <c r="M53" s="32"/>
    </row>
    <row r="54" spans="2:13" ht="9" customHeight="1" thickBot="1" x14ac:dyDescent="0.2">
      <c r="B54" s="35"/>
      <c r="C54" s="3"/>
      <c r="D54" s="20"/>
      <c r="E54" s="3"/>
      <c r="F54" s="3"/>
      <c r="L54" s="253"/>
      <c r="M54" s="32"/>
    </row>
    <row r="55" spans="2:13" ht="9" customHeight="1" x14ac:dyDescent="0.15">
      <c r="B55" s="35"/>
      <c r="C55" s="244" t="s">
        <v>407</v>
      </c>
      <c r="D55" s="245"/>
      <c r="E55" s="245"/>
      <c r="F55" s="245"/>
      <c r="G55" s="245"/>
      <c r="I55" s="244" t="s">
        <v>408</v>
      </c>
      <c r="J55" s="244"/>
      <c r="K55" s="245"/>
      <c r="L55" s="245"/>
      <c r="M55" s="32"/>
    </row>
    <row r="56" spans="2:13" ht="9" customHeight="1" x14ac:dyDescent="0.15">
      <c r="B56" s="35"/>
      <c r="C56" s="46"/>
      <c r="L56" s="25"/>
      <c r="M56" s="32"/>
    </row>
    <row r="57" spans="2:13" ht="9" customHeight="1" x14ac:dyDescent="0.15"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</row>
    <row r="59" spans="2:13" ht="9" customHeight="1" x14ac:dyDescent="0.15">
      <c r="B59" s="22" t="s">
        <v>717</v>
      </c>
      <c r="C59" s="46"/>
      <c r="K59" s="3"/>
    </row>
    <row r="60" spans="2:13" ht="9" customHeight="1" x14ac:dyDescent="0.15">
      <c r="C60" s="46"/>
      <c r="D60" s="3"/>
      <c r="K60" s="3"/>
      <c r="L60" s="66"/>
    </row>
    <row r="61" spans="2:13" ht="9" customHeight="1" x14ac:dyDescent="0.15">
      <c r="B61" s="234" t="s">
        <v>413</v>
      </c>
      <c r="L61" s="67"/>
    </row>
    <row r="62" spans="2:13" ht="9" customHeight="1" x14ac:dyDescent="0.15">
      <c r="B62" s="22" t="s">
        <v>414</v>
      </c>
    </row>
    <row r="63" spans="2:13" ht="9" customHeight="1" x14ac:dyDescent="0.15">
      <c r="B63" s="46" t="s">
        <v>754</v>
      </c>
      <c r="D63" s="25"/>
      <c r="F63" s="25"/>
    </row>
    <row r="64" spans="2:13" ht="9" customHeight="1" x14ac:dyDescent="0.15">
      <c r="B64" s="22" t="s">
        <v>755</v>
      </c>
      <c r="D64" s="25"/>
      <c r="F64" s="25"/>
    </row>
    <row r="65" spans="2:6" ht="9" customHeight="1" x14ac:dyDescent="0.15">
      <c r="B65" s="22" t="s">
        <v>730</v>
      </c>
      <c r="D65" s="25"/>
      <c r="F65" s="25"/>
    </row>
    <row r="66" spans="2:6" ht="9" customHeight="1" x14ac:dyDescent="0.15">
      <c r="B66" s="145" t="s">
        <v>729</v>
      </c>
      <c r="D66" s="25"/>
      <c r="F66" s="25"/>
    </row>
    <row r="67" spans="2:6" ht="9" customHeight="1" x14ac:dyDescent="0.15">
      <c r="D67" s="25"/>
      <c r="F67" s="25"/>
    </row>
    <row r="68" spans="2:6" ht="9" customHeight="1" x14ac:dyDescent="0.15">
      <c r="B68" s="22" t="s">
        <v>775</v>
      </c>
    </row>
  </sheetData>
  <sheetProtection algorithmName="SHA-512" hashValue="9YY1mml8UoiCgHilP0M0aFFCV+YcxOJIJMytZwSf8eSFJMc31jcO4MaM8/TDHhd+2Iwm6zZxaa4jOuRB5wZxwg==" saltValue="4gZqmB0050C1GRtZNhikWg==" spinCount="100000" sheet="1" objects="1" scenarios="1"/>
  <customSheetViews>
    <customSheetView guid="{5C464C92-22CC-468A-942C-F9652650FF68}" scale="130" showGridLines="0" topLeftCell="A37">
      <selection activeCell="P53" sqref="P53"/>
      <pageMargins left="0" right="0" top="0.5" bottom="0.5" header="0.5" footer="0.5"/>
      <pageSetup orientation="portrait" r:id="rId1"/>
      <headerFooter alignWithMargins="0"/>
    </customSheetView>
    <customSheetView guid="{06A015F6-E370-4E83-BBF6-0EE93E8B73CD}" scale="130" showGridLines="0" topLeftCell="A43">
      <selection activeCell="P70" sqref="P70"/>
      <pageMargins left="0" right="0" top="0.5" bottom="0.5" header="0.5" footer="0.5"/>
      <pageSetup orientation="portrait" r:id="rId2"/>
      <headerFooter alignWithMargins="0"/>
    </customSheetView>
  </customSheetViews>
  <phoneticPr fontId="0" type="noConversion"/>
  <dataValidations count="2">
    <dataValidation type="list" showInputMessage="1" showErrorMessage="1" sqref="F25">
      <formula1>"Select Option,                                               Option 1,                                               Option 2"</formula1>
    </dataValidation>
    <dataValidation type="list" showInputMessage="1" showErrorMessage="1" sqref="L25">
      <formula1>"Select Section,      1876,      1833"</formula1>
    </dataValidation>
  </dataValidations>
  <pageMargins left="0" right="0" top="0.5" bottom="0.5" header="0.5" footer="0.5"/>
  <pageSetup scale="95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autoPageBreaks="0"/>
  </sheetPr>
  <dimension ref="A1:R38"/>
  <sheetViews>
    <sheetView showGridLines="0" topLeftCell="A10" zoomScale="140" zoomScaleNormal="140" zoomScaleSheetLayoutView="100" workbookViewId="0">
      <selection activeCell="C31" sqref="C31"/>
    </sheetView>
  </sheetViews>
  <sheetFormatPr defaultRowHeight="9" x14ac:dyDescent="0.15"/>
  <cols>
    <col min="1" max="1" width="2.19921875" style="22" customWidth="1"/>
    <col min="2" max="2" width="4" style="22" customWidth="1"/>
    <col min="3" max="3" width="37.796875" style="22" customWidth="1"/>
    <col min="4" max="4" width="1" style="22" customWidth="1"/>
    <col min="5" max="5" width="15" style="22" customWidth="1"/>
    <col min="6" max="6" width="1.796875" style="22" customWidth="1"/>
    <col min="7" max="7" width="14" style="22" customWidth="1"/>
    <col min="8" max="8" width="1.19921875" style="22" customWidth="1"/>
    <col min="9" max="9" width="13.59765625" style="22" customWidth="1"/>
    <col min="10" max="10" width="1.19921875" style="22" customWidth="1"/>
    <col min="11" max="11" width="13.59765625" style="22" customWidth="1"/>
    <col min="12" max="12" width="1.19921875" style="22" customWidth="1"/>
    <col min="13" max="13" width="11" style="22" customWidth="1"/>
    <col min="14" max="14" width="1.3984375" style="22" customWidth="1"/>
    <col min="15" max="15" width="11.796875" style="22" customWidth="1"/>
    <col min="16" max="16" width="1" style="22" customWidth="1"/>
    <col min="17" max="17" width="12.59765625" style="22" customWidth="1"/>
    <col min="18" max="18" width="1" style="22" customWidth="1"/>
    <col min="19" max="16384" width="9.59765625" style="22"/>
  </cols>
  <sheetData>
    <row r="1" spans="1:18" x14ac:dyDescent="0.15">
      <c r="C1" s="25" t="s">
        <v>282</v>
      </c>
      <c r="Q1" s="25" t="s">
        <v>283</v>
      </c>
    </row>
    <row r="2" spans="1:18" x14ac:dyDescent="0.15">
      <c r="C2" s="25" t="s">
        <v>372</v>
      </c>
    </row>
    <row r="3" spans="1:18" x14ac:dyDescent="0.15">
      <c r="Q3" s="25" t="s">
        <v>372</v>
      </c>
    </row>
    <row r="4" spans="1:18" x14ac:dyDescent="0.15">
      <c r="C4" s="26" t="s">
        <v>419</v>
      </c>
      <c r="E4" s="27">
        <f>'Worksheet S'!D13</f>
        <v>0</v>
      </c>
      <c r="Q4" s="25" t="s">
        <v>372</v>
      </c>
    </row>
    <row r="5" spans="1:18" x14ac:dyDescent="0.15">
      <c r="C5" s="26" t="s">
        <v>436</v>
      </c>
      <c r="E5" s="27" t="str">
        <f>'Worksheet S'!L20</f>
        <v>H-xxxx</v>
      </c>
      <c r="I5" s="26" t="s">
        <v>540</v>
      </c>
      <c r="K5" s="249">
        <f>'Worksheet S'!F19</f>
        <v>0</v>
      </c>
      <c r="Q5" s="25" t="s">
        <v>372</v>
      </c>
    </row>
    <row r="6" spans="1:18" x14ac:dyDescent="0.15">
      <c r="I6" s="26" t="s">
        <v>431</v>
      </c>
      <c r="K6" s="249">
        <f>'Worksheet S'!F21</f>
        <v>0</v>
      </c>
    </row>
    <row r="7" spans="1:18" x14ac:dyDescent="0.15">
      <c r="A7" s="112"/>
    </row>
    <row r="8" spans="1:18" x14ac:dyDescent="0.15">
      <c r="A8" s="112"/>
    </row>
    <row r="9" spans="1:18" x14ac:dyDescent="0.15">
      <c r="A9" s="112"/>
      <c r="B9" s="372"/>
      <c r="C9" s="373"/>
      <c r="D9" s="30"/>
      <c r="E9" s="30"/>
      <c r="F9" s="56"/>
      <c r="G9" s="33" t="s">
        <v>451</v>
      </c>
      <c r="H9" s="30"/>
      <c r="I9" s="33" t="s">
        <v>452</v>
      </c>
      <c r="J9" s="30"/>
      <c r="K9" s="33" t="s">
        <v>453</v>
      </c>
      <c r="L9" s="30"/>
      <c r="M9" s="33" t="s">
        <v>454</v>
      </c>
      <c r="N9" s="30"/>
      <c r="O9" s="33" t="s">
        <v>455</v>
      </c>
      <c r="P9" s="30"/>
      <c r="Q9" s="33" t="s">
        <v>456</v>
      </c>
      <c r="R9" s="56"/>
    </row>
    <row r="10" spans="1:18" x14ac:dyDescent="0.15">
      <c r="A10" s="112"/>
      <c r="B10" s="364"/>
      <c r="C10" s="112"/>
      <c r="F10" s="32"/>
      <c r="G10" s="25" t="s">
        <v>372</v>
      </c>
      <c r="I10" s="25" t="s">
        <v>372</v>
      </c>
      <c r="K10" s="25" t="s">
        <v>372</v>
      </c>
      <c r="O10" s="25" t="s">
        <v>372</v>
      </c>
      <c r="R10" s="32"/>
    </row>
    <row r="11" spans="1:18" x14ac:dyDescent="0.15">
      <c r="A11" s="112"/>
      <c r="B11" s="364"/>
      <c r="C11" s="154" t="s">
        <v>285</v>
      </c>
      <c r="F11" s="32"/>
      <c r="G11" s="36" t="s">
        <v>423</v>
      </c>
      <c r="I11" s="36" t="s">
        <v>423</v>
      </c>
      <c r="K11" s="36" t="s">
        <v>422</v>
      </c>
      <c r="M11" s="36" t="s">
        <v>284</v>
      </c>
      <c r="O11" s="36" t="s">
        <v>422</v>
      </c>
      <c r="Q11" s="36" t="s">
        <v>286</v>
      </c>
      <c r="R11" s="32"/>
    </row>
    <row r="12" spans="1:18" x14ac:dyDescent="0.15">
      <c r="A12" s="112"/>
      <c r="B12" s="364"/>
      <c r="C12" s="112"/>
      <c r="F12" s="37" t="s">
        <v>372</v>
      </c>
      <c r="G12" s="36" t="s">
        <v>426</v>
      </c>
      <c r="I12" s="36" t="s">
        <v>427</v>
      </c>
      <c r="K12" s="36" t="s">
        <v>287</v>
      </c>
      <c r="M12" s="36" t="s">
        <v>423</v>
      </c>
      <c r="O12" s="36" t="s">
        <v>748</v>
      </c>
      <c r="Q12" s="57" t="s">
        <v>288</v>
      </c>
      <c r="R12" s="32"/>
    </row>
    <row r="13" spans="1:18" x14ac:dyDescent="0.15">
      <c r="A13" s="112"/>
      <c r="B13" s="374"/>
      <c r="C13" s="375"/>
      <c r="D13" s="43"/>
      <c r="E13" s="43"/>
      <c r="F13" s="45" t="s">
        <v>372</v>
      </c>
      <c r="G13" s="43"/>
      <c r="H13" s="43"/>
      <c r="I13" s="43"/>
      <c r="J13" s="43"/>
      <c r="K13" s="43"/>
      <c r="L13" s="43"/>
      <c r="N13" s="43"/>
      <c r="O13" s="43"/>
      <c r="P13" s="43"/>
      <c r="Q13" s="43"/>
      <c r="R13" s="44"/>
    </row>
    <row r="14" spans="1:18" x14ac:dyDescent="0.15">
      <c r="A14" s="112"/>
      <c r="B14" s="376">
        <v>1</v>
      </c>
      <c r="C14" s="377" t="s">
        <v>289</v>
      </c>
      <c r="D14" s="30"/>
      <c r="E14" s="30"/>
      <c r="F14" s="34" t="s">
        <v>372</v>
      </c>
      <c r="G14" s="116">
        <f>'Worksheet D'!N291</f>
        <v>0</v>
      </c>
      <c r="H14" s="30"/>
      <c r="I14" s="116">
        <f>'Worksheet D'!P291</f>
        <v>0</v>
      </c>
      <c r="J14" s="30"/>
      <c r="K14" s="136"/>
      <c r="L14" s="30"/>
      <c r="M14" s="479"/>
      <c r="N14" s="30"/>
      <c r="O14" s="478">
        <f>I14+M14</f>
        <v>0</v>
      </c>
      <c r="P14" s="30"/>
      <c r="Q14" s="136"/>
      <c r="R14" s="49"/>
    </row>
    <row r="15" spans="1:18" x14ac:dyDescent="0.15">
      <c r="A15" s="112"/>
      <c r="B15" s="378">
        <f t="shared" ref="B15:B32" si="0">B14+1</f>
        <v>2</v>
      </c>
      <c r="C15" s="154" t="s">
        <v>372</v>
      </c>
      <c r="F15" s="37" t="s">
        <v>271</v>
      </c>
      <c r="G15" s="268"/>
      <c r="I15" s="136"/>
      <c r="K15" s="136"/>
      <c r="M15" s="136"/>
      <c r="O15" s="136"/>
      <c r="Q15" s="136"/>
      <c r="R15" s="49"/>
    </row>
    <row r="16" spans="1:18" x14ac:dyDescent="0.15">
      <c r="A16" s="112"/>
      <c r="B16" s="378">
        <f t="shared" si="0"/>
        <v>3</v>
      </c>
      <c r="C16" s="154" t="s">
        <v>749</v>
      </c>
      <c r="F16" s="37" t="s">
        <v>372</v>
      </c>
      <c r="G16" s="136"/>
      <c r="I16" s="136"/>
      <c r="K16" s="136"/>
      <c r="M16" s="136"/>
      <c r="O16" s="133">
        <f>'Worksheet E'!K41</f>
        <v>0</v>
      </c>
      <c r="Q16" s="136"/>
      <c r="R16" s="49"/>
    </row>
    <row r="17" spans="1:18" x14ac:dyDescent="0.15">
      <c r="A17" s="112"/>
      <c r="B17" s="378">
        <f t="shared" si="0"/>
        <v>4</v>
      </c>
      <c r="C17" s="154" t="s">
        <v>290</v>
      </c>
      <c r="F17" s="37" t="s">
        <v>372</v>
      </c>
      <c r="G17" s="124">
        <f>IF(I14=0,0,ROUND(+O17*(G14/(G14+I14)),4))</f>
        <v>0</v>
      </c>
      <c r="I17" s="124">
        <f>O17-G17</f>
        <v>0</v>
      </c>
      <c r="K17" s="136"/>
      <c r="M17" s="136"/>
      <c r="O17" s="124">
        <f>ROUND(IF(O$14=0,0,ROUND(O16/O$14,4)),4)</f>
        <v>0</v>
      </c>
      <c r="Q17" s="25" t="s">
        <v>291</v>
      </c>
      <c r="R17" s="49"/>
    </row>
    <row r="18" spans="1:18" x14ac:dyDescent="0.15">
      <c r="A18" s="112"/>
      <c r="B18" s="378">
        <f t="shared" si="0"/>
        <v>5</v>
      </c>
      <c r="C18" s="154" t="s">
        <v>372</v>
      </c>
      <c r="F18" s="37" t="s">
        <v>372</v>
      </c>
      <c r="G18" s="136"/>
      <c r="I18" s="136"/>
      <c r="K18" s="136"/>
      <c r="M18" s="136"/>
      <c r="O18" s="136"/>
      <c r="Q18" s="136"/>
      <c r="R18" s="49"/>
    </row>
    <row r="19" spans="1:18" x14ac:dyDescent="0.15">
      <c r="A19" s="112"/>
      <c r="B19" s="378">
        <f t="shared" si="0"/>
        <v>6</v>
      </c>
      <c r="C19" s="154" t="s">
        <v>750</v>
      </c>
      <c r="F19" s="146" t="s">
        <v>500</v>
      </c>
      <c r="G19" s="136"/>
      <c r="I19" s="133">
        <f>'Worksheet E'!K42</f>
        <v>0</v>
      </c>
      <c r="K19" s="136"/>
      <c r="M19" s="136"/>
      <c r="O19" s="136"/>
      <c r="Q19" s="136"/>
      <c r="R19" s="49"/>
    </row>
    <row r="20" spans="1:18" x14ac:dyDescent="0.15">
      <c r="A20" s="112"/>
      <c r="B20" s="378">
        <f t="shared" si="0"/>
        <v>7</v>
      </c>
      <c r="C20" s="154" t="s">
        <v>292</v>
      </c>
      <c r="F20" s="37" t="s">
        <v>372</v>
      </c>
      <c r="G20" s="136"/>
      <c r="I20" s="124">
        <f>IF(I$14=0,0,ROUND(I19/I$14,4))</f>
        <v>0</v>
      </c>
      <c r="K20" s="136"/>
      <c r="M20" s="136"/>
      <c r="O20" s="136"/>
      <c r="Q20" s="25" t="s">
        <v>737</v>
      </c>
      <c r="R20" s="49"/>
    </row>
    <row r="21" spans="1:18" x14ac:dyDescent="0.15">
      <c r="A21" s="112"/>
      <c r="B21" s="378">
        <f t="shared" si="0"/>
        <v>8</v>
      </c>
      <c r="C21" s="154" t="s">
        <v>372</v>
      </c>
      <c r="F21" s="32"/>
      <c r="G21" s="136"/>
      <c r="I21" s="136"/>
      <c r="K21" s="136"/>
      <c r="M21" s="136"/>
      <c r="O21" s="136"/>
      <c r="Q21" s="136"/>
      <c r="R21" s="49"/>
    </row>
    <row r="22" spans="1:18" x14ac:dyDescent="0.15">
      <c r="A22" s="112"/>
      <c r="B22" s="378">
        <f t="shared" si="0"/>
        <v>9</v>
      </c>
      <c r="C22" s="154" t="s">
        <v>294</v>
      </c>
      <c r="F22" s="37" t="s">
        <v>271</v>
      </c>
      <c r="G22" s="18"/>
      <c r="H22" s="25" t="s">
        <v>372</v>
      </c>
      <c r="I22" s="18"/>
      <c r="J22" s="25" t="s">
        <v>372</v>
      </c>
      <c r="K22" s="3">
        <f>G22+I22</f>
        <v>0</v>
      </c>
      <c r="M22" s="136"/>
      <c r="O22" s="136"/>
      <c r="Q22" s="136"/>
      <c r="R22" s="49"/>
    </row>
    <row r="23" spans="1:18" x14ac:dyDescent="0.15">
      <c r="A23" s="112"/>
      <c r="B23" s="378">
        <f t="shared" si="0"/>
        <v>10</v>
      </c>
      <c r="C23" s="154" t="s">
        <v>295</v>
      </c>
      <c r="F23" s="37" t="s">
        <v>372</v>
      </c>
      <c r="G23" s="124">
        <f>IF(G$14=0,0,ROUND(G22/G$14,4))</f>
        <v>0</v>
      </c>
      <c r="I23" s="124">
        <f>IF(I$14=0,0,ROUND(I22/I$14,4))</f>
        <v>0</v>
      </c>
      <c r="K23" s="124">
        <f>G23+I23</f>
        <v>0</v>
      </c>
      <c r="M23" s="136"/>
      <c r="O23" s="136"/>
      <c r="Q23" s="25" t="s">
        <v>293</v>
      </c>
      <c r="R23" s="49"/>
    </row>
    <row r="24" spans="1:18" x14ac:dyDescent="0.15">
      <c r="A24" s="112"/>
      <c r="B24" s="378">
        <f t="shared" si="0"/>
        <v>11</v>
      </c>
      <c r="C24" s="154" t="s">
        <v>372</v>
      </c>
      <c r="F24" s="32"/>
      <c r="G24" s="136"/>
      <c r="I24" s="136"/>
      <c r="K24" s="136"/>
      <c r="M24" s="136"/>
      <c r="O24" s="136"/>
      <c r="Q24" s="136"/>
      <c r="R24" s="49"/>
    </row>
    <row r="25" spans="1:18" x14ac:dyDescent="0.15">
      <c r="A25" s="112"/>
      <c r="B25" s="378">
        <f t="shared" si="0"/>
        <v>12</v>
      </c>
      <c r="C25" s="154" t="s">
        <v>721</v>
      </c>
      <c r="F25" s="37" t="s">
        <v>372</v>
      </c>
      <c r="G25" s="136"/>
      <c r="I25" s="278">
        <f>'Worksheet E'!K32</f>
        <v>0</v>
      </c>
      <c r="K25" s="27">
        <f>I25</f>
        <v>0</v>
      </c>
      <c r="M25" s="136"/>
      <c r="O25" s="136"/>
      <c r="Q25" s="136"/>
      <c r="R25" s="49"/>
    </row>
    <row r="26" spans="1:18" x14ac:dyDescent="0.15">
      <c r="A26" s="112"/>
      <c r="B26" s="378">
        <f t="shared" si="0"/>
        <v>13</v>
      </c>
      <c r="C26" s="154" t="s">
        <v>296</v>
      </c>
      <c r="F26" s="37" t="s">
        <v>372</v>
      </c>
      <c r="G26" s="136"/>
      <c r="I26" s="124">
        <f>IF(I$14=0,0,ROUND(I25/I$14,4))</f>
        <v>0</v>
      </c>
      <c r="K26" s="124">
        <f>I26</f>
        <v>0</v>
      </c>
      <c r="M26" s="136"/>
      <c r="O26" s="136"/>
      <c r="Q26" s="25" t="s">
        <v>297</v>
      </c>
      <c r="R26" s="49"/>
    </row>
    <row r="27" spans="1:18" x14ac:dyDescent="0.15">
      <c r="A27" s="112"/>
      <c r="B27" s="378">
        <f t="shared" si="0"/>
        <v>14</v>
      </c>
      <c r="C27" s="154" t="s">
        <v>372</v>
      </c>
      <c r="F27" s="37" t="s">
        <v>372</v>
      </c>
      <c r="G27" s="136"/>
      <c r="I27" s="136"/>
      <c r="K27" s="136"/>
      <c r="M27" s="136"/>
      <c r="O27" s="136"/>
      <c r="Q27" s="136"/>
      <c r="R27" s="49"/>
    </row>
    <row r="28" spans="1:18" x14ac:dyDescent="0.15">
      <c r="A28" s="112"/>
      <c r="B28" s="378">
        <f t="shared" si="0"/>
        <v>15</v>
      </c>
      <c r="C28" s="154" t="s">
        <v>298</v>
      </c>
      <c r="F28" s="37" t="s">
        <v>372</v>
      </c>
      <c r="G28" s="18"/>
      <c r="I28" s="18"/>
      <c r="K28" s="27">
        <f>G28+I28</f>
        <v>0</v>
      </c>
      <c r="M28" s="136"/>
      <c r="O28" s="136"/>
      <c r="Q28" s="136"/>
      <c r="R28" s="49"/>
    </row>
    <row r="29" spans="1:18" x14ac:dyDescent="0.15">
      <c r="A29" s="112"/>
      <c r="B29" s="378">
        <f t="shared" si="0"/>
        <v>16</v>
      </c>
      <c r="C29" s="154" t="s">
        <v>300</v>
      </c>
      <c r="F29" s="37" t="s">
        <v>372</v>
      </c>
      <c r="G29" s="124">
        <f>IF(G$14=0,0,ROUND(G28/G$14,4))</f>
        <v>0</v>
      </c>
      <c r="I29" s="124">
        <f>IF(I$14=0,0,ROUND(I28/I$14,4))</f>
        <v>0</v>
      </c>
      <c r="K29" s="124">
        <f>IF(K$14=0,0,ROUND(K28/K$14,4))</f>
        <v>0</v>
      </c>
      <c r="M29" s="136"/>
      <c r="O29" s="136"/>
      <c r="Q29" s="25" t="s">
        <v>301</v>
      </c>
      <c r="R29" s="49"/>
    </row>
    <row r="30" spans="1:18" x14ac:dyDescent="0.15">
      <c r="A30" s="112"/>
      <c r="B30" s="378">
        <f t="shared" si="0"/>
        <v>17</v>
      </c>
      <c r="C30" s="154" t="s">
        <v>372</v>
      </c>
      <c r="F30" s="32"/>
      <c r="G30" s="136"/>
      <c r="I30" s="136"/>
      <c r="K30" s="136"/>
      <c r="M30" s="136"/>
      <c r="O30" s="136"/>
      <c r="Q30" s="136"/>
      <c r="R30" s="49"/>
    </row>
    <row r="31" spans="1:18" x14ac:dyDescent="0.15">
      <c r="A31" s="112"/>
      <c r="B31" s="378">
        <f t="shared" si="0"/>
        <v>18</v>
      </c>
      <c r="C31" s="134" t="s">
        <v>758</v>
      </c>
      <c r="F31" s="37" t="s">
        <v>500</v>
      </c>
      <c r="G31" s="136"/>
      <c r="I31" s="27">
        <f>'Worksheet E'!K30</f>
        <v>0</v>
      </c>
      <c r="K31" s="27">
        <f>I31</f>
        <v>0</v>
      </c>
      <c r="M31" s="136"/>
      <c r="O31" s="136"/>
      <c r="Q31" s="136"/>
      <c r="R31" s="49"/>
    </row>
    <row r="32" spans="1:18" x14ac:dyDescent="0.15">
      <c r="A32" s="112"/>
      <c r="B32" s="378">
        <f t="shared" si="0"/>
        <v>19</v>
      </c>
      <c r="C32" s="154" t="s">
        <v>302</v>
      </c>
      <c r="F32" s="37" t="s">
        <v>500</v>
      </c>
      <c r="G32" s="136"/>
      <c r="I32" s="124">
        <f>IF(I$14=0,0,ROUND(I31/I$14,4))</f>
        <v>0</v>
      </c>
      <c r="K32" s="124">
        <f>I32</f>
        <v>0</v>
      </c>
      <c r="M32" s="136"/>
      <c r="O32" s="136"/>
      <c r="Q32" s="25" t="s">
        <v>703</v>
      </c>
      <c r="R32" s="49"/>
    </row>
    <row r="33" spans="1:18" x14ac:dyDescent="0.15">
      <c r="A33" s="112"/>
      <c r="B33" s="378">
        <f>B32+1</f>
        <v>20</v>
      </c>
      <c r="C33" s="154" t="s">
        <v>372</v>
      </c>
      <c r="F33" s="32"/>
      <c r="G33" s="136"/>
      <c r="I33" s="136"/>
      <c r="K33" s="136"/>
      <c r="M33" s="136"/>
      <c r="O33" s="136"/>
      <c r="Q33" s="136"/>
      <c r="R33" s="49"/>
    </row>
    <row r="34" spans="1:18" x14ac:dyDescent="0.15">
      <c r="A34" s="112"/>
      <c r="B34" s="378">
        <v>21</v>
      </c>
      <c r="C34" s="154" t="s">
        <v>751</v>
      </c>
      <c r="D34" s="112"/>
      <c r="E34" s="112"/>
      <c r="F34" s="154"/>
      <c r="G34" s="50" t="s">
        <v>372</v>
      </c>
      <c r="H34" s="112"/>
      <c r="I34" s="133">
        <f>'Worksheet E'!K33</f>
        <v>0</v>
      </c>
      <c r="J34" s="112"/>
      <c r="K34" s="133">
        <f>I34</f>
        <v>0</v>
      </c>
      <c r="L34" s="112"/>
      <c r="M34" s="136"/>
      <c r="N34" s="112"/>
      <c r="O34" s="136"/>
      <c r="P34" s="112"/>
      <c r="Q34" s="136"/>
      <c r="R34" s="49"/>
    </row>
    <row r="35" spans="1:18" x14ac:dyDescent="0.15">
      <c r="A35" s="112"/>
      <c r="B35" s="379">
        <v>22</v>
      </c>
      <c r="C35" s="365" t="s">
        <v>731</v>
      </c>
      <c r="D35" s="366"/>
      <c r="E35" s="366"/>
      <c r="F35" s="365"/>
      <c r="G35" s="369" t="s">
        <v>372</v>
      </c>
      <c r="H35" s="366"/>
      <c r="I35" s="368">
        <f>IF(I$14=0,0,ROUND(I34/I$14,4))</f>
        <v>0</v>
      </c>
      <c r="J35" s="366"/>
      <c r="K35" s="368">
        <f>I35</f>
        <v>0</v>
      </c>
      <c r="L35" s="366"/>
      <c r="M35" s="367"/>
      <c r="N35" s="366"/>
      <c r="O35" s="367"/>
      <c r="P35" s="366"/>
      <c r="Q35" s="365" t="s">
        <v>736</v>
      </c>
      <c r="R35" s="49"/>
    </row>
    <row r="36" spans="1:18" x14ac:dyDescent="0.15">
      <c r="A36" s="112"/>
    </row>
    <row r="37" spans="1:18" x14ac:dyDescent="0.15">
      <c r="A37" s="112"/>
      <c r="C37" s="46" t="str">
        <f>'Worksheet D'!B303</f>
        <v>FORM CMS 276-16</v>
      </c>
    </row>
    <row r="38" spans="1:18" x14ac:dyDescent="0.15">
      <c r="C38" s="25" t="s">
        <v>631</v>
      </c>
    </row>
  </sheetData>
  <sheetProtection algorithmName="SHA-512" hashValue="fFvKrra9NDWps5/Mfvfxh4oqsc8ItZAgfokLQhgY0ubJSzewVyL1srflYgkd8z9Mw159tUx6DYRKj6O6KQNuCw==" saltValue="UDYwLx5FmvHjeMaBIV39xg==" spinCount="100000" sheet="1" objects="1" scenarios="1"/>
  <customSheetViews>
    <customSheetView guid="{5C464C92-22CC-468A-942C-F9652650FF68}" scale="140" showGridLines="0" topLeftCell="A7">
      <selection activeCell="M14" sqref="M14"/>
      <pageMargins left="0" right="0" top="0.5" bottom="0.5" header="0.5" footer="0.5"/>
      <pageSetup orientation="portrait" r:id="rId1"/>
      <headerFooter alignWithMargins="0"/>
    </customSheetView>
    <customSheetView guid="{06A015F6-E370-4E83-BBF6-0EE93E8B73CD}" scale="140" showGridLines="0">
      <selection activeCell="Q42" sqref="Q42"/>
      <pageMargins left="0" right="0" top="0.5" bottom="0.5" header="0.5" footer="0.5"/>
      <pageSetup orientation="portrait" r:id="rId2"/>
      <headerFooter alignWithMargins="0"/>
    </customSheetView>
  </customSheetViews>
  <phoneticPr fontId="0" type="noConversion"/>
  <pageMargins left="0" right="0" top="0.5" bottom="0.5" header="0.5" footer="0.5"/>
  <pageSetup orientation="portrait" r:id="rId3"/>
  <headerFooter alignWithMargins="0"/>
  <ignoredErrors>
    <ignoredError sqref="G9 I9 K9 M9 O9 Q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52"/>
  <sheetViews>
    <sheetView showGridLines="0" topLeftCell="A7" zoomScale="140" zoomScaleNormal="140" workbookViewId="0">
      <selection activeCell="D46" sqref="D46"/>
    </sheetView>
  </sheetViews>
  <sheetFormatPr defaultRowHeight="9" x14ac:dyDescent="0.15"/>
  <cols>
    <col min="1" max="1" width="4.19921875" style="22" customWidth="1"/>
    <col min="2" max="2" width="5" style="22" customWidth="1"/>
    <col min="3" max="4" width="33" style="22" customWidth="1"/>
    <col min="5" max="5" width="2" style="22" customWidth="1"/>
    <col min="6" max="6" width="13" style="22" customWidth="1"/>
    <col min="7" max="7" width="2" style="22" customWidth="1"/>
    <col min="8" max="8" width="16" style="22" customWidth="1"/>
    <col min="9" max="9" width="2" style="22" customWidth="1"/>
    <col min="10" max="10" width="16" style="22" customWidth="1"/>
    <col min="11" max="11" width="2" style="22" customWidth="1"/>
    <col min="12" max="12" width="16" style="22" customWidth="1"/>
    <col min="13" max="13" width="2" style="22" customWidth="1"/>
    <col min="14" max="16384" width="9.59765625" style="22"/>
  </cols>
  <sheetData>
    <row r="1" spans="1:13" x14ac:dyDescent="0.15">
      <c r="A1" s="22" t="s">
        <v>372</v>
      </c>
      <c r="C1" s="25" t="s">
        <v>303</v>
      </c>
      <c r="D1" s="111" t="str">
        <f>CONCATENATE("Name of Plan:  ",'Worksheet S'!D13)</f>
        <v xml:space="preserve">Name of Plan:  </v>
      </c>
      <c r="E1" s="27"/>
      <c r="H1" s="26" t="s">
        <v>540</v>
      </c>
      <c r="J1" s="249">
        <f>'Worksheet S'!F19</f>
        <v>0</v>
      </c>
      <c r="K1" s="25" t="s">
        <v>304</v>
      </c>
    </row>
    <row r="2" spans="1:13" x14ac:dyDescent="0.15">
      <c r="D2" s="111" t="str">
        <f>CONCATENATE("            Plan #:  ",'Worksheet S'!L20)</f>
        <v xml:space="preserve">            Plan #:  H-xxxx</v>
      </c>
      <c r="E2" s="27"/>
      <c r="H2" s="26" t="s">
        <v>431</v>
      </c>
      <c r="J2" s="249">
        <f>'Worksheet S'!F21</f>
        <v>0</v>
      </c>
    </row>
    <row r="3" spans="1:13" x14ac:dyDescent="0.15">
      <c r="F3" s="28"/>
      <c r="G3" s="28"/>
      <c r="H3" s="28"/>
      <c r="J3" s="28"/>
      <c r="K3" s="28"/>
      <c r="L3" s="28"/>
    </row>
    <row r="4" spans="1:13" x14ac:dyDescent="0.15">
      <c r="A4" s="29"/>
      <c r="B4" s="31" t="s">
        <v>305</v>
      </c>
      <c r="C4" s="30"/>
      <c r="D4" s="30"/>
      <c r="E4" s="29"/>
      <c r="G4" s="49"/>
      <c r="H4" s="112"/>
      <c r="I4" s="113"/>
      <c r="K4" s="113"/>
      <c r="L4" s="112"/>
      <c r="M4" s="56"/>
    </row>
    <row r="5" spans="1:13" x14ac:dyDescent="0.15">
      <c r="A5" s="35"/>
      <c r="B5" s="25" t="s">
        <v>372</v>
      </c>
      <c r="C5" s="25" t="s">
        <v>285</v>
      </c>
      <c r="E5" s="35"/>
      <c r="F5" s="36" t="s">
        <v>65</v>
      </c>
      <c r="G5" s="49"/>
      <c r="H5" s="114" t="s">
        <v>423</v>
      </c>
      <c r="I5" s="60"/>
      <c r="J5" s="114" t="s">
        <v>423</v>
      </c>
      <c r="K5" s="60"/>
      <c r="L5" s="114" t="s">
        <v>422</v>
      </c>
      <c r="M5" s="32"/>
    </row>
    <row r="6" spans="1:13" x14ac:dyDescent="0.15">
      <c r="A6" s="35"/>
      <c r="B6" s="25" t="s">
        <v>372</v>
      </c>
      <c r="E6" s="35"/>
      <c r="F6" s="36" t="s">
        <v>306</v>
      </c>
      <c r="G6" s="49"/>
      <c r="H6" s="36" t="s">
        <v>426</v>
      </c>
      <c r="I6" s="60"/>
      <c r="J6" s="36" t="s">
        <v>427</v>
      </c>
      <c r="K6" s="60"/>
      <c r="L6" s="36" t="s">
        <v>307</v>
      </c>
      <c r="M6" s="32"/>
    </row>
    <row r="7" spans="1:13" x14ac:dyDescent="0.15">
      <c r="A7" s="42"/>
      <c r="B7" s="43"/>
      <c r="C7" s="43"/>
      <c r="D7" s="43"/>
      <c r="E7" s="42"/>
      <c r="F7" s="36" t="s">
        <v>451</v>
      </c>
      <c r="G7" s="115"/>
      <c r="H7" s="36" t="s">
        <v>452</v>
      </c>
      <c r="I7" s="43"/>
      <c r="J7" s="36" t="s">
        <v>453</v>
      </c>
      <c r="K7" s="43"/>
      <c r="L7" s="53" t="s">
        <v>454</v>
      </c>
      <c r="M7" s="44"/>
    </row>
    <row r="8" spans="1:13" x14ac:dyDescent="0.15">
      <c r="A8" s="29"/>
      <c r="B8" s="116">
        <v>1</v>
      </c>
      <c r="C8" s="25" t="s">
        <v>308</v>
      </c>
      <c r="D8" s="30"/>
      <c r="E8" s="117" t="s">
        <v>500</v>
      </c>
      <c r="F8" s="33" t="s">
        <v>309</v>
      </c>
      <c r="G8" s="118"/>
      <c r="H8" s="119">
        <f>'Worksheet J'!G65+'Worksheet J'!I65</f>
        <v>0</v>
      </c>
      <c r="I8" s="30"/>
      <c r="J8" s="119">
        <f>'Worksheet J'!K65+'Worksheet J'!M65</f>
        <v>0</v>
      </c>
      <c r="K8" s="30"/>
      <c r="L8" s="120">
        <f>H8+J8</f>
        <v>0</v>
      </c>
      <c r="M8" s="121"/>
    </row>
    <row r="9" spans="1:13" x14ac:dyDescent="0.15">
      <c r="A9" s="35"/>
      <c r="B9" s="27">
        <v>2</v>
      </c>
      <c r="C9" s="25" t="s">
        <v>310</v>
      </c>
      <c r="E9" s="59" t="s">
        <v>500</v>
      </c>
      <c r="F9" s="36" t="s">
        <v>309</v>
      </c>
      <c r="G9" s="49"/>
      <c r="H9" s="122">
        <f>'Worksheet J'!G102+'Worksheet J'!I102</f>
        <v>0</v>
      </c>
      <c r="J9" s="123">
        <f>'Worksheet J'!K102+'Worksheet J'!M102</f>
        <v>0</v>
      </c>
      <c r="L9" s="120">
        <f>H9+J9</f>
        <v>0</v>
      </c>
      <c r="M9" s="121"/>
    </row>
    <row r="10" spans="1:13" x14ac:dyDescent="0.15">
      <c r="A10" s="35"/>
      <c r="B10" s="27">
        <v>3</v>
      </c>
      <c r="C10" s="25" t="s">
        <v>311</v>
      </c>
      <c r="E10" s="59" t="s">
        <v>500</v>
      </c>
      <c r="F10" s="36" t="s">
        <v>309</v>
      </c>
      <c r="G10" s="49"/>
      <c r="H10" s="122">
        <f>'Worksheet J'!G118+'Worksheet J'!I118</f>
        <v>0</v>
      </c>
      <c r="J10" s="123">
        <f>'Worksheet J'!K118+'Worksheet J'!M118</f>
        <v>0</v>
      </c>
      <c r="L10" s="120">
        <f>H10+J10</f>
        <v>0</v>
      </c>
      <c r="M10" s="121"/>
    </row>
    <row r="11" spans="1:13" x14ac:dyDescent="0.15">
      <c r="A11" s="35"/>
      <c r="B11" s="27">
        <v>4</v>
      </c>
      <c r="C11" s="25" t="s">
        <v>312</v>
      </c>
      <c r="E11" s="59" t="s">
        <v>500</v>
      </c>
      <c r="F11" s="36" t="s">
        <v>309</v>
      </c>
      <c r="G11" s="49"/>
      <c r="H11" s="122">
        <f>'Worksheet J'!G137+'Worksheet J'!I137</f>
        <v>0</v>
      </c>
      <c r="J11" s="123">
        <f>'Worksheet J'!K137+'Worksheet J'!M137</f>
        <v>0</v>
      </c>
      <c r="L11" s="120">
        <f>H11+J11</f>
        <v>0</v>
      </c>
      <c r="M11" s="121"/>
    </row>
    <row r="12" spans="1:13" x14ac:dyDescent="0.15">
      <c r="A12" s="35"/>
      <c r="B12" s="27">
        <v>5</v>
      </c>
      <c r="C12" s="25" t="s">
        <v>313</v>
      </c>
      <c r="E12" s="59" t="s">
        <v>500</v>
      </c>
      <c r="F12" s="36" t="s">
        <v>314</v>
      </c>
      <c r="G12" s="49"/>
      <c r="H12" s="47"/>
      <c r="I12" s="47"/>
      <c r="J12" s="123">
        <f>'Worksheet K'!Q53</f>
        <v>0</v>
      </c>
      <c r="L12" s="120">
        <f>J12</f>
        <v>0</v>
      </c>
      <c r="M12" s="121"/>
    </row>
    <row r="13" spans="1:13" x14ac:dyDescent="0.15">
      <c r="A13" s="35"/>
      <c r="B13" s="26" t="s">
        <v>700</v>
      </c>
      <c r="C13" s="25" t="s">
        <v>759</v>
      </c>
      <c r="E13" s="59" t="s">
        <v>500</v>
      </c>
      <c r="F13" s="36" t="s">
        <v>315</v>
      </c>
      <c r="G13" s="49"/>
      <c r="H13" s="47"/>
      <c r="I13" s="47"/>
      <c r="J13" s="123">
        <f>'Worksheet L'!I32</f>
        <v>0</v>
      </c>
      <c r="L13" s="120">
        <f>J13</f>
        <v>0</v>
      </c>
      <c r="M13" s="121"/>
    </row>
    <row r="14" spans="1:13" x14ac:dyDescent="0.15">
      <c r="A14" s="35"/>
      <c r="B14" s="27">
        <v>6</v>
      </c>
      <c r="C14" s="25" t="s">
        <v>316</v>
      </c>
      <c r="E14" s="59" t="s">
        <v>500</v>
      </c>
      <c r="F14" s="36" t="s">
        <v>315</v>
      </c>
      <c r="G14" s="49"/>
      <c r="H14" s="122">
        <f>'Worksheet L'!G17</f>
        <v>0</v>
      </c>
      <c r="J14" s="124">
        <f>'Worksheet L'!I17</f>
        <v>0</v>
      </c>
      <c r="L14" s="120">
        <f>H14+J14</f>
        <v>0</v>
      </c>
      <c r="M14" s="121"/>
    </row>
    <row r="15" spans="1:13" x14ac:dyDescent="0.15">
      <c r="A15" s="35"/>
      <c r="C15" s="25"/>
      <c r="E15" s="59" t="s">
        <v>500</v>
      </c>
      <c r="G15" s="49"/>
      <c r="H15" s="125" t="s">
        <v>586</v>
      </c>
      <c r="J15" s="125" t="s">
        <v>586</v>
      </c>
      <c r="L15" s="126"/>
      <c r="M15" s="121"/>
    </row>
    <row r="16" spans="1:13" x14ac:dyDescent="0.15">
      <c r="A16" s="35"/>
      <c r="B16" s="27">
        <v>7</v>
      </c>
      <c r="C16" s="25" t="s">
        <v>317</v>
      </c>
      <c r="E16" s="59" t="s">
        <v>500</v>
      </c>
      <c r="G16" s="49"/>
      <c r="H16" s="124">
        <f>SUM(H8:H15)</f>
        <v>0</v>
      </c>
      <c r="J16" s="124">
        <f>SUM(J8:J15)</f>
        <v>0</v>
      </c>
      <c r="L16" s="120">
        <f>H16+J16</f>
        <v>0</v>
      </c>
      <c r="M16" s="121"/>
    </row>
    <row r="17" spans="1:13" x14ac:dyDescent="0.15">
      <c r="A17" s="35"/>
      <c r="C17" s="25"/>
      <c r="E17" s="59" t="s">
        <v>500</v>
      </c>
      <c r="G17" s="49"/>
      <c r="H17" s="127" t="s">
        <v>372</v>
      </c>
      <c r="J17" s="127" t="s">
        <v>372</v>
      </c>
      <c r="L17" s="120"/>
      <c r="M17" s="121"/>
    </row>
    <row r="18" spans="1:13" x14ac:dyDescent="0.15">
      <c r="A18" s="35"/>
      <c r="B18" s="27">
        <v>8</v>
      </c>
      <c r="C18" s="25" t="s">
        <v>322</v>
      </c>
      <c r="E18" s="59" t="s">
        <v>500</v>
      </c>
      <c r="F18" s="36" t="s">
        <v>309</v>
      </c>
      <c r="G18" s="49"/>
      <c r="H18" s="295">
        <f>'Worksheet J'!I65+'Worksheet J'!I102+'Worksheet J'!I118+'Worksheet J'!I137</f>
        <v>0</v>
      </c>
      <c r="J18" s="47"/>
      <c r="K18" s="47"/>
      <c r="L18" s="120">
        <f>H18</f>
        <v>0</v>
      </c>
      <c r="M18" s="121"/>
    </row>
    <row r="19" spans="1:13" x14ac:dyDescent="0.15">
      <c r="A19" s="35"/>
      <c r="B19" s="27">
        <v>9</v>
      </c>
      <c r="C19" s="25" t="s">
        <v>323</v>
      </c>
      <c r="E19" s="59" t="s">
        <v>500</v>
      </c>
      <c r="F19" s="25" t="s">
        <v>372</v>
      </c>
      <c r="G19" s="49"/>
      <c r="H19" s="47"/>
      <c r="I19" s="47"/>
      <c r="J19" s="17">
        <v>0</v>
      </c>
      <c r="L19" s="120">
        <f>J19</f>
        <v>0</v>
      </c>
      <c r="M19" s="121"/>
    </row>
    <row r="20" spans="1:13" x14ac:dyDescent="0.15">
      <c r="A20" s="35"/>
      <c r="B20" s="27">
        <v>10</v>
      </c>
      <c r="C20" s="25" t="s">
        <v>324</v>
      </c>
      <c r="E20" s="59" t="s">
        <v>500</v>
      </c>
      <c r="F20" s="36" t="s">
        <v>315</v>
      </c>
      <c r="G20" s="49"/>
      <c r="H20" s="47"/>
      <c r="I20" s="47"/>
      <c r="J20" s="124">
        <f>'Worksheet L'!I26</f>
        <v>0</v>
      </c>
      <c r="L20" s="120">
        <f>J20</f>
        <v>0</v>
      </c>
      <c r="M20" s="121"/>
    </row>
    <row r="21" spans="1:13" x14ac:dyDescent="0.15">
      <c r="A21" s="35"/>
      <c r="C21" s="25"/>
      <c r="E21" s="59" t="s">
        <v>500</v>
      </c>
      <c r="F21" s="25" t="s">
        <v>372</v>
      </c>
      <c r="G21" s="49"/>
      <c r="H21" s="125" t="s">
        <v>586</v>
      </c>
      <c r="J21" s="125" t="s">
        <v>586</v>
      </c>
      <c r="L21" s="126"/>
      <c r="M21" s="121"/>
    </row>
    <row r="22" spans="1:13" x14ac:dyDescent="0.15">
      <c r="A22" s="35"/>
      <c r="B22" s="27">
        <v>11</v>
      </c>
      <c r="C22" s="25" t="s">
        <v>732</v>
      </c>
      <c r="E22" s="59" t="s">
        <v>500</v>
      </c>
      <c r="F22" s="25" t="s">
        <v>372</v>
      </c>
      <c r="G22" s="49"/>
      <c r="H22" s="124">
        <f>H16-SUM(H18:H20)</f>
        <v>0</v>
      </c>
      <c r="J22" s="124">
        <f>J16-SUM(J18:J20)</f>
        <v>0</v>
      </c>
      <c r="L22" s="120">
        <f>H22+J22</f>
        <v>0</v>
      </c>
      <c r="M22" s="121"/>
    </row>
    <row r="23" spans="1:13" x14ac:dyDescent="0.15">
      <c r="A23" s="35"/>
      <c r="C23" s="25"/>
      <c r="E23" s="59" t="s">
        <v>500</v>
      </c>
      <c r="F23" s="25" t="s">
        <v>372</v>
      </c>
      <c r="G23" s="49"/>
      <c r="H23" s="127" t="s">
        <v>372</v>
      </c>
      <c r="J23" s="127" t="s">
        <v>372</v>
      </c>
      <c r="L23" s="120"/>
      <c r="M23" s="121"/>
    </row>
    <row r="24" spans="1:13" x14ac:dyDescent="0.15">
      <c r="A24" s="35"/>
      <c r="B24" s="27">
        <v>12</v>
      </c>
      <c r="C24" s="25" t="s">
        <v>733</v>
      </c>
      <c r="E24" s="59" t="s">
        <v>500</v>
      </c>
      <c r="F24" s="25" t="s">
        <v>372</v>
      </c>
      <c r="G24" s="49"/>
      <c r="H24" s="47"/>
      <c r="I24" s="47"/>
      <c r="J24" s="124">
        <f>ROUND((J22-J10)*0.2,4)</f>
        <v>0</v>
      </c>
      <c r="L24" s="120">
        <f>J24</f>
        <v>0</v>
      </c>
      <c r="M24" s="121"/>
    </row>
    <row r="25" spans="1:13" x14ac:dyDescent="0.15">
      <c r="A25" s="35"/>
      <c r="C25" s="25"/>
      <c r="E25" s="59" t="s">
        <v>500</v>
      </c>
      <c r="F25" s="25" t="s">
        <v>372</v>
      </c>
      <c r="G25" s="49"/>
      <c r="H25" s="125" t="s">
        <v>586</v>
      </c>
      <c r="J25" s="125" t="s">
        <v>586</v>
      </c>
      <c r="L25" s="126"/>
      <c r="M25" s="121"/>
    </row>
    <row r="26" spans="1:13" x14ac:dyDescent="0.15">
      <c r="A26" s="35"/>
      <c r="B26" s="27">
        <v>13</v>
      </c>
      <c r="C26" s="25" t="s">
        <v>734</v>
      </c>
      <c r="E26" s="59" t="s">
        <v>500</v>
      </c>
      <c r="F26" s="25" t="s">
        <v>372</v>
      </c>
      <c r="G26" s="49"/>
      <c r="H26" s="124">
        <f>H22-H24</f>
        <v>0</v>
      </c>
      <c r="J26" s="124">
        <f>J22-J24</f>
        <v>0</v>
      </c>
      <c r="L26" s="120">
        <f t="shared" ref="L26:L33" si="0">H26+J26</f>
        <v>0</v>
      </c>
      <c r="M26" s="121"/>
    </row>
    <row r="27" spans="1:13" x14ac:dyDescent="0.15">
      <c r="A27" s="35"/>
      <c r="B27" s="27">
        <v>14</v>
      </c>
      <c r="C27" s="25" t="s">
        <v>325</v>
      </c>
      <c r="E27" s="59" t="s">
        <v>500</v>
      </c>
      <c r="F27" s="36" t="s">
        <v>315</v>
      </c>
      <c r="G27" s="49"/>
      <c r="H27" s="47"/>
      <c r="I27" s="47"/>
      <c r="J27" s="124">
        <f>'Worksheet L'!I20</f>
        <v>0</v>
      </c>
      <c r="L27" s="120">
        <f>J27</f>
        <v>0</v>
      </c>
      <c r="M27" s="121"/>
    </row>
    <row r="28" spans="1:13" x14ac:dyDescent="0.15">
      <c r="A28" s="35"/>
      <c r="B28" s="27">
        <v>15</v>
      </c>
      <c r="C28" s="25" t="s">
        <v>326</v>
      </c>
      <c r="E28" s="59" t="s">
        <v>500</v>
      </c>
      <c r="F28" s="36" t="s">
        <v>315</v>
      </c>
      <c r="G28" s="49"/>
      <c r="H28" s="124">
        <f>'Worksheet L'!G23</f>
        <v>0</v>
      </c>
      <c r="J28" s="124">
        <f>'Worksheet L'!I23</f>
        <v>0</v>
      </c>
      <c r="L28" s="120">
        <f t="shared" si="0"/>
        <v>0</v>
      </c>
      <c r="M28" s="121"/>
    </row>
    <row r="29" spans="1:13" x14ac:dyDescent="0.15">
      <c r="A29" s="35"/>
      <c r="B29" s="26">
        <v>16</v>
      </c>
      <c r="C29" s="25" t="s">
        <v>412</v>
      </c>
      <c r="E29" s="59" t="s">
        <v>500</v>
      </c>
      <c r="F29" s="36" t="s">
        <v>315</v>
      </c>
      <c r="G29" s="49"/>
      <c r="H29" s="124">
        <f>0</f>
        <v>0</v>
      </c>
      <c r="J29" s="124">
        <f>'Worksheet L'!K35</f>
        <v>0</v>
      </c>
      <c r="L29" s="120">
        <f>H29+J29</f>
        <v>0</v>
      </c>
      <c r="M29" s="121"/>
    </row>
    <row r="30" spans="1:13" x14ac:dyDescent="0.15">
      <c r="A30" s="35"/>
      <c r="B30" s="27">
        <v>17</v>
      </c>
      <c r="C30" s="25" t="s">
        <v>746</v>
      </c>
      <c r="E30" s="59" t="s">
        <v>500</v>
      </c>
      <c r="F30" s="25" t="s">
        <v>372</v>
      </c>
      <c r="G30" s="49"/>
      <c r="H30" s="124">
        <f>SUM(H26:H29)</f>
        <v>0</v>
      </c>
      <c r="J30" s="124">
        <f>SUM(J26:J29)</f>
        <v>0</v>
      </c>
      <c r="L30" s="120">
        <f t="shared" si="0"/>
        <v>0</v>
      </c>
      <c r="M30" s="121"/>
    </row>
    <row r="31" spans="1:13" x14ac:dyDescent="0.15">
      <c r="A31" s="35"/>
      <c r="B31" s="27">
        <v>18</v>
      </c>
      <c r="C31" s="25" t="s">
        <v>327</v>
      </c>
      <c r="E31" s="59" t="s">
        <v>500</v>
      </c>
      <c r="F31" s="36" t="s">
        <v>315</v>
      </c>
      <c r="G31" s="49"/>
      <c r="H31" s="124">
        <f>'Worksheet L'!G29</f>
        <v>0</v>
      </c>
      <c r="J31" s="124">
        <f>'Worksheet L'!I29</f>
        <v>0</v>
      </c>
      <c r="L31" s="120">
        <f t="shared" si="0"/>
        <v>0</v>
      </c>
      <c r="M31" s="121"/>
    </row>
    <row r="32" spans="1:13" x14ac:dyDescent="0.15">
      <c r="A32" s="35"/>
      <c r="C32" s="25"/>
      <c r="E32" s="59" t="s">
        <v>500</v>
      </c>
      <c r="F32" s="25" t="s">
        <v>372</v>
      </c>
      <c r="G32" s="49"/>
      <c r="H32" s="125" t="s">
        <v>586</v>
      </c>
      <c r="J32" s="125" t="s">
        <v>586</v>
      </c>
      <c r="L32" s="126"/>
      <c r="M32" s="121"/>
    </row>
    <row r="33" spans="1:13" x14ac:dyDescent="0.15">
      <c r="A33" s="35"/>
      <c r="B33" s="27">
        <v>19</v>
      </c>
      <c r="C33" s="25" t="s">
        <v>328</v>
      </c>
      <c r="E33" s="59" t="s">
        <v>500</v>
      </c>
      <c r="F33" s="25" t="s">
        <v>372</v>
      </c>
      <c r="G33" s="49"/>
      <c r="H33" s="124">
        <f>H30-H31</f>
        <v>0</v>
      </c>
      <c r="J33" s="124">
        <f>J30-J31</f>
        <v>0</v>
      </c>
      <c r="L33" s="120">
        <f t="shared" si="0"/>
        <v>0</v>
      </c>
      <c r="M33" s="121"/>
    </row>
    <row r="34" spans="1:13" x14ac:dyDescent="0.15">
      <c r="A34" s="35"/>
      <c r="B34" s="27">
        <v>20</v>
      </c>
      <c r="C34" s="25" t="s">
        <v>329</v>
      </c>
      <c r="E34" s="59" t="s">
        <v>500</v>
      </c>
      <c r="F34" s="36" t="s">
        <v>134</v>
      </c>
      <c r="G34" s="49"/>
      <c r="H34" s="27">
        <f>'Worksheet D'!N294</f>
        <v>0</v>
      </c>
      <c r="J34" s="27">
        <f>'Worksheet D'!P294</f>
        <v>0</v>
      </c>
      <c r="L34" s="128"/>
      <c r="M34" s="129"/>
    </row>
    <row r="35" spans="1:13" x14ac:dyDescent="0.15">
      <c r="A35" s="35"/>
      <c r="C35" s="25"/>
      <c r="E35" s="50"/>
      <c r="F35" s="47"/>
      <c r="G35" s="48"/>
      <c r="H35" s="125" t="s">
        <v>586</v>
      </c>
      <c r="J35" s="125" t="s">
        <v>586</v>
      </c>
      <c r="L35" s="126"/>
      <c r="M35" s="121"/>
    </row>
    <row r="36" spans="1:13" x14ac:dyDescent="0.15">
      <c r="A36" s="35"/>
      <c r="B36" s="27">
        <v>21</v>
      </c>
      <c r="C36" s="25" t="s">
        <v>330</v>
      </c>
      <c r="E36" s="50" t="s">
        <v>372</v>
      </c>
      <c r="F36" s="47"/>
      <c r="G36" s="48"/>
      <c r="H36" s="27">
        <f>ROUND(+H33*H34,0)</f>
        <v>0</v>
      </c>
      <c r="J36" s="27">
        <f>ROUND(+J33*J34,0)</f>
        <v>0</v>
      </c>
      <c r="L36" s="27">
        <f>H36+J36</f>
        <v>0</v>
      </c>
      <c r="M36" s="32"/>
    </row>
    <row r="37" spans="1:13" x14ac:dyDescent="0.15">
      <c r="A37" s="35"/>
      <c r="B37" s="27">
        <v>22</v>
      </c>
      <c r="C37" s="25" t="s">
        <v>728</v>
      </c>
      <c r="E37" s="130" t="s">
        <v>500</v>
      </c>
      <c r="F37" s="47"/>
      <c r="G37" s="48"/>
      <c r="H37" s="128"/>
      <c r="I37" s="47"/>
      <c r="J37" s="128"/>
      <c r="K37" s="47"/>
      <c r="L37" s="18"/>
      <c r="M37" s="32"/>
    </row>
    <row r="38" spans="1:13" x14ac:dyDescent="0.15">
      <c r="A38" s="35"/>
      <c r="C38" s="25"/>
      <c r="E38" s="130" t="s">
        <v>500</v>
      </c>
      <c r="F38" s="47"/>
      <c r="G38" s="48"/>
      <c r="H38" s="128"/>
      <c r="I38" s="47"/>
      <c r="J38" s="128"/>
      <c r="K38" s="47"/>
      <c r="L38" s="125" t="s">
        <v>586</v>
      </c>
      <c r="M38" s="32"/>
    </row>
    <row r="39" spans="1:13" x14ac:dyDescent="0.15">
      <c r="A39" s="35"/>
      <c r="B39" s="125">
        <v>23</v>
      </c>
      <c r="C39" s="25" t="s">
        <v>752</v>
      </c>
      <c r="E39" s="130" t="s">
        <v>500</v>
      </c>
      <c r="F39" s="47"/>
      <c r="G39" s="48"/>
      <c r="H39" s="128"/>
      <c r="I39" s="47"/>
      <c r="J39" s="128"/>
      <c r="K39" s="47"/>
      <c r="L39" s="27">
        <f>L36+L37</f>
        <v>0</v>
      </c>
      <c r="M39" s="32"/>
    </row>
    <row r="40" spans="1:13" x14ac:dyDescent="0.15">
      <c r="A40" s="35"/>
      <c r="B40" s="27"/>
      <c r="C40" s="25" t="s">
        <v>722</v>
      </c>
      <c r="D40" s="49"/>
      <c r="E40" s="22" t="s">
        <v>500</v>
      </c>
      <c r="G40" s="49"/>
      <c r="L40" s="3"/>
      <c r="M40" s="32"/>
    </row>
    <row r="41" spans="1:13" x14ac:dyDescent="0.15">
      <c r="A41" s="35"/>
      <c r="B41" s="27">
        <v>24</v>
      </c>
      <c r="C41" s="131" t="s">
        <v>335</v>
      </c>
      <c r="E41" s="130" t="s">
        <v>500</v>
      </c>
      <c r="F41" s="47"/>
      <c r="G41" s="48"/>
      <c r="H41" s="128"/>
      <c r="I41" s="47"/>
      <c r="J41" s="128"/>
      <c r="K41" s="47"/>
      <c r="L41" s="18"/>
      <c r="M41" s="32"/>
    </row>
    <row r="42" spans="1:13" x14ac:dyDescent="0.15">
      <c r="A42" s="35"/>
      <c r="B42" s="27">
        <v>25</v>
      </c>
      <c r="C42" s="131" t="s">
        <v>335</v>
      </c>
      <c r="E42" s="130" t="s">
        <v>500</v>
      </c>
      <c r="F42" s="47"/>
      <c r="G42" s="48"/>
      <c r="H42" s="128"/>
      <c r="I42" s="47"/>
      <c r="J42" s="128"/>
      <c r="K42" s="47"/>
      <c r="L42" s="18"/>
      <c r="M42" s="32"/>
    </row>
    <row r="43" spans="1:13" x14ac:dyDescent="0.15">
      <c r="A43" s="35"/>
      <c r="B43" s="27">
        <v>26</v>
      </c>
      <c r="C43" s="131" t="s">
        <v>335</v>
      </c>
      <c r="E43" s="130" t="s">
        <v>500</v>
      </c>
      <c r="F43" s="47"/>
      <c r="G43" s="48"/>
      <c r="H43" s="128"/>
      <c r="I43" s="47"/>
      <c r="J43" s="128"/>
      <c r="K43" s="47"/>
      <c r="L43" s="18"/>
      <c r="M43" s="32"/>
    </row>
    <row r="44" spans="1:13" x14ac:dyDescent="0.15">
      <c r="A44" s="35"/>
      <c r="B44" s="27">
        <v>27</v>
      </c>
      <c r="C44" s="131" t="s">
        <v>335</v>
      </c>
      <c r="E44" s="130" t="s">
        <v>500</v>
      </c>
      <c r="F44" s="47"/>
      <c r="G44" s="48"/>
      <c r="H44" s="128"/>
      <c r="I44" s="47"/>
      <c r="J44" s="128"/>
      <c r="K44" s="47"/>
      <c r="L44" s="350"/>
      <c r="M44" s="32"/>
    </row>
    <row r="45" spans="1:13" x14ac:dyDescent="0.15">
      <c r="A45" s="35"/>
      <c r="B45" s="27">
        <v>28</v>
      </c>
      <c r="C45" s="131" t="s">
        <v>335</v>
      </c>
      <c r="E45" s="130" t="s">
        <v>500</v>
      </c>
      <c r="F45" s="47"/>
      <c r="G45" s="48"/>
      <c r="H45" s="128"/>
      <c r="I45" s="47"/>
      <c r="J45" s="128"/>
      <c r="K45" s="47"/>
      <c r="L45" s="350"/>
      <c r="M45" s="32"/>
    </row>
    <row r="46" spans="1:13" x14ac:dyDescent="0.15">
      <c r="A46" s="35"/>
      <c r="B46" s="27">
        <v>29</v>
      </c>
      <c r="C46" s="131" t="s">
        <v>335</v>
      </c>
      <c r="E46" s="130" t="s">
        <v>500</v>
      </c>
      <c r="F46" s="47"/>
      <c r="G46" s="48"/>
      <c r="H46" s="128"/>
      <c r="I46" s="47"/>
      <c r="J46" s="128"/>
      <c r="K46" s="47"/>
      <c r="L46" s="342"/>
      <c r="M46" s="32"/>
    </row>
    <row r="47" spans="1:13" x14ac:dyDescent="0.15">
      <c r="A47" s="531"/>
      <c r="B47" s="27"/>
      <c r="C47" s="476"/>
      <c r="D47" s="49"/>
      <c r="E47" s="399"/>
      <c r="F47" s="47"/>
      <c r="G47" s="48"/>
      <c r="H47" s="128"/>
      <c r="I47" s="47"/>
      <c r="J47" s="128"/>
      <c r="K47" s="47"/>
      <c r="L47" s="477"/>
      <c r="M47" s="32"/>
    </row>
    <row r="48" spans="1:13" x14ac:dyDescent="0.15">
      <c r="A48" s="132"/>
      <c r="B48" s="133">
        <v>30</v>
      </c>
      <c r="C48" s="134" t="s">
        <v>735</v>
      </c>
      <c r="D48" s="112"/>
      <c r="E48" s="135" t="s">
        <v>500</v>
      </c>
      <c r="F48" s="136"/>
      <c r="G48" s="48"/>
      <c r="H48" s="137"/>
      <c r="I48" s="136"/>
      <c r="J48" s="137"/>
      <c r="K48" s="136"/>
      <c r="L48" s="133">
        <f>L39+L41+L42+L43+L44+L45+L46</f>
        <v>0</v>
      </c>
      <c r="M48" s="32"/>
    </row>
    <row r="49" spans="1:13" x14ac:dyDescent="0.15">
      <c r="A49" s="138"/>
      <c r="B49" s="28"/>
      <c r="C49" s="28"/>
      <c r="D49" s="28"/>
      <c r="E49" s="139"/>
      <c r="F49" s="140"/>
      <c r="G49" s="141"/>
      <c r="H49" s="140"/>
      <c r="I49" s="140"/>
      <c r="J49" s="140"/>
      <c r="K49" s="140"/>
      <c r="L49" s="142" t="s">
        <v>571</v>
      </c>
      <c r="M49" s="143"/>
    </row>
    <row r="51" spans="1:13" x14ac:dyDescent="0.15">
      <c r="B51" s="46" t="str">
        <f>'Worksheet D'!B303</f>
        <v>FORM CMS 276-16</v>
      </c>
    </row>
    <row r="52" spans="1:13" x14ac:dyDescent="0.15">
      <c r="B52" s="145" t="s">
        <v>632</v>
      </c>
    </row>
  </sheetData>
  <sheetProtection algorithmName="SHA-512" hashValue="CvgYAbHd0+z3Kh/fIgQ8h0zd9uyUlcL302J4k8BjbcgEtNW/xmCGWmdotqRs7lVm0ZmkCcjQYPxKpeda2M0YeQ==" saltValue="YudMfVNDfBZGJ+pggrMq7g==" spinCount="100000" sheet="1" objects="1" scenarios="1"/>
  <customSheetViews>
    <customSheetView guid="{5C464C92-22CC-468A-942C-F9652650FF68}" scale="140" showGridLines="0" topLeftCell="A23">
      <selection activeCell="B48" sqref="B48"/>
      <pageMargins left="0" right="0" top="0.5" bottom="0.5" header="0.5" footer="0.5"/>
      <pageSetup orientation="portrait" r:id="rId1"/>
      <headerFooter alignWithMargins="0"/>
    </customSheetView>
    <customSheetView guid="{06A015F6-E370-4E83-BBF6-0EE93E8B73CD}" scale="140" showGridLines="0" topLeftCell="A23">
      <selection activeCell="B48" sqref="B48"/>
      <pageMargins left="0" right="0" top="0.5" bottom="0.5" header="0.5" footer="0.5"/>
      <pageSetup orientation="portrait" r:id="rId2"/>
      <headerFooter alignWithMargins="0"/>
    </customSheetView>
  </customSheetViews>
  <phoneticPr fontId="0" type="noConversion"/>
  <conditionalFormatting sqref="J13 J19">
    <cfRule type="expression" dxfId="1" priority="1">
      <formula>$J13&gt;$J19</formula>
    </cfRule>
  </conditionalFormatting>
  <pageMargins left="0" right="0" top="0.5" bottom="0.5" header="0.5" footer="0.5"/>
  <pageSetup orientation="portrait" r:id="rId3"/>
  <headerFooter alignWithMargins="0"/>
  <ignoredErrors>
    <ignoredError sqref="F7 H7 J7 L7" numberStoredAsText="1"/>
    <ignoredError sqref="L27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topLeftCell="A6" zoomScale="120" zoomScaleNormal="120" workbookViewId="0">
      <selection activeCell="O19" sqref="O19"/>
    </sheetView>
  </sheetViews>
  <sheetFormatPr defaultRowHeight="9" x14ac:dyDescent="0.15"/>
  <cols>
    <col min="1" max="1" width="5.19921875" style="351" customWidth="1"/>
    <col min="2" max="2" width="39" style="351" customWidth="1"/>
    <col min="3" max="3" width="6.59765625" style="351" customWidth="1"/>
    <col min="4" max="4" width="3.796875" style="351" customWidth="1"/>
    <col min="5" max="5" width="0.59765625" style="351" customWidth="1"/>
    <col min="6" max="6" width="14" style="351" customWidth="1"/>
    <col min="7" max="7" width="35.3984375" style="351" customWidth="1"/>
    <col min="8" max="10" width="17.796875" style="351" customWidth="1"/>
    <col min="11" max="11" width="5.19921875" style="351" customWidth="1"/>
    <col min="12" max="16384" width="9.59765625" style="351"/>
  </cols>
  <sheetData>
    <row r="1" spans="1:11" ht="12" x14ac:dyDescent="0.2">
      <c r="A1" s="68" t="s">
        <v>336</v>
      </c>
      <c r="B1" s="68"/>
      <c r="C1" s="68"/>
      <c r="D1" s="68"/>
      <c r="E1" s="68"/>
      <c r="F1" s="68"/>
      <c r="G1" s="68"/>
      <c r="H1" s="68"/>
      <c r="I1" s="68"/>
      <c r="J1" s="69" t="s">
        <v>337</v>
      </c>
      <c r="K1" s="69"/>
    </row>
    <row r="2" spans="1:11" ht="12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12" x14ac:dyDescent="0.2">
      <c r="A3" s="68"/>
      <c r="B3" s="68"/>
      <c r="C3" s="70" t="s">
        <v>419</v>
      </c>
      <c r="D3" s="71">
        <f>'Worksheet S'!D13</f>
        <v>0</v>
      </c>
      <c r="E3" s="72"/>
      <c r="F3" s="72"/>
      <c r="G3" s="73"/>
      <c r="H3" s="70" t="s">
        <v>420</v>
      </c>
      <c r="I3" s="250">
        <f>'Worksheet S'!F19</f>
        <v>0</v>
      </c>
      <c r="J3" s="72"/>
      <c r="K3" s="68"/>
    </row>
    <row r="4" spans="1:11" ht="12" x14ac:dyDescent="0.2">
      <c r="A4" s="68"/>
      <c r="B4" s="68"/>
      <c r="C4" s="70" t="s">
        <v>375</v>
      </c>
      <c r="D4" s="71" t="str">
        <f>'Worksheet S'!L20</f>
        <v>H-xxxx</v>
      </c>
      <c r="E4" s="72"/>
      <c r="F4" s="72"/>
      <c r="G4" s="73"/>
      <c r="H4" s="70" t="s">
        <v>378</v>
      </c>
      <c r="I4" s="250">
        <f>'Worksheet S'!F21</f>
        <v>0</v>
      </c>
      <c r="J4" s="72"/>
      <c r="K4" s="68"/>
    </row>
    <row r="5" spans="1:11" ht="12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1" ht="12" x14ac:dyDescent="0.2">
      <c r="A6" s="74" t="s">
        <v>338</v>
      </c>
      <c r="B6" s="75"/>
      <c r="C6" s="75"/>
      <c r="D6" s="75"/>
      <c r="E6" s="75"/>
      <c r="F6" s="75"/>
      <c r="G6" s="76"/>
      <c r="H6" s="76"/>
      <c r="I6" s="76"/>
      <c r="J6" s="76"/>
      <c r="K6" s="76"/>
    </row>
    <row r="7" spans="1:11" ht="12.75" thickBot="1" x14ac:dyDescent="0.25">
      <c r="A7" s="77"/>
      <c r="B7" s="78"/>
      <c r="C7" s="78"/>
      <c r="D7" s="78"/>
      <c r="E7" s="78"/>
      <c r="F7" s="78"/>
      <c r="G7" s="79"/>
      <c r="H7" s="80"/>
      <c r="I7" s="81" t="s">
        <v>339</v>
      </c>
      <c r="J7" s="81" t="s">
        <v>340</v>
      </c>
      <c r="K7" s="80"/>
    </row>
    <row r="8" spans="1:11" ht="12" x14ac:dyDescent="0.2">
      <c r="A8" s="82" t="s">
        <v>341</v>
      </c>
      <c r="B8" s="83"/>
      <c r="C8" s="83"/>
      <c r="D8" s="83"/>
      <c r="E8" s="83"/>
      <c r="F8" s="83"/>
      <c r="G8" s="80"/>
      <c r="H8" s="84" t="s">
        <v>342</v>
      </c>
      <c r="I8" s="84" t="s">
        <v>343</v>
      </c>
      <c r="J8" s="84" t="s">
        <v>344</v>
      </c>
      <c r="K8" s="84" t="s">
        <v>345</v>
      </c>
    </row>
    <row r="9" spans="1:11" ht="12" x14ac:dyDescent="0.2">
      <c r="A9" s="85"/>
      <c r="B9" s="86"/>
      <c r="C9" s="86"/>
      <c r="D9" s="86"/>
      <c r="E9" s="86"/>
      <c r="F9" s="86"/>
      <c r="G9" s="87"/>
      <c r="H9" s="84">
        <v>1</v>
      </c>
      <c r="I9" s="84">
        <v>2</v>
      </c>
      <c r="J9" s="84">
        <v>3</v>
      </c>
      <c r="K9" s="87"/>
    </row>
    <row r="10" spans="1:11" ht="12" thickBot="1" x14ac:dyDescent="0.25">
      <c r="A10" s="88">
        <v>0</v>
      </c>
      <c r="B10" s="89" t="s">
        <v>346</v>
      </c>
      <c r="C10" s="89"/>
      <c r="D10" s="89"/>
      <c r="E10" s="89"/>
      <c r="F10" s="89"/>
      <c r="G10" s="90"/>
      <c r="H10" s="90" t="s">
        <v>347</v>
      </c>
      <c r="I10" s="395">
        <f>'Worksheet L'!I14</f>
        <v>0</v>
      </c>
      <c r="J10" s="90" t="s">
        <v>347</v>
      </c>
      <c r="K10" s="88">
        <v>0</v>
      </c>
    </row>
    <row r="11" spans="1:11" ht="12" thickTop="1" x14ac:dyDescent="0.2">
      <c r="A11" s="91"/>
      <c r="B11" s="92"/>
      <c r="C11" s="92"/>
      <c r="D11" s="92"/>
      <c r="E11" s="92"/>
      <c r="F11" s="92"/>
      <c r="G11" s="93"/>
      <c r="H11" s="93"/>
      <c r="I11" s="93"/>
      <c r="J11" s="93"/>
      <c r="K11" s="91"/>
    </row>
    <row r="12" spans="1:11" ht="11.25" x14ac:dyDescent="0.2">
      <c r="A12" s="94">
        <v>1</v>
      </c>
      <c r="B12" s="95" t="s">
        <v>348</v>
      </c>
      <c r="C12" s="95"/>
      <c r="D12" s="95"/>
      <c r="E12" s="95"/>
      <c r="F12" s="95"/>
      <c r="G12" s="96"/>
      <c r="H12" s="97">
        <v>0</v>
      </c>
      <c r="I12" s="96" t="s">
        <v>347</v>
      </c>
      <c r="J12" s="98">
        <f>ROUND(+IF(I10=0,0,H12/I10),4)</f>
        <v>0</v>
      </c>
      <c r="K12" s="94">
        <v>1</v>
      </c>
    </row>
    <row r="13" spans="1:11" ht="11.25" x14ac:dyDescent="0.2">
      <c r="A13" s="94">
        <v>2</v>
      </c>
      <c r="B13" s="95" t="s">
        <v>349</v>
      </c>
      <c r="C13" s="95"/>
      <c r="D13" s="95"/>
      <c r="E13" s="95"/>
      <c r="F13" s="95"/>
      <c r="G13" s="96"/>
      <c r="H13" s="97">
        <v>0</v>
      </c>
      <c r="I13" s="96" t="s">
        <v>347</v>
      </c>
      <c r="J13" s="98">
        <f>ROUND(+IF(I10=0,0,H13/I10),4)</f>
        <v>0</v>
      </c>
      <c r="K13" s="94">
        <v>2</v>
      </c>
    </row>
    <row r="14" spans="1:11" ht="11.25" x14ac:dyDescent="0.2">
      <c r="A14" s="91"/>
      <c r="B14" s="92"/>
      <c r="C14" s="92"/>
      <c r="D14" s="92"/>
      <c r="E14" s="92"/>
      <c r="F14" s="92"/>
      <c r="G14" s="93"/>
      <c r="H14" s="99"/>
      <c r="I14" s="96" t="s">
        <v>347</v>
      </c>
      <c r="J14" s="93"/>
      <c r="K14" s="91"/>
    </row>
    <row r="15" spans="1:11" ht="11.25" x14ac:dyDescent="0.2">
      <c r="A15" s="94">
        <v>3</v>
      </c>
      <c r="B15" s="95" t="s">
        <v>350</v>
      </c>
      <c r="C15" s="95"/>
      <c r="D15" s="95"/>
      <c r="E15" s="95"/>
      <c r="F15" s="95"/>
      <c r="G15" s="96"/>
      <c r="H15" s="100">
        <f>+H12+H13</f>
        <v>0</v>
      </c>
      <c r="I15" s="96" t="s">
        <v>347</v>
      </c>
      <c r="J15" s="101">
        <f>+J12+J13</f>
        <v>0</v>
      </c>
      <c r="K15" s="94">
        <v>3</v>
      </c>
    </row>
    <row r="16" spans="1:11" ht="11.25" x14ac:dyDescent="0.2">
      <c r="A16" s="91"/>
      <c r="B16" s="92"/>
      <c r="C16" s="92"/>
      <c r="D16" s="92"/>
      <c r="E16" s="92"/>
      <c r="F16" s="92"/>
      <c r="G16" s="93"/>
      <c r="H16" s="99"/>
      <c r="I16" s="96" t="s">
        <v>347</v>
      </c>
      <c r="J16" s="93"/>
      <c r="K16" s="91"/>
    </row>
    <row r="17" spans="1:11" ht="11.25" x14ac:dyDescent="0.2">
      <c r="A17" s="94">
        <v>4</v>
      </c>
      <c r="B17" s="95" t="s">
        <v>351</v>
      </c>
      <c r="C17" s="95"/>
      <c r="D17" s="95"/>
      <c r="E17" s="95"/>
      <c r="F17" s="95"/>
      <c r="G17" s="96"/>
      <c r="H17" s="97">
        <v>0</v>
      </c>
      <c r="I17" s="96" t="s">
        <v>347</v>
      </c>
      <c r="J17" s="98">
        <f>ROUND(+IF(I10=0,0,H17/I10),4)</f>
        <v>0</v>
      </c>
      <c r="K17" s="94">
        <v>4</v>
      </c>
    </row>
    <row r="18" spans="1:11" ht="11.25" x14ac:dyDescent="0.2">
      <c r="A18" s="91"/>
      <c r="B18" s="92"/>
      <c r="C18" s="92"/>
      <c r="D18" s="92"/>
      <c r="E18" s="92"/>
      <c r="F18" s="92"/>
      <c r="G18" s="93"/>
      <c r="H18" s="99"/>
      <c r="I18" s="96" t="s">
        <v>347</v>
      </c>
      <c r="J18" s="93"/>
      <c r="K18" s="91"/>
    </row>
    <row r="19" spans="1:11" ht="11.25" x14ac:dyDescent="0.2">
      <c r="A19" s="94">
        <v>5</v>
      </c>
      <c r="B19" s="95" t="s">
        <v>352</v>
      </c>
      <c r="C19" s="95"/>
      <c r="D19" s="95"/>
      <c r="E19" s="95"/>
      <c r="F19" s="95"/>
      <c r="G19" s="96"/>
      <c r="H19" s="100">
        <f>+H15-H17</f>
        <v>0</v>
      </c>
      <c r="I19" s="96" t="s">
        <v>347</v>
      </c>
      <c r="J19" s="98">
        <f>+J15-J17</f>
        <v>0</v>
      </c>
      <c r="K19" s="94">
        <v>5</v>
      </c>
    </row>
    <row r="20" spans="1:11" ht="11.25" x14ac:dyDescent="0.2">
      <c r="A20" s="94">
        <v>6</v>
      </c>
      <c r="B20" s="95" t="s">
        <v>353</v>
      </c>
      <c r="C20" s="95"/>
      <c r="D20" s="95"/>
      <c r="E20" s="95"/>
      <c r="F20" s="95"/>
      <c r="G20" s="96"/>
      <c r="H20" s="97">
        <v>0</v>
      </c>
      <c r="I20" s="96" t="s">
        <v>347</v>
      </c>
      <c r="J20" s="98">
        <f>ROUND(+IF(I10=0,0,H20/I10),4)</f>
        <v>0</v>
      </c>
      <c r="K20" s="94">
        <v>6</v>
      </c>
    </row>
    <row r="21" spans="1:11" ht="11.25" x14ac:dyDescent="0.2">
      <c r="A21" s="91"/>
      <c r="B21" s="92"/>
      <c r="C21" s="92"/>
      <c r="D21" s="92"/>
      <c r="E21" s="92"/>
      <c r="F21" s="92"/>
      <c r="G21" s="93"/>
      <c r="H21" s="99"/>
      <c r="I21" s="96" t="s">
        <v>347</v>
      </c>
      <c r="J21" s="93"/>
      <c r="K21" s="91"/>
    </row>
    <row r="22" spans="1:11" ht="12" thickBot="1" x14ac:dyDescent="0.25">
      <c r="A22" s="91">
        <v>7</v>
      </c>
      <c r="B22" s="92" t="s">
        <v>354</v>
      </c>
      <c r="C22" s="92"/>
      <c r="D22" s="92"/>
      <c r="E22" s="92"/>
      <c r="F22" s="92"/>
      <c r="G22" s="93"/>
      <c r="H22" s="102">
        <f>+H19+H20</f>
        <v>0</v>
      </c>
      <c r="I22" s="103" t="s">
        <v>347</v>
      </c>
      <c r="J22" s="104">
        <f>+J19+J20</f>
        <v>0</v>
      </c>
      <c r="K22" s="91">
        <v>7</v>
      </c>
    </row>
    <row r="23" spans="1:11" ht="12" thickTop="1" x14ac:dyDescent="0.2">
      <c r="A23" s="91"/>
      <c r="B23" s="92"/>
      <c r="C23" s="92"/>
      <c r="D23" s="92"/>
      <c r="E23" s="92"/>
      <c r="F23" s="92"/>
      <c r="G23" s="93"/>
      <c r="H23" s="93"/>
      <c r="I23" s="93"/>
      <c r="J23" s="93"/>
      <c r="K23" s="91"/>
    </row>
    <row r="24" spans="1:11" ht="11.25" x14ac:dyDescent="0.2">
      <c r="A24" s="91"/>
      <c r="B24" s="92"/>
      <c r="C24" s="92"/>
      <c r="D24" s="92"/>
      <c r="E24" s="92"/>
      <c r="F24" s="92"/>
      <c r="G24" s="93"/>
      <c r="H24" s="93"/>
      <c r="I24" s="93"/>
      <c r="J24" s="92"/>
      <c r="K24" s="91"/>
    </row>
    <row r="25" spans="1:11" ht="11.25" x14ac:dyDescent="0.2">
      <c r="A25" s="91">
        <v>8</v>
      </c>
      <c r="B25" s="92" t="s">
        <v>355</v>
      </c>
      <c r="C25" s="92"/>
      <c r="D25" s="92"/>
      <c r="E25" s="92"/>
      <c r="F25" s="92"/>
      <c r="G25" s="93"/>
      <c r="H25" s="93"/>
      <c r="I25" s="93"/>
      <c r="J25" s="92"/>
      <c r="K25" s="91">
        <v>8</v>
      </c>
    </row>
    <row r="26" spans="1:11" ht="11.25" x14ac:dyDescent="0.2">
      <c r="A26" s="94"/>
      <c r="B26" s="95" t="s">
        <v>727</v>
      </c>
      <c r="C26" s="95"/>
      <c r="D26" s="95"/>
      <c r="E26" s="95"/>
      <c r="F26" s="95"/>
      <c r="G26" s="96"/>
      <c r="H26" s="96" t="s">
        <v>347</v>
      </c>
      <c r="I26" s="96" t="s">
        <v>347</v>
      </c>
      <c r="J26" s="397">
        <f>SUM('Worksheet M'!L18:L20)</f>
        <v>0</v>
      </c>
      <c r="K26" s="106" t="s">
        <v>356</v>
      </c>
    </row>
    <row r="27" spans="1:11" ht="11.25" x14ac:dyDescent="0.2">
      <c r="A27" s="94"/>
      <c r="B27" s="95" t="s">
        <v>726</v>
      </c>
      <c r="C27" s="95"/>
      <c r="D27" s="95"/>
      <c r="E27" s="95"/>
      <c r="F27" s="95"/>
      <c r="G27" s="96"/>
      <c r="H27" s="96" t="s">
        <v>347</v>
      </c>
      <c r="I27" s="96" t="s">
        <v>347</v>
      </c>
      <c r="J27" s="397">
        <f>'Worksheet M'!J24</f>
        <v>0</v>
      </c>
      <c r="K27" s="106" t="s">
        <v>357</v>
      </c>
    </row>
    <row r="28" spans="1:11" ht="11.25" x14ac:dyDescent="0.2">
      <c r="A28" s="94"/>
      <c r="B28" s="95" t="s">
        <v>760</v>
      </c>
      <c r="C28" s="95"/>
      <c r="D28" s="95"/>
      <c r="E28" s="95"/>
      <c r="F28" s="95"/>
      <c r="G28" s="96"/>
      <c r="H28" s="96" t="s">
        <v>347</v>
      </c>
      <c r="I28" s="96" t="s">
        <v>347</v>
      </c>
      <c r="J28" s="397" t="e">
        <f>(-'Worksheet G'!F36)/I10</f>
        <v>#DIV/0!</v>
      </c>
      <c r="K28" s="106" t="s">
        <v>358</v>
      </c>
    </row>
    <row r="29" spans="1:11" ht="11.25" x14ac:dyDescent="0.2">
      <c r="A29" s="91"/>
      <c r="B29" s="92"/>
      <c r="C29" s="92"/>
      <c r="D29" s="92"/>
      <c r="E29" s="92"/>
      <c r="F29" s="92"/>
      <c r="G29" s="93"/>
      <c r="H29" s="96"/>
      <c r="I29" s="96"/>
      <c r="J29" s="107"/>
      <c r="K29" s="91"/>
    </row>
    <row r="30" spans="1:11" ht="11.25" x14ac:dyDescent="0.2">
      <c r="A30" s="94"/>
      <c r="B30" s="95" t="s">
        <v>359</v>
      </c>
      <c r="C30" s="95"/>
      <c r="D30" s="95"/>
      <c r="E30" s="95"/>
      <c r="F30" s="95"/>
      <c r="G30" s="96"/>
      <c r="H30" s="96" t="s">
        <v>347</v>
      </c>
      <c r="I30" s="96" t="s">
        <v>347</v>
      </c>
      <c r="J30" s="108" t="e">
        <f>SUM(J26:J28)</f>
        <v>#DIV/0!</v>
      </c>
      <c r="K30" s="106" t="s">
        <v>360</v>
      </c>
    </row>
    <row r="31" spans="1:11" ht="24.75" customHeight="1" x14ac:dyDescent="0.2">
      <c r="A31" s="383" t="s">
        <v>707</v>
      </c>
      <c r="B31" s="537" t="s">
        <v>772</v>
      </c>
      <c r="C31" s="538"/>
      <c r="D31" s="538"/>
      <c r="E31" s="538"/>
      <c r="F31" s="538"/>
      <c r="G31" s="539"/>
      <c r="H31" s="96" t="s">
        <v>347</v>
      </c>
      <c r="I31" s="393">
        <v>0</v>
      </c>
      <c r="J31" s="90" t="s">
        <v>347</v>
      </c>
      <c r="K31" s="94">
        <v>9</v>
      </c>
    </row>
    <row r="32" spans="1:11" ht="11.25" x14ac:dyDescent="0.2">
      <c r="A32" s="383" t="s">
        <v>708</v>
      </c>
      <c r="B32" s="540" t="s">
        <v>714</v>
      </c>
      <c r="C32" s="541"/>
      <c r="D32" s="541"/>
      <c r="E32" s="541"/>
      <c r="F32" s="541"/>
      <c r="G32" s="542"/>
      <c r="H32" s="96" t="s">
        <v>347</v>
      </c>
      <c r="I32" s="394">
        <v>0</v>
      </c>
      <c r="J32" s="90" t="s">
        <v>347</v>
      </c>
      <c r="K32" s="91"/>
    </row>
    <row r="33" spans="1:11" ht="11.25" x14ac:dyDescent="0.2">
      <c r="A33" s="383" t="s">
        <v>709</v>
      </c>
      <c r="B33" s="540" t="s">
        <v>770</v>
      </c>
      <c r="C33" s="541"/>
      <c r="D33" s="541"/>
      <c r="E33" s="541"/>
      <c r="F33" s="541"/>
      <c r="G33" s="542"/>
      <c r="H33" s="484">
        <f>I31*I32</f>
        <v>0</v>
      </c>
      <c r="I33" s="96" t="s">
        <v>347</v>
      </c>
      <c r="J33" s="90" t="s">
        <v>347</v>
      </c>
      <c r="K33" s="91"/>
    </row>
    <row r="34" spans="1:11" ht="11.25" x14ac:dyDescent="0.2">
      <c r="A34" s="383" t="s">
        <v>710</v>
      </c>
      <c r="B34" s="540" t="s">
        <v>771</v>
      </c>
      <c r="C34" s="541"/>
      <c r="D34" s="541"/>
      <c r="E34" s="541"/>
      <c r="F34" s="541"/>
      <c r="G34" s="542"/>
      <c r="H34" s="96" t="s">
        <v>347</v>
      </c>
      <c r="I34" s="96" t="s">
        <v>347</v>
      </c>
      <c r="J34" s="396" t="e">
        <f>H33/I10</f>
        <v>#DIV/0!</v>
      </c>
      <c r="K34" s="91"/>
    </row>
    <row r="35" spans="1:11" ht="16.5" customHeight="1" x14ac:dyDescent="0.2">
      <c r="A35" s="384">
        <v>10</v>
      </c>
      <c r="B35" s="387" t="s">
        <v>711</v>
      </c>
      <c r="C35" s="387"/>
      <c r="D35" s="387"/>
      <c r="E35" s="387"/>
      <c r="F35" s="387"/>
      <c r="G35" s="388"/>
      <c r="H35" s="96" t="s">
        <v>347</v>
      </c>
      <c r="I35" s="96" t="s">
        <v>347</v>
      </c>
      <c r="J35" s="109" t="e">
        <f>J30+J34</f>
        <v>#DIV/0!</v>
      </c>
      <c r="K35" s="94">
        <v>10</v>
      </c>
    </row>
    <row r="36" spans="1:11" ht="16.5" customHeight="1" x14ac:dyDescent="0.2">
      <c r="A36" s="384">
        <v>11</v>
      </c>
      <c r="B36" s="387" t="s">
        <v>773</v>
      </c>
      <c r="C36" s="387"/>
      <c r="D36" s="387"/>
      <c r="E36" s="387"/>
      <c r="F36" s="387"/>
      <c r="G36" s="388"/>
      <c r="H36" s="96" t="s">
        <v>347</v>
      </c>
      <c r="I36" s="96" t="s">
        <v>347</v>
      </c>
      <c r="J36" s="109" t="e">
        <f>+J35-J22</f>
        <v>#DIV/0!</v>
      </c>
      <c r="K36" s="94">
        <v>11</v>
      </c>
    </row>
    <row r="37" spans="1:11" ht="16.5" customHeight="1" x14ac:dyDescent="0.2">
      <c r="A37" s="384">
        <v>12</v>
      </c>
      <c r="B37" s="387" t="s">
        <v>712</v>
      </c>
      <c r="C37" s="387"/>
      <c r="D37" s="387"/>
      <c r="E37" s="387"/>
      <c r="F37" s="387"/>
      <c r="G37" s="388"/>
      <c r="H37" s="96" t="s">
        <v>347</v>
      </c>
      <c r="I37" s="96" t="s">
        <v>347</v>
      </c>
      <c r="J37" s="105">
        <v>0</v>
      </c>
      <c r="K37" s="94">
        <v>12</v>
      </c>
    </row>
    <row r="38" spans="1:11" ht="11.25" x14ac:dyDescent="0.2">
      <c r="A38" s="385" t="s">
        <v>704</v>
      </c>
      <c r="B38" s="389" t="s">
        <v>713</v>
      </c>
      <c r="C38" s="389"/>
      <c r="D38" s="389"/>
      <c r="E38" s="389"/>
      <c r="F38" s="389"/>
      <c r="G38" s="390"/>
      <c r="H38" s="96" t="s">
        <v>347</v>
      </c>
      <c r="I38" s="96" t="s">
        <v>347</v>
      </c>
      <c r="J38" s="381" t="e">
        <f>ROUND(IF(J36&lt;=0," ",IF(J36&lt;=J37,J36,J37)),4)</f>
        <v>#DIV/0!</v>
      </c>
      <c r="K38" s="88" t="s">
        <v>704</v>
      </c>
    </row>
    <row r="39" spans="1:11" ht="11.25" x14ac:dyDescent="0.2">
      <c r="A39" s="386" t="s">
        <v>705</v>
      </c>
      <c r="B39" s="391" t="s">
        <v>706</v>
      </c>
      <c r="C39" s="391"/>
      <c r="D39" s="391"/>
      <c r="E39" s="391"/>
      <c r="F39" s="391"/>
      <c r="G39" s="392"/>
      <c r="H39" s="380" t="s">
        <v>347</v>
      </c>
      <c r="I39" s="380" t="s">
        <v>347</v>
      </c>
      <c r="J39" s="382" t="e">
        <f>ROUND(IF(J36&lt;=0, " ", IF(J36&gt;J37,J36-J37," ")),4)</f>
        <v>#DIV/0!</v>
      </c>
      <c r="K39" s="88" t="s">
        <v>705</v>
      </c>
    </row>
    <row r="40" spans="1:11" ht="11.25" x14ac:dyDescent="0.2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</row>
    <row r="41" spans="1:11" ht="11.25" x14ac:dyDescent="0.2">
      <c r="A41" s="288" t="str">
        <f>'Worksheet D'!B303</f>
        <v>FORM CMS 276-16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</row>
    <row r="42" spans="1:11" ht="11.25" x14ac:dyDescent="0.2">
      <c r="A42" s="110" t="s">
        <v>633</v>
      </c>
      <c r="B42" s="92"/>
      <c r="C42" s="92"/>
      <c r="D42" s="92"/>
      <c r="E42" s="92"/>
      <c r="F42" s="92"/>
      <c r="G42" s="92"/>
      <c r="H42" s="92"/>
      <c r="I42" s="92"/>
      <c r="J42" s="92"/>
    </row>
    <row r="43" spans="1:11" ht="11.25" x14ac:dyDescent="0.2">
      <c r="A43" s="92"/>
      <c r="B43" s="92"/>
      <c r="C43" s="92"/>
      <c r="D43" s="92"/>
      <c r="E43" s="92"/>
      <c r="F43" s="92"/>
      <c r="G43" s="92"/>
      <c r="H43" s="92"/>
      <c r="I43" s="92"/>
      <c r="J43" s="92"/>
    </row>
  </sheetData>
  <sheetProtection algorithmName="SHA-512" hashValue="FmbONYF0eTeNktEmdt5mNmgaAEuw+NY+LUB2nrhWyFqDIXCszf0vW6crBKvFhVtOsNxT0yqAYeeWstkzxDSE/A==" saltValue="KoR01Iotf8JSD/eLGXI/TA==" spinCount="100000" sheet="1" objects="1" scenarios="1"/>
  <customSheetViews>
    <customSheetView guid="{5C464C92-22CC-468A-942C-F9652650FF68}" scale="120" showGridLines="0" fitToPage="1" topLeftCell="B8">
      <selection activeCell="J43" sqref="J43"/>
      <pageMargins left="0" right="0" top="0.5" bottom="0.5" header="0.5" footer="0.5"/>
      <pageSetup scale="94" orientation="portrait" r:id="rId1"/>
      <headerFooter alignWithMargins="0"/>
    </customSheetView>
    <customSheetView guid="{06A015F6-E370-4E83-BBF6-0EE93E8B73CD}" scale="120" showPageBreaks="1" showGridLines="0" fitToPage="1" topLeftCell="B8">
      <selection activeCell="J43" sqref="J43"/>
      <pageMargins left="0" right="0" top="0.5" bottom="0.5" header="0.5" footer="0.5"/>
      <pageSetup scale="93" orientation="portrait" r:id="rId2"/>
      <headerFooter alignWithMargins="0"/>
    </customSheetView>
  </customSheetViews>
  <mergeCells count="4">
    <mergeCell ref="B31:G31"/>
    <mergeCell ref="B34:G34"/>
    <mergeCell ref="B33:G33"/>
    <mergeCell ref="B32:G32"/>
  </mergeCells>
  <pageMargins left="0" right="0" top="0.5" bottom="0.5" header="0.5" footer="0.5"/>
  <pageSetup scale="93" orientation="portrait" r:id="rId3"/>
  <headerFooter alignWithMargins="0"/>
  <ignoredErrors>
    <ignoredError sqref="J30 J34:J36 J38:J39 J28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6"/>
  <sheetViews>
    <sheetView workbookViewId="0">
      <selection activeCell="A17" sqref="A17"/>
    </sheetView>
  </sheetViews>
  <sheetFormatPr defaultRowHeight="12" x14ac:dyDescent="0.2"/>
  <cols>
    <col min="1" max="1" width="40" style="259" customWidth="1"/>
    <col min="2" max="2" width="22.3984375" style="259" customWidth="1"/>
    <col min="3" max="16384" width="9.59765625" style="259"/>
  </cols>
  <sheetData>
    <row r="1" spans="1:2" x14ac:dyDescent="0.2">
      <c r="A1" s="257" t="s">
        <v>110</v>
      </c>
      <c r="B1" s="258" t="s">
        <v>56</v>
      </c>
    </row>
    <row r="2" spans="1:2" x14ac:dyDescent="0.2">
      <c r="A2" s="259" t="s">
        <v>105</v>
      </c>
      <c r="B2" s="255"/>
    </row>
    <row r="3" spans="1:2" x14ac:dyDescent="0.2">
      <c r="A3" s="259" t="s">
        <v>106</v>
      </c>
      <c r="B3" s="255"/>
    </row>
    <row r="4" spans="1:2" x14ac:dyDescent="0.2">
      <c r="A4" s="259" t="s">
        <v>107</v>
      </c>
      <c r="B4" s="255"/>
    </row>
    <row r="5" spans="1:2" x14ac:dyDescent="0.2">
      <c r="A5" s="270" t="s">
        <v>108</v>
      </c>
      <c r="B5" s="256"/>
    </row>
    <row r="6" spans="1:2" x14ac:dyDescent="0.2">
      <c r="A6" s="259" t="s">
        <v>109</v>
      </c>
      <c r="B6" s="260">
        <f>SUM(B2:B5)</f>
        <v>0</v>
      </c>
    </row>
  </sheetData>
  <sheetProtection sheet="1" objects="1" scenarios="1"/>
  <customSheetViews>
    <customSheetView guid="{5C464C92-22CC-468A-942C-F9652650FF68}">
      <selection activeCell="C22" sqref="C22"/>
      <pageMargins left="0.75" right="0.75" top="1" bottom="1" header="0.5" footer="0.5"/>
      <pageSetup orientation="portrait" r:id="rId1"/>
      <headerFooter alignWithMargins="0"/>
    </customSheetView>
    <customSheetView guid="{06A015F6-E370-4E83-BBF6-0EE93E8B73CD}">
      <selection activeCell="C22" sqref="C22"/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>
      <selection activeCell="C46" sqref="C46"/>
    </sheetView>
  </sheetViews>
  <sheetFormatPr defaultRowHeight="9" x14ac:dyDescent="0.15"/>
  <sheetData/>
  <customSheetViews>
    <customSheetView guid="{5C464C92-22CC-468A-942C-F9652650FF68}">
      <selection activeCell="C46" sqref="C46"/>
      <pageMargins left="0.75" right="0.75" top="1" bottom="1" header="0.5" footer="0.5"/>
      <pageSetup orientation="portrait" r:id="rId1"/>
      <headerFooter alignWithMargins="0"/>
    </customSheetView>
    <customSheetView guid="{06A015F6-E370-4E83-BBF6-0EE93E8B73CD}">
      <selection activeCell="C46" sqref="C46"/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RowHeight="9" x14ac:dyDescent="0.15"/>
  <sheetData/>
  <customSheetViews>
    <customSheetView guid="{5C464C92-22CC-468A-942C-F9652650FF68}">
      <pageMargins left="0.75" right="0.75" top="1" bottom="1" header="0.5" footer="0.5"/>
      <pageSetup orientation="portrait" r:id="rId1"/>
      <headerFooter alignWithMargins="0"/>
    </customSheetView>
    <customSheetView guid="{06A015F6-E370-4E83-BBF6-0EE93E8B73CD}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topLeftCell="B1" workbookViewId="0"/>
  </sheetViews>
  <sheetFormatPr defaultRowHeight="9" x14ac:dyDescent="0.15"/>
  <sheetData/>
  <customSheetViews>
    <customSheetView guid="{5C464C92-22CC-468A-942C-F9652650FF68}">
      <pageMargins left="0.75" right="0.75" top="1" bottom="1" header="0.5" footer="0.5"/>
      <pageSetup orientation="portrait" r:id="rId1"/>
      <headerFooter alignWithMargins="0"/>
    </customSheetView>
    <customSheetView guid="{06A015F6-E370-4E83-BBF6-0EE93E8B73CD}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workbookViewId="0"/>
  </sheetViews>
  <sheetFormatPr defaultRowHeight="9" x14ac:dyDescent="0.15"/>
  <sheetData/>
  <customSheetViews>
    <customSheetView guid="{5C464C92-22CC-468A-942C-F9652650FF68}">
      <pageMargins left="0.75" right="0.75" top="1" bottom="1" header="0.5" footer="0.5"/>
      <pageSetup orientation="portrait" r:id="rId1"/>
      <headerFooter alignWithMargins="0"/>
    </customSheetView>
    <customSheetView guid="{06A015F6-E370-4E83-BBF6-0EE93E8B73CD}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48"/>
  <sheetViews>
    <sheetView showGridLines="0" topLeftCell="A19" zoomScaleNormal="100" workbookViewId="0">
      <selection activeCell="K4" sqref="K4"/>
    </sheetView>
  </sheetViews>
  <sheetFormatPr defaultRowHeight="9" x14ac:dyDescent="0.15"/>
  <cols>
    <col min="1" max="1" width="1" customWidth="1"/>
    <col min="2" max="2" width="5" customWidth="1"/>
    <col min="3" max="3" width="36.19921875" customWidth="1"/>
    <col min="4" max="4" width="1.3984375" customWidth="1"/>
    <col min="5" max="5" width="12" customWidth="1"/>
    <col min="6" max="6" width="1.19921875" customWidth="1"/>
    <col min="7" max="7" width="14" customWidth="1"/>
    <col min="8" max="8" width="1.59765625" customWidth="1"/>
    <col min="9" max="9" width="15.19921875" customWidth="1"/>
    <col min="10" max="10" width="1.59765625" customWidth="1"/>
    <col min="11" max="11" width="13.59765625" customWidth="1"/>
  </cols>
  <sheetData>
    <row r="1" spans="2:11" ht="12" x14ac:dyDescent="0.2">
      <c r="B1" s="289"/>
      <c r="C1" s="291" t="s">
        <v>590</v>
      </c>
    </row>
    <row r="3" spans="2:11" ht="11.25" x14ac:dyDescent="0.2">
      <c r="C3" s="290" t="s">
        <v>419</v>
      </c>
      <c r="E3" s="276">
        <f>'Worksheet S'!D13</f>
        <v>0</v>
      </c>
      <c r="I3" s="290" t="s">
        <v>420</v>
      </c>
      <c r="K3">
        <f>'Worksheet S'!F19</f>
        <v>0</v>
      </c>
    </row>
    <row r="4" spans="2:11" ht="11.25" x14ac:dyDescent="0.2">
      <c r="C4" s="290" t="s">
        <v>436</v>
      </c>
      <c r="E4" s="276" t="str">
        <f>'Worksheet S'!L20</f>
        <v>H-xxxx</v>
      </c>
      <c r="I4" s="290" t="s">
        <v>378</v>
      </c>
      <c r="K4">
        <f>'Worksheet S'!F21</f>
        <v>0</v>
      </c>
    </row>
    <row r="6" spans="2:11" ht="12" x14ac:dyDescent="0.2">
      <c r="B6" s="289" t="s">
        <v>591</v>
      </c>
      <c r="I6" s="340"/>
    </row>
    <row r="8" spans="2:11" ht="9" customHeight="1" x14ac:dyDescent="0.15">
      <c r="B8" s="30"/>
      <c r="C8" s="402"/>
      <c r="D8" s="412"/>
      <c r="E8" s="412"/>
      <c r="F8" s="412"/>
      <c r="G8" s="412"/>
      <c r="H8" s="413"/>
      <c r="I8" s="401" t="s">
        <v>305</v>
      </c>
    </row>
    <row r="9" spans="2:11" ht="9" customHeight="1" x14ac:dyDescent="0.15">
      <c r="B9" s="22"/>
      <c r="C9" s="403"/>
      <c r="H9" s="410"/>
      <c r="I9" s="415" t="s">
        <v>725</v>
      </c>
    </row>
    <row r="10" spans="2:11" ht="9" customHeight="1" x14ac:dyDescent="0.15">
      <c r="B10" s="22"/>
      <c r="C10" s="404" t="s">
        <v>260</v>
      </c>
      <c r="H10" s="410"/>
      <c r="I10" s="415" t="s">
        <v>723</v>
      </c>
    </row>
    <row r="11" spans="2:11" ht="9" customHeight="1" x14ac:dyDescent="0.15">
      <c r="B11" s="22"/>
      <c r="C11" s="407"/>
      <c r="H11" s="410"/>
      <c r="I11" s="415" t="s">
        <v>724</v>
      </c>
    </row>
    <row r="12" spans="2:11" ht="9" customHeight="1" x14ac:dyDescent="0.15">
      <c r="B12" s="43"/>
      <c r="C12" s="408"/>
      <c r="D12" s="409"/>
      <c r="E12" s="409"/>
      <c r="F12" s="409"/>
      <c r="G12" s="409"/>
      <c r="H12" s="411"/>
      <c r="I12" s="414"/>
    </row>
    <row r="13" spans="2:11" ht="9" customHeight="1" x14ac:dyDescent="0.15">
      <c r="B13" s="27">
        <v>1</v>
      </c>
      <c r="C13" s="15" t="s">
        <v>273</v>
      </c>
      <c r="D13" s="293"/>
      <c r="E13" s="293"/>
      <c r="F13" s="293"/>
      <c r="G13" s="293"/>
      <c r="H13" s="293"/>
      <c r="I13" s="293"/>
    </row>
    <row r="14" spans="2:11" ht="9" customHeight="1" x14ac:dyDescent="0.15">
      <c r="B14" s="27">
        <f t="shared" ref="B14:B45" si="0">B13+1</f>
        <v>2</v>
      </c>
      <c r="C14" s="481" t="str">
        <f>'Worksheet K'!C16</f>
        <v>Fee For Service………………………………………………</v>
      </c>
      <c r="I14" s="294"/>
    </row>
    <row r="15" spans="2:11" ht="9" customHeight="1" x14ac:dyDescent="0.15">
      <c r="B15" s="27">
        <f t="shared" si="0"/>
        <v>3</v>
      </c>
      <c r="C15" s="481" t="str">
        <f>'Worksheet K'!C17</f>
        <v>Capitation…………………………………………………………</v>
      </c>
      <c r="I15" s="294"/>
    </row>
    <row r="16" spans="2:11" ht="9" customHeight="1" x14ac:dyDescent="0.15">
      <c r="B16" s="27">
        <f t="shared" si="0"/>
        <v>4</v>
      </c>
      <c r="C16" s="481" t="str">
        <f>'Worksheet K'!C18</f>
        <v>Other………………………………………………………………..</v>
      </c>
      <c r="I16" s="294"/>
    </row>
    <row r="17" spans="2:9" ht="9" customHeight="1" x14ac:dyDescent="0.15">
      <c r="B17" s="27">
        <f t="shared" si="0"/>
        <v>5</v>
      </c>
      <c r="C17" s="361" t="str">
        <f>'Worksheet K'!C19</f>
        <v>Individual Physicians:</v>
      </c>
      <c r="I17" s="294"/>
    </row>
    <row r="18" spans="2:9" ht="9" customHeight="1" x14ac:dyDescent="0.15">
      <c r="B18" s="27">
        <f t="shared" si="0"/>
        <v>6</v>
      </c>
      <c r="C18" s="481" t="str">
        <f>'Worksheet K'!C20</f>
        <v>Fee For Service………………………………………………</v>
      </c>
      <c r="I18" s="294"/>
    </row>
    <row r="19" spans="2:9" ht="9" customHeight="1" x14ac:dyDescent="0.15">
      <c r="B19" s="27">
        <f t="shared" si="0"/>
        <v>7</v>
      </c>
      <c r="C19" s="481" t="str">
        <f>'Worksheet K'!C21</f>
        <v>Capitation…………………………………………………………</v>
      </c>
      <c r="I19" s="294"/>
    </row>
    <row r="20" spans="2:9" ht="9" customHeight="1" x14ac:dyDescent="0.15">
      <c r="B20" s="27">
        <f>B19+1</f>
        <v>8</v>
      </c>
      <c r="C20" s="481" t="str">
        <f>'Worksheet K'!C22</f>
        <v>Other………………………………………………………………..</v>
      </c>
      <c r="I20" s="294"/>
    </row>
    <row r="21" spans="2:9" ht="9" customHeight="1" x14ac:dyDescent="0.15">
      <c r="B21" s="27">
        <f>B20+1</f>
        <v>9</v>
      </c>
      <c r="C21" s="416" t="str">
        <f>'Worksheet K'!C23</f>
        <v>Certified Labs:</v>
      </c>
      <c r="I21" s="294"/>
    </row>
    <row r="22" spans="2:9" ht="9" customHeight="1" x14ac:dyDescent="0.15">
      <c r="B22" s="27">
        <f t="shared" si="0"/>
        <v>10</v>
      </c>
      <c r="C22" s="481" t="str">
        <f>'Worksheet K'!C24</f>
        <v>Fee For Service………………………………………………</v>
      </c>
      <c r="I22" s="294"/>
    </row>
    <row r="23" spans="2:9" ht="9" customHeight="1" x14ac:dyDescent="0.15">
      <c r="B23" s="27">
        <f t="shared" si="0"/>
        <v>11</v>
      </c>
      <c r="C23" s="481" t="str">
        <f>'Worksheet K'!C25</f>
        <v>Capitation…………………………………………………………</v>
      </c>
      <c r="I23" s="294"/>
    </row>
    <row r="24" spans="2:9" ht="9" customHeight="1" x14ac:dyDescent="0.15">
      <c r="B24" s="27">
        <f t="shared" si="0"/>
        <v>12</v>
      </c>
      <c r="C24" s="405" t="str">
        <f>'Worksheet K'!C26</f>
        <v>Other………………………………………………………………..</v>
      </c>
      <c r="I24" s="294"/>
    </row>
    <row r="25" spans="2:9" ht="9" customHeight="1" x14ac:dyDescent="0.15">
      <c r="B25" s="27">
        <f t="shared" si="0"/>
        <v>13</v>
      </c>
      <c r="C25" s="482" t="str">
        <f>'Worksheet K'!C27</f>
        <v>X-Ray Units:</v>
      </c>
      <c r="I25" s="294"/>
    </row>
    <row r="26" spans="2:9" ht="9" customHeight="1" x14ac:dyDescent="0.15">
      <c r="B26" s="27">
        <f t="shared" si="0"/>
        <v>14</v>
      </c>
      <c r="C26" s="481" t="str">
        <f>'Worksheet K'!C28</f>
        <v>Fee For Service………………………………………………</v>
      </c>
      <c r="I26" s="294"/>
    </row>
    <row r="27" spans="2:9" ht="9" customHeight="1" x14ac:dyDescent="0.15">
      <c r="B27" s="27">
        <v>13</v>
      </c>
      <c r="C27" s="481" t="str">
        <f>'Worksheet K'!C29</f>
        <v>Capitation…………………………………………………………</v>
      </c>
      <c r="I27" s="294"/>
    </row>
    <row r="28" spans="2:9" ht="9" customHeight="1" x14ac:dyDescent="0.15">
      <c r="B28" s="27">
        <v>14</v>
      </c>
      <c r="C28" s="481" t="str">
        <f>'Worksheet K'!C30</f>
        <v>Other………………………………………………………………..</v>
      </c>
      <c r="I28" s="294"/>
    </row>
    <row r="29" spans="2:9" ht="9" customHeight="1" x14ac:dyDescent="0.15">
      <c r="B29" s="27">
        <v>15</v>
      </c>
      <c r="C29" s="406" t="str">
        <f>'Worksheet K'!C31</f>
        <v>ESRD Facilities................................................................</v>
      </c>
      <c r="I29" s="294"/>
    </row>
    <row r="30" spans="2:9" ht="9" customHeight="1" x14ac:dyDescent="0.15">
      <c r="B30" s="27">
        <f t="shared" si="0"/>
        <v>16</v>
      </c>
      <c r="C30" s="400" t="s">
        <v>37</v>
      </c>
      <c r="I30" s="294"/>
    </row>
    <row r="31" spans="2:9" ht="9" customHeight="1" x14ac:dyDescent="0.15">
      <c r="B31" s="27">
        <f t="shared" si="0"/>
        <v>17</v>
      </c>
      <c r="C31" s="405" t="str">
        <f>'Worksheet K'!C33</f>
        <v>Durable Medical Equipment.........................................</v>
      </c>
      <c r="I31" s="294"/>
    </row>
    <row r="32" spans="2:9" ht="9" customHeight="1" x14ac:dyDescent="0.15">
      <c r="B32" s="27">
        <f t="shared" si="0"/>
        <v>18</v>
      </c>
      <c r="C32" s="405" t="str">
        <f>'Worksheet K'!C34</f>
        <v>Ambulance..........................................................................</v>
      </c>
      <c r="I32" s="294"/>
    </row>
    <row r="33" spans="2:9" ht="9" customHeight="1" x14ac:dyDescent="0.15">
      <c r="B33" s="27">
        <f t="shared" si="0"/>
        <v>19</v>
      </c>
      <c r="C33" s="405" t="str">
        <f>'Worksheet K'!C35</f>
        <v>Emergency-Urgently Needed Svcs............................</v>
      </c>
      <c r="I33" s="294"/>
    </row>
    <row r="34" spans="2:9" ht="9" customHeight="1" x14ac:dyDescent="0.15">
      <c r="B34" s="26">
        <f t="shared" si="0"/>
        <v>20</v>
      </c>
      <c r="C34" s="405"/>
      <c r="I34" s="294"/>
    </row>
    <row r="35" spans="2:9" ht="9" customHeight="1" x14ac:dyDescent="0.15">
      <c r="B35" s="26">
        <f t="shared" si="0"/>
        <v>21</v>
      </c>
      <c r="C35" s="481" t="str">
        <f>'Worksheet K'!C37</f>
        <v xml:space="preserve">Mental Health Svcs </v>
      </c>
      <c r="I35" s="294"/>
    </row>
    <row r="36" spans="2:9" ht="9" customHeight="1" x14ac:dyDescent="0.15">
      <c r="B36" s="27">
        <f t="shared" si="0"/>
        <v>22</v>
      </c>
      <c r="C36" s="481" t="str">
        <f>'Worksheet K'!C38</f>
        <v>_________________________________</v>
      </c>
      <c r="I36" s="294"/>
    </row>
    <row r="37" spans="2:9" ht="9" customHeight="1" x14ac:dyDescent="0.15">
      <c r="B37" s="27">
        <f t="shared" si="0"/>
        <v>23</v>
      </c>
      <c r="C37" s="481" t="str">
        <f>'Worksheet K'!C39</f>
        <v>_________________________________</v>
      </c>
      <c r="I37" s="294"/>
    </row>
    <row r="38" spans="2:9" ht="9" customHeight="1" x14ac:dyDescent="0.15">
      <c r="B38" s="27">
        <f t="shared" si="0"/>
        <v>24</v>
      </c>
      <c r="C38" s="481" t="str">
        <f>'Worksheet K'!C40</f>
        <v>_________________________________</v>
      </c>
      <c r="I38" s="294"/>
    </row>
    <row r="39" spans="2:9" ht="9" customHeight="1" x14ac:dyDescent="0.15">
      <c r="B39" s="27">
        <f t="shared" si="0"/>
        <v>25</v>
      </c>
      <c r="C39" s="481" t="str">
        <f>'Worksheet K'!C41</f>
        <v>_________________________________</v>
      </c>
      <c r="I39" s="294"/>
    </row>
    <row r="40" spans="2:9" ht="9" customHeight="1" x14ac:dyDescent="0.15">
      <c r="B40" s="27">
        <f t="shared" si="0"/>
        <v>26</v>
      </c>
      <c r="C40" s="481" t="str">
        <f>'Worksheet K'!C42</f>
        <v>_________________________________</v>
      </c>
      <c r="I40" s="294"/>
    </row>
    <row r="41" spans="2:9" ht="9" customHeight="1" x14ac:dyDescent="0.15">
      <c r="B41" s="27">
        <f t="shared" si="0"/>
        <v>27</v>
      </c>
      <c r="C41" s="481" t="str">
        <f>'Worksheet K'!C43</f>
        <v>_________________________________</v>
      </c>
      <c r="I41" s="294"/>
    </row>
    <row r="42" spans="2:9" ht="9" customHeight="1" x14ac:dyDescent="0.15">
      <c r="B42" s="27">
        <f t="shared" si="0"/>
        <v>28</v>
      </c>
      <c r="C42" s="481" t="str">
        <f>'Worksheet K'!C44</f>
        <v>_________________________________</v>
      </c>
      <c r="I42" s="294"/>
    </row>
    <row r="43" spans="2:9" ht="9" customHeight="1" x14ac:dyDescent="0.15">
      <c r="B43" s="27">
        <f t="shared" si="0"/>
        <v>29</v>
      </c>
      <c r="C43" s="481" t="str">
        <f>'Worksheet K'!C45</f>
        <v>_________________________________</v>
      </c>
      <c r="I43" s="294"/>
    </row>
    <row r="44" spans="2:9" ht="9" customHeight="1" x14ac:dyDescent="0.15">
      <c r="B44" s="27">
        <f t="shared" si="0"/>
        <v>30</v>
      </c>
      <c r="C44" s="481" t="str">
        <f>'Worksheet K'!C46</f>
        <v>_________________________________</v>
      </c>
      <c r="I44" s="294"/>
    </row>
    <row r="45" spans="2:9" ht="9" customHeight="1" x14ac:dyDescent="0.15">
      <c r="B45" s="27">
        <f t="shared" si="0"/>
        <v>31</v>
      </c>
      <c r="C45" s="481" t="str">
        <f>'Worksheet K'!C47</f>
        <v>_________________________________</v>
      </c>
      <c r="I45" s="294"/>
    </row>
    <row r="947" spans="12:12" x14ac:dyDescent="0.15">
      <c r="L947" s="292" t="s">
        <v>593</v>
      </c>
    </row>
    <row r="948" spans="12:12" x14ac:dyDescent="0.15">
      <c r="L948" s="292" t="s">
        <v>592</v>
      </c>
    </row>
  </sheetData>
  <sheetProtection password="DFCC" sheet="1" objects="1" scenarios="1"/>
  <customSheetViews>
    <customSheetView guid="{5C464C92-22CC-468A-942C-F9652650FF68}" showGridLines="0">
      <selection activeCell="C34" sqref="C34"/>
      <pageMargins left="0.7" right="0.7" top="0.75" bottom="0.75" header="0.3" footer="0.3"/>
      <pageSetup orientation="portrait" r:id="rId1"/>
    </customSheetView>
    <customSheetView guid="{06A015F6-E370-4E83-BBF6-0EE93E8B73CD}" scale="130" showGridLines="0" topLeftCell="A8">
      <selection activeCell="C35" sqref="C35"/>
      <pageMargins left="0.7" right="0.7" top="0.75" bottom="0.75" header="0.3" footer="0.3"/>
      <pageSetup orientation="portrait" r:id="rId2"/>
    </customSheetView>
  </customSheetViews>
  <pageMargins left="0.7" right="0.7" top="0.75" bottom="0.75" header="0.3" footer="0.3"/>
  <pageSetup orientation="portrait" r:id="rId3"/>
  <ignoredErrors>
    <ignoredError sqref="C36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60" sqref="W60"/>
    </sheetView>
  </sheetViews>
  <sheetFormatPr defaultRowHeight="9" x14ac:dyDescent="0.1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Q304"/>
  <sheetViews>
    <sheetView showGridLines="0" topLeftCell="A158" workbookViewId="0">
      <selection activeCell="P291" sqref="P291"/>
    </sheetView>
  </sheetViews>
  <sheetFormatPr defaultRowHeight="9" x14ac:dyDescent="0.15"/>
  <cols>
    <col min="1" max="1" width="2" style="22" customWidth="1"/>
    <col min="2" max="2" width="4.796875" style="22" customWidth="1"/>
    <col min="3" max="3" width="4" style="22" customWidth="1"/>
    <col min="4" max="4" width="35" style="22" customWidth="1"/>
    <col min="5" max="5" width="12" style="22" customWidth="1"/>
    <col min="6" max="6" width="13" style="22" customWidth="1"/>
    <col min="7" max="7" width="2.3984375" style="22" hidden="1" customWidth="1"/>
    <col min="8" max="8" width="13" style="22" customWidth="1"/>
    <col min="9" max="9" width="2" style="22" customWidth="1"/>
    <col min="10" max="10" width="14" style="22" customWidth="1"/>
    <col min="11" max="11" width="2" style="22" customWidth="1"/>
    <col min="12" max="12" width="14" style="22" customWidth="1"/>
    <col min="13" max="13" width="2" style="22" customWidth="1"/>
    <col min="14" max="14" width="15.59765625" style="22" bestFit="1" customWidth="1"/>
    <col min="15" max="15" width="2" style="22" customWidth="1"/>
    <col min="16" max="16" width="15.59765625" style="22" bestFit="1" customWidth="1"/>
    <col min="17" max="17" width="2" style="22" customWidth="1"/>
    <col min="18" max="16384" width="9.59765625" style="22"/>
  </cols>
  <sheetData>
    <row r="1" spans="1:17" x14ac:dyDescent="0.15">
      <c r="A1" s="25" t="s">
        <v>372</v>
      </c>
      <c r="C1" s="25" t="s">
        <v>432</v>
      </c>
      <c r="O1" s="46" t="s">
        <v>433</v>
      </c>
    </row>
    <row r="2" spans="1:17" x14ac:dyDescent="0.15">
      <c r="A2" s="25" t="s">
        <v>372</v>
      </c>
      <c r="O2" s="46" t="s">
        <v>434</v>
      </c>
      <c r="Q2" s="25" t="s">
        <v>372</v>
      </c>
    </row>
    <row r="3" spans="1:17" x14ac:dyDescent="0.15">
      <c r="A3" s="25" t="s">
        <v>372</v>
      </c>
      <c r="D3" s="26" t="s">
        <v>419</v>
      </c>
      <c r="E3" s="27">
        <f>'Worksheet S'!D13</f>
        <v>0</v>
      </c>
      <c r="O3" s="55" t="s">
        <v>435</v>
      </c>
      <c r="Q3" s="25" t="s">
        <v>372</v>
      </c>
    </row>
    <row r="4" spans="1:17" x14ac:dyDescent="0.15">
      <c r="A4" s="25" t="s">
        <v>372</v>
      </c>
      <c r="D4" s="26" t="s">
        <v>436</v>
      </c>
      <c r="E4" s="27" t="str">
        <f>'Worksheet S'!L20</f>
        <v>H-xxxx</v>
      </c>
      <c r="Q4" s="25" t="s">
        <v>372</v>
      </c>
    </row>
    <row r="5" spans="1:17" x14ac:dyDescent="0.15">
      <c r="A5" s="25" t="s">
        <v>372</v>
      </c>
      <c r="I5" s="46" t="s">
        <v>437</v>
      </c>
      <c r="L5" s="249">
        <f>'Worksheet S'!F19</f>
        <v>0</v>
      </c>
      <c r="Q5" s="25" t="s">
        <v>372</v>
      </c>
    </row>
    <row r="6" spans="1:17" x14ac:dyDescent="0.15">
      <c r="A6" s="25" t="s">
        <v>372</v>
      </c>
      <c r="J6" s="26" t="s">
        <v>438</v>
      </c>
      <c r="L6" s="249">
        <f>'Worksheet S'!F21</f>
        <v>0</v>
      </c>
      <c r="Q6" s="25" t="s">
        <v>372</v>
      </c>
    </row>
    <row r="8" spans="1:17" x14ac:dyDescent="0.15">
      <c r="A8" s="29"/>
      <c r="B8" s="30"/>
      <c r="C8" s="30"/>
      <c r="D8" s="30"/>
      <c r="E8" s="30"/>
      <c r="F8" s="30"/>
      <c r="G8" s="30"/>
      <c r="H8" s="33" t="s">
        <v>439</v>
      </c>
      <c r="I8" s="56"/>
      <c r="J8" s="30"/>
      <c r="K8" s="30"/>
      <c r="L8" s="33" t="s">
        <v>422</v>
      </c>
      <c r="M8" s="30"/>
      <c r="N8" s="33" t="s">
        <v>697</v>
      </c>
      <c r="O8" s="30"/>
      <c r="P8" s="33" t="s">
        <v>697</v>
      </c>
      <c r="Q8" s="56"/>
    </row>
    <row r="9" spans="1:17" x14ac:dyDescent="0.15">
      <c r="A9" s="35"/>
      <c r="E9" s="36" t="s">
        <v>440</v>
      </c>
      <c r="F9" s="36" t="s">
        <v>441</v>
      </c>
      <c r="G9" s="36"/>
      <c r="H9" s="36" t="s">
        <v>442</v>
      </c>
      <c r="I9" s="32"/>
      <c r="J9" s="36" t="s">
        <v>422</v>
      </c>
      <c r="L9" s="36" t="s">
        <v>423</v>
      </c>
      <c r="N9" s="36" t="s">
        <v>443</v>
      </c>
      <c r="P9" s="36" t="s">
        <v>444</v>
      </c>
      <c r="Q9" s="32"/>
    </row>
    <row r="10" spans="1:17" x14ac:dyDescent="0.15">
      <c r="A10" s="35"/>
      <c r="E10" s="36" t="s">
        <v>445</v>
      </c>
      <c r="F10" s="36" t="s">
        <v>446</v>
      </c>
      <c r="G10" s="36"/>
      <c r="H10" s="36" t="s">
        <v>447</v>
      </c>
      <c r="I10" s="32"/>
      <c r="J10" s="36" t="s">
        <v>448</v>
      </c>
      <c r="L10" s="36" t="s">
        <v>449</v>
      </c>
      <c r="N10" s="36" t="s">
        <v>448</v>
      </c>
      <c r="P10" s="36" t="s">
        <v>448</v>
      </c>
      <c r="Q10" s="32"/>
    </row>
    <row r="11" spans="1:17" x14ac:dyDescent="0.15">
      <c r="A11" s="35"/>
      <c r="B11" s="25" t="s">
        <v>450</v>
      </c>
      <c r="I11" s="32"/>
      <c r="J11" s="25" t="s">
        <v>372</v>
      </c>
      <c r="L11" s="25" t="s">
        <v>372</v>
      </c>
      <c r="N11" s="25" t="s">
        <v>372</v>
      </c>
      <c r="P11" s="25" t="s">
        <v>372</v>
      </c>
      <c r="Q11" s="32"/>
    </row>
    <row r="12" spans="1:17" x14ac:dyDescent="0.15">
      <c r="A12" s="35"/>
      <c r="E12" s="36" t="s">
        <v>451</v>
      </c>
      <c r="F12" s="36" t="s">
        <v>452</v>
      </c>
      <c r="G12" s="36"/>
      <c r="H12" s="36" t="s">
        <v>453</v>
      </c>
      <c r="I12" s="32"/>
      <c r="J12" s="36" t="s">
        <v>454</v>
      </c>
      <c r="L12" s="36" t="s">
        <v>455</v>
      </c>
      <c r="N12" s="36" t="s">
        <v>456</v>
      </c>
      <c r="P12" s="36" t="s">
        <v>457</v>
      </c>
      <c r="Q12" s="32"/>
    </row>
    <row r="13" spans="1:17" x14ac:dyDescent="0.15">
      <c r="A13" s="42"/>
      <c r="B13" s="43"/>
      <c r="C13" s="43"/>
      <c r="D13" s="43"/>
      <c r="E13" s="43"/>
      <c r="F13" s="43"/>
      <c r="G13" s="43"/>
      <c r="H13" s="43"/>
      <c r="I13" s="44"/>
      <c r="J13" s="43"/>
      <c r="K13" s="43"/>
      <c r="L13" s="43"/>
      <c r="M13" s="43"/>
      <c r="N13" s="43"/>
      <c r="O13" s="43"/>
      <c r="P13" s="43"/>
      <c r="Q13" s="44"/>
    </row>
    <row r="14" spans="1:17" x14ac:dyDescent="0.15">
      <c r="A14" s="29"/>
      <c r="B14" s="30"/>
      <c r="C14" s="31" t="s">
        <v>458</v>
      </c>
      <c r="D14" s="30"/>
      <c r="E14" s="31" t="s">
        <v>372</v>
      </c>
      <c r="F14" s="31" t="s">
        <v>372</v>
      </c>
      <c r="G14" s="31"/>
      <c r="H14" s="31" t="s">
        <v>372</v>
      </c>
      <c r="I14" s="56"/>
      <c r="J14" s="30"/>
      <c r="K14" s="30"/>
      <c r="L14" s="30"/>
      <c r="M14" s="30"/>
      <c r="N14" s="30"/>
      <c r="O14" s="30"/>
      <c r="P14" s="30"/>
      <c r="Q14" s="56"/>
    </row>
    <row r="15" spans="1:17" x14ac:dyDescent="0.15">
      <c r="A15" s="35"/>
      <c r="B15" s="26">
        <v>1</v>
      </c>
      <c r="D15" s="349" t="s">
        <v>32</v>
      </c>
      <c r="E15" s="264" t="s">
        <v>459</v>
      </c>
      <c r="F15" s="21" t="s">
        <v>232</v>
      </c>
      <c r="G15" s="348"/>
      <c r="H15" s="21" t="s">
        <v>232</v>
      </c>
      <c r="I15" s="32"/>
      <c r="J15" s="18">
        <v>0</v>
      </c>
      <c r="K15" s="12"/>
      <c r="L15" s="148">
        <v>0</v>
      </c>
      <c r="N15" s="18">
        <v>0</v>
      </c>
      <c r="O15" s="12"/>
      <c r="P15" s="18">
        <v>0</v>
      </c>
      <c r="Q15" s="32"/>
    </row>
    <row r="16" spans="1:17" x14ac:dyDescent="0.15">
      <c r="A16" s="35"/>
      <c r="B16" s="26">
        <v>2</v>
      </c>
      <c r="D16" s="349" t="s">
        <v>32</v>
      </c>
      <c r="E16" s="264" t="s">
        <v>459</v>
      </c>
      <c r="F16" s="21" t="s">
        <v>232</v>
      </c>
      <c r="G16" s="348"/>
      <c r="H16" s="21" t="s">
        <v>232</v>
      </c>
      <c r="I16" s="32"/>
      <c r="J16" s="18">
        <v>0</v>
      </c>
      <c r="K16" s="12"/>
      <c r="L16" s="148">
        <v>0</v>
      </c>
      <c r="N16" s="18">
        <v>0</v>
      </c>
      <c r="O16" s="12"/>
      <c r="P16" s="18">
        <v>0</v>
      </c>
      <c r="Q16" s="32"/>
    </row>
    <row r="17" spans="1:17" x14ac:dyDescent="0.15">
      <c r="A17" s="35"/>
      <c r="B17" s="26">
        <v>3</v>
      </c>
      <c r="D17" s="349" t="s">
        <v>32</v>
      </c>
      <c r="E17" s="264" t="s">
        <v>459</v>
      </c>
      <c r="F17" s="21" t="s">
        <v>232</v>
      </c>
      <c r="G17" s="348"/>
      <c r="H17" s="21" t="s">
        <v>232</v>
      </c>
      <c r="I17" s="32"/>
      <c r="J17" s="18">
        <v>0</v>
      </c>
      <c r="K17" s="12"/>
      <c r="L17" s="148">
        <v>0</v>
      </c>
      <c r="N17" s="18">
        <v>0</v>
      </c>
      <c r="O17" s="12"/>
      <c r="P17" s="18">
        <v>0</v>
      </c>
      <c r="Q17" s="32"/>
    </row>
    <row r="18" spans="1:17" x14ac:dyDescent="0.15">
      <c r="A18" s="35"/>
      <c r="B18" s="26">
        <v>4</v>
      </c>
      <c r="D18" s="261" t="s">
        <v>32</v>
      </c>
      <c r="E18" s="264" t="s">
        <v>459</v>
      </c>
      <c r="F18" s="21" t="s">
        <v>232</v>
      </c>
      <c r="G18" s="348"/>
      <c r="H18" s="21" t="s">
        <v>232</v>
      </c>
      <c r="I18" s="32"/>
      <c r="J18" s="18">
        <v>0</v>
      </c>
      <c r="K18" s="12"/>
      <c r="L18" s="148">
        <v>0</v>
      </c>
      <c r="N18" s="18">
        <v>0</v>
      </c>
      <c r="O18" s="12"/>
      <c r="P18" s="18">
        <v>0</v>
      </c>
      <c r="Q18" s="32"/>
    </row>
    <row r="19" spans="1:17" x14ac:dyDescent="0.15">
      <c r="A19" s="35"/>
      <c r="B19" s="26">
        <v>5</v>
      </c>
      <c r="D19" s="261" t="s">
        <v>32</v>
      </c>
      <c r="E19" s="264" t="s">
        <v>459</v>
      </c>
      <c r="F19" s="21" t="s">
        <v>232</v>
      </c>
      <c r="G19" s="348"/>
      <c r="H19" s="21" t="s">
        <v>232</v>
      </c>
      <c r="I19" s="32"/>
      <c r="J19" s="18">
        <v>0</v>
      </c>
      <c r="K19" s="12"/>
      <c r="L19" s="148">
        <v>0</v>
      </c>
      <c r="N19" s="18">
        <v>0</v>
      </c>
      <c r="O19" s="12"/>
      <c r="P19" s="18">
        <v>0</v>
      </c>
      <c r="Q19" s="32"/>
    </row>
    <row r="20" spans="1:17" x14ac:dyDescent="0.15">
      <c r="A20" s="35"/>
      <c r="B20" s="26">
        <v>6</v>
      </c>
      <c r="D20" s="261" t="s">
        <v>32</v>
      </c>
      <c r="E20" s="264" t="s">
        <v>459</v>
      </c>
      <c r="F20" s="21" t="s">
        <v>232</v>
      </c>
      <c r="G20" s="348"/>
      <c r="H20" s="21" t="s">
        <v>232</v>
      </c>
      <c r="I20" s="32"/>
      <c r="J20" s="18">
        <v>0</v>
      </c>
      <c r="K20" s="12"/>
      <c r="L20" s="148">
        <v>0</v>
      </c>
      <c r="N20" s="18">
        <v>0</v>
      </c>
      <c r="O20" s="12"/>
      <c r="P20" s="18">
        <v>0</v>
      </c>
      <c r="Q20" s="32"/>
    </row>
    <row r="21" spans="1:17" x14ac:dyDescent="0.15">
      <c r="A21" s="35"/>
      <c r="B21" s="26">
        <v>7</v>
      </c>
      <c r="D21" s="261" t="s">
        <v>32</v>
      </c>
      <c r="E21" s="264" t="s">
        <v>459</v>
      </c>
      <c r="F21" s="21" t="s">
        <v>232</v>
      </c>
      <c r="G21" s="348"/>
      <c r="H21" s="21" t="s">
        <v>232</v>
      </c>
      <c r="I21" s="32"/>
      <c r="J21" s="18">
        <v>0</v>
      </c>
      <c r="K21" s="12"/>
      <c r="L21" s="148">
        <v>0</v>
      </c>
      <c r="N21" s="18">
        <v>0</v>
      </c>
      <c r="O21" s="12"/>
      <c r="P21" s="18">
        <v>0</v>
      </c>
      <c r="Q21" s="32"/>
    </row>
    <row r="22" spans="1:17" x14ac:dyDescent="0.15">
      <c r="A22" s="35"/>
      <c r="B22" s="26">
        <v>8</v>
      </c>
      <c r="D22" s="261" t="s">
        <v>32</v>
      </c>
      <c r="E22" s="264" t="s">
        <v>459</v>
      </c>
      <c r="F22" s="21" t="s">
        <v>232</v>
      </c>
      <c r="G22" s="348"/>
      <c r="H22" s="21" t="s">
        <v>232</v>
      </c>
      <c r="I22" s="32"/>
      <c r="J22" s="18">
        <v>0</v>
      </c>
      <c r="K22" s="12"/>
      <c r="L22" s="148">
        <v>0</v>
      </c>
      <c r="N22" s="18">
        <v>0</v>
      </c>
      <c r="O22" s="12"/>
      <c r="P22" s="18">
        <v>0</v>
      </c>
      <c r="Q22" s="32"/>
    </row>
    <row r="23" spans="1:17" x14ac:dyDescent="0.15">
      <c r="A23" s="35"/>
      <c r="B23" s="26">
        <v>9</v>
      </c>
      <c r="D23" s="261" t="s">
        <v>32</v>
      </c>
      <c r="E23" s="264" t="s">
        <v>459</v>
      </c>
      <c r="F23" s="21" t="s">
        <v>232</v>
      </c>
      <c r="G23" s="348"/>
      <c r="H23" s="21" t="s">
        <v>232</v>
      </c>
      <c r="I23" s="32"/>
      <c r="J23" s="18">
        <v>0</v>
      </c>
      <c r="K23" s="12"/>
      <c r="L23" s="148">
        <v>0</v>
      </c>
      <c r="N23" s="18">
        <v>0</v>
      </c>
      <c r="O23" s="12"/>
      <c r="P23" s="18">
        <v>0</v>
      </c>
      <c r="Q23" s="32"/>
    </row>
    <row r="24" spans="1:17" x14ac:dyDescent="0.15">
      <c r="A24" s="35"/>
      <c r="B24" s="26">
        <v>10</v>
      </c>
      <c r="D24" s="261" t="s">
        <v>32</v>
      </c>
      <c r="E24" s="264" t="s">
        <v>459</v>
      </c>
      <c r="F24" s="21" t="s">
        <v>232</v>
      </c>
      <c r="G24" s="348"/>
      <c r="H24" s="21" t="s">
        <v>232</v>
      </c>
      <c r="I24" s="32"/>
      <c r="J24" s="18">
        <v>0</v>
      </c>
      <c r="K24" s="12"/>
      <c r="L24" s="148">
        <v>0</v>
      </c>
      <c r="N24" s="18">
        <v>0</v>
      </c>
      <c r="O24" s="12"/>
      <c r="P24" s="18">
        <v>0</v>
      </c>
      <c r="Q24" s="32"/>
    </row>
    <row r="25" spans="1:17" x14ac:dyDescent="0.15">
      <c r="A25" s="35"/>
      <c r="B25" s="26">
        <v>11</v>
      </c>
      <c r="D25" s="261" t="s">
        <v>32</v>
      </c>
      <c r="E25" s="264" t="s">
        <v>459</v>
      </c>
      <c r="F25" s="21" t="s">
        <v>232</v>
      </c>
      <c r="G25" s="348"/>
      <c r="H25" s="21" t="s">
        <v>232</v>
      </c>
      <c r="I25" s="32"/>
      <c r="J25" s="18">
        <v>0</v>
      </c>
      <c r="K25" s="12"/>
      <c r="L25" s="148">
        <v>0</v>
      </c>
      <c r="N25" s="18">
        <v>0</v>
      </c>
      <c r="O25" s="12"/>
      <c r="P25" s="18">
        <v>0</v>
      </c>
      <c r="Q25" s="32"/>
    </row>
    <row r="26" spans="1:17" x14ac:dyDescent="0.15">
      <c r="A26" s="35"/>
      <c r="B26" s="26">
        <v>12</v>
      </c>
      <c r="D26" s="261" t="s">
        <v>32</v>
      </c>
      <c r="E26" s="264" t="s">
        <v>459</v>
      </c>
      <c r="F26" s="21" t="s">
        <v>232</v>
      </c>
      <c r="G26" s="348"/>
      <c r="H26" s="21" t="s">
        <v>232</v>
      </c>
      <c r="I26" s="32"/>
      <c r="J26" s="18">
        <v>0</v>
      </c>
      <c r="K26" s="12"/>
      <c r="L26" s="148">
        <v>0</v>
      </c>
      <c r="N26" s="18">
        <v>0</v>
      </c>
      <c r="O26" s="12"/>
      <c r="P26" s="18">
        <v>0</v>
      </c>
      <c r="Q26" s="32"/>
    </row>
    <row r="27" spans="1:17" x14ac:dyDescent="0.15">
      <c r="A27" s="35"/>
      <c r="B27" s="26">
        <v>13</v>
      </c>
      <c r="D27" s="261" t="s">
        <v>32</v>
      </c>
      <c r="E27" s="264" t="s">
        <v>459</v>
      </c>
      <c r="F27" s="21" t="s">
        <v>232</v>
      </c>
      <c r="G27" s="348"/>
      <c r="H27" s="21" t="s">
        <v>232</v>
      </c>
      <c r="I27" s="32"/>
      <c r="J27" s="18">
        <v>0</v>
      </c>
      <c r="K27" s="12"/>
      <c r="L27" s="148">
        <v>0</v>
      </c>
      <c r="N27" s="18">
        <v>0</v>
      </c>
      <c r="O27" s="12"/>
      <c r="P27" s="18">
        <v>0</v>
      </c>
      <c r="Q27" s="32"/>
    </row>
    <row r="28" spans="1:17" x14ac:dyDescent="0.15">
      <c r="A28" s="35"/>
      <c r="B28" s="26">
        <v>14</v>
      </c>
      <c r="D28" s="261" t="s">
        <v>32</v>
      </c>
      <c r="E28" s="264" t="s">
        <v>459</v>
      </c>
      <c r="F28" s="21" t="s">
        <v>232</v>
      </c>
      <c r="G28" s="348"/>
      <c r="H28" s="21" t="s">
        <v>232</v>
      </c>
      <c r="I28" s="32"/>
      <c r="J28" s="18">
        <v>0</v>
      </c>
      <c r="K28" s="12"/>
      <c r="L28" s="148">
        <v>0</v>
      </c>
      <c r="N28" s="18">
        <v>0</v>
      </c>
      <c r="O28" s="12"/>
      <c r="P28" s="18">
        <v>0</v>
      </c>
      <c r="Q28" s="32"/>
    </row>
    <row r="29" spans="1:17" x14ac:dyDescent="0.15">
      <c r="A29" s="35"/>
      <c r="B29" s="26">
        <v>15</v>
      </c>
      <c r="D29" s="261" t="s">
        <v>32</v>
      </c>
      <c r="E29" s="264" t="s">
        <v>459</v>
      </c>
      <c r="F29" s="21" t="s">
        <v>232</v>
      </c>
      <c r="G29" s="348"/>
      <c r="H29" s="21" t="s">
        <v>232</v>
      </c>
      <c r="I29" s="32"/>
      <c r="J29" s="18">
        <v>0</v>
      </c>
      <c r="K29" s="12"/>
      <c r="L29" s="148">
        <v>0</v>
      </c>
      <c r="N29" s="18">
        <v>0</v>
      </c>
      <c r="O29" s="12"/>
      <c r="P29" s="18">
        <v>0</v>
      </c>
      <c r="Q29" s="32"/>
    </row>
    <row r="30" spans="1:17" x14ac:dyDescent="0.15">
      <c r="A30" s="35"/>
      <c r="B30" s="26">
        <v>16</v>
      </c>
      <c r="D30" s="261" t="s">
        <v>32</v>
      </c>
      <c r="E30" s="264" t="s">
        <v>459</v>
      </c>
      <c r="F30" s="21" t="s">
        <v>232</v>
      </c>
      <c r="G30" s="348"/>
      <c r="H30" s="21" t="s">
        <v>232</v>
      </c>
      <c r="I30" s="32"/>
      <c r="J30" s="18">
        <v>0</v>
      </c>
      <c r="K30" s="12"/>
      <c r="L30" s="148">
        <v>0</v>
      </c>
      <c r="N30" s="18">
        <v>0</v>
      </c>
      <c r="O30" s="12"/>
      <c r="P30" s="18">
        <v>0</v>
      </c>
      <c r="Q30" s="32"/>
    </row>
    <row r="31" spans="1:17" x14ac:dyDescent="0.15">
      <c r="A31" s="35"/>
      <c r="B31" s="26">
        <v>17</v>
      </c>
      <c r="D31" s="349" t="s">
        <v>32</v>
      </c>
      <c r="E31" s="264" t="s">
        <v>459</v>
      </c>
      <c r="F31" s="21" t="s">
        <v>232</v>
      </c>
      <c r="G31" s="348"/>
      <c r="H31" s="21" t="s">
        <v>232</v>
      </c>
      <c r="I31" s="32"/>
      <c r="J31" s="18">
        <v>0</v>
      </c>
      <c r="K31" s="12"/>
      <c r="L31" s="148">
        <v>0</v>
      </c>
      <c r="N31" s="18">
        <v>0</v>
      </c>
      <c r="O31" s="12"/>
      <c r="P31" s="18">
        <v>0</v>
      </c>
      <c r="Q31" s="32"/>
    </row>
    <row r="32" spans="1:17" x14ac:dyDescent="0.15">
      <c r="A32" s="35"/>
      <c r="B32" s="26">
        <v>18</v>
      </c>
      <c r="D32" s="349" t="s">
        <v>32</v>
      </c>
      <c r="E32" s="264" t="s">
        <v>459</v>
      </c>
      <c r="F32" s="21" t="s">
        <v>232</v>
      </c>
      <c r="G32" s="348"/>
      <c r="H32" s="21" t="s">
        <v>232</v>
      </c>
      <c r="I32" s="32"/>
      <c r="J32" s="18">
        <v>0</v>
      </c>
      <c r="K32" s="12"/>
      <c r="L32" s="148">
        <v>0</v>
      </c>
      <c r="N32" s="18">
        <v>0</v>
      </c>
      <c r="O32" s="12"/>
      <c r="P32" s="18">
        <v>0</v>
      </c>
      <c r="Q32" s="32"/>
    </row>
    <row r="33" spans="1:17" x14ac:dyDescent="0.15">
      <c r="A33" s="35"/>
      <c r="B33" s="26">
        <v>19</v>
      </c>
      <c r="D33" s="349" t="s">
        <v>32</v>
      </c>
      <c r="E33" s="264" t="s">
        <v>459</v>
      </c>
      <c r="F33" s="21" t="s">
        <v>232</v>
      </c>
      <c r="G33" s="348"/>
      <c r="H33" s="21" t="s">
        <v>232</v>
      </c>
      <c r="I33" s="32"/>
      <c r="J33" s="18">
        <v>0</v>
      </c>
      <c r="K33" s="12"/>
      <c r="L33" s="148">
        <v>0</v>
      </c>
      <c r="N33" s="18">
        <v>0</v>
      </c>
      <c r="O33" s="12"/>
      <c r="P33" s="18">
        <v>0</v>
      </c>
      <c r="Q33" s="32"/>
    </row>
    <row r="34" spans="1:17" x14ac:dyDescent="0.15">
      <c r="A34" s="35"/>
      <c r="B34" s="26">
        <v>20</v>
      </c>
      <c r="D34" s="261" t="s">
        <v>32</v>
      </c>
      <c r="E34" s="264" t="s">
        <v>459</v>
      </c>
      <c r="F34" s="21" t="s">
        <v>232</v>
      </c>
      <c r="G34" s="348"/>
      <c r="H34" s="21" t="s">
        <v>232</v>
      </c>
      <c r="I34" s="32"/>
      <c r="J34" s="18">
        <v>0</v>
      </c>
      <c r="K34" s="12"/>
      <c r="L34" s="148">
        <v>0</v>
      </c>
      <c r="N34" s="18">
        <v>0</v>
      </c>
      <c r="O34" s="12"/>
      <c r="P34" s="18">
        <v>0</v>
      </c>
      <c r="Q34" s="32"/>
    </row>
    <row r="35" spans="1:17" x14ac:dyDescent="0.15">
      <c r="A35" s="35"/>
      <c r="B35" s="26">
        <v>21</v>
      </c>
      <c r="D35" s="261" t="s">
        <v>32</v>
      </c>
      <c r="E35" s="264" t="s">
        <v>459</v>
      </c>
      <c r="F35" s="21" t="s">
        <v>232</v>
      </c>
      <c r="G35" s="348"/>
      <c r="H35" s="21" t="s">
        <v>232</v>
      </c>
      <c r="I35" s="32"/>
      <c r="J35" s="18">
        <v>0</v>
      </c>
      <c r="K35" s="12"/>
      <c r="L35" s="148">
        <v>0</v>
      </c>
      <c r="N35" s="18">
        <v>0</v>
      </c>
      <c r="O35" s="12"/>
      <c r="P35" s="18">
        <v>0</v>
      </c>
      <c r="Q35" s="32"/>
    </row>
    <row r="36" spans="1:17" x14ac:dyDescent="0.15">
      <c r="A36" s="35"/>
      <c r="B36" s="26">
        <v>22</v>
      </c>
      <c r="D36" s="261" t="s">
        <v>32</v>
      </c>
      <c r="E36" s="264" t="s">
        <v>459</v>
      </c>
      <c r="F36" s="21" t="s">
        <v>232</v>
      </c>
      <c r="G36" s="348"/>
      <c r="H36" s="21" t="s">
        <v>232</v>
      </c>
      <c r="I36" s="32"/>
      <c r="J36" s="18">
        <v>0</v>
      </c>
      <c r="K36" s="12"/>
      <c r="L36" s="148">
        <v>0</v>
      </c>
      <c r="N36" s="18">
        <v>0</v>
      </c>
      <c r="O36" s="12"/>
      <c r="P36" s="18">
        <v>0</v>
      </c>
      <c r="Q36" s="32"/>
    </row>
    <row r="37" spans="1:17" x14ac:dyDescent="0.15">
      <c r="A37" s="35"/>
      <c r="B37" s="26">
        <v>23</v>
      </c>
      <c r="D37" s="261" t="s">
        <v>32</v>
      </c>
      <c r="E37" s="264" t="s">
        <v>459</v>
      </c>
      <c r="F37" s="21" t="s">
        <v>232</v>
      </c>
      <c r="G37" s="348"/>
      <c r="H37" s="21" t="s">
        <v>232</v>
      </c>
      <c r="I37" s="32"/>
      <c r="J37" s="18">
        <v>0</v>
      </c>
      <c r="K37" s="12"/>
      <c r="L37" s="148">
        <v>0</v>
      </c>
      <c r="N37" s="18">
        <v>0</v>
      </c>
      <c r="O37" s="12"/>
      <c r="P37" s="18">
        <v>0</v>
      </c>
      <c r="Q37" s="32"/>
    </row>
    <row r="38" spans="1:17" x14ac:dyDescent="0.15">
      <c r="A38" s="35"/>
      <c r="B38" s="26">
        <v>24</v>
      </c>
      <c r="D38" s="261" t="s">
        <v>32</v>
      </c>
      <c r="E38" s="264" t="s">
        <v>459</v>
      </c>
      <c r="F38" s="21" t="s">
        <v>232</v>
      </c>
      <c r="G38" s="348"/>
      <c r="H38" s="21" t="s">
        <v>232</v>
      </c>
      <c r="I38" s="32"/>
      <c r="J38" s="18">
        <v>0</v>
      </c>
      <c r="K38" s="12"/>
      <c r="L38" s="148">
        <v>0</v>
      </c>
      <c r="N38" s="18">
        <v>0</v>
      </c>
      <c r="O38" s="12"/>
      <c r="P38" s="18">
        <v>0</v>
      </c>
      <c r="Q38" s="32"/>
    </row>
    <row r="39" spans="1:17" x14ac:dyDescent="0.15">
      <c r="A39" s="35"/>
      <c r="B39" s="26">
        <v>25</v>
      </c>
      <c r="D39" s="261" t="s">
        <v>32</v>
      </c>
      <c r="E39" s="264" t="s">
        <v>459</v>
      </c>
      <c r="F39" s="21" t="s">
        <v>232</v>
      </c>
      <c r="G39" s="348"/>
      <c r="H39" s="21" t="s">
        <v>232</v>
      </c>
      <c r="I39" s="32"/>
      <c r="J39" s="18">
        <v>0</v>
      </c>
      <c r="K39" s="12"/>
      <c r="L39" s="148">
        <v>0</v>
      </c>
      <c r="N39" s="18">
        <v>0</v>
      </c>
      <c r="O39" s="12"/>
      <c r="P39" s="18">
        <v>0</v>
      </c>
      <c r="Q39" s="32"/>
    </row>
    <row r="40" spans="1:17" x14ac:dyDescent="0.15">
      <c r="A40" s="35"/>
      <c r="B40" s="26">
        <v>26</v>
      </c>
      <c r="D40" s="261" t="s">
        <v>32</v>
      </c>
      <c r="E40" s="264" t="s">
        <v>459</v>
      </c>
      <c r="F40" s="21" t="s">
        <v>232</v>
      </c>
      <c r="G40" s="348"/>
      <c r="H40" s="21" t="s">
        <v>232</v>
      </c>
      <c r="I40" s="32"/>
      <c r="J40" s="18">
        <v>0</v>
      </c>
      <c r="K40" s="12"/>
      <c r="L40" s="148">
        <v>0</v>
      </c>
      <c r="N40" s="18">
        <v>0</v>
      </c>
      <c r="O40" s="12"/>
      <c r="P40" s="18">
        <v>0</v>
      </c>
      <c r="Q40" s="32"/>
    </row>
    <row r="41" spans="1:17" x14ac:dyDescent="0.15">
      <c r="A41" s="35"/>
      <c r="B41" s="26">
        <v>27</v>
      </c>
      <c r="D41" s="261" t="s">
        <v>32</v>
      </c>
      <c r="E41" s="264" t="s">
        <v>459</v>
      </c>
      <c r="F41" s="21" t="s">
        <v>232</v>
      </c>
      <c r="G41" s="348"/>
      <c r="H41" s="21" t="s">
        <v>232</v>
      </c>
      <c r="I41" s="32"/>
      <c r="J41" s="18">
        <v>0</v>
      </c>
      <c r="K41" s="12"/>
      <c r="L41" s="148">
        <v>0</v>
      </c>
      <c r="N41" s="18">
        <v>0</v>
      </c>
      <c r="O41" s="12"/>
      <c r="P41" s="18">
        <v>0</v>
      </c>
      <c r="Q41" s="32"/>
    </row>
    <row r="42" spans="1:17" x14ac:dyDescent="0.15">
      <c r="A42" s="35"/>
      <c r="B42" s="26">
        <v>28</v>
      </c>
      <c r="D42" s="261" t="s">
        <v>32</v>
      </c>
      <c r="E42" s="264" t="s">
        <v>459</v>
      </c>
      <c r="F42" s="21" t="s">
        <v>232</v>
      </c>
      <c r="G42" s="348"/>
      <c r="H42" s="21" t="s">
        <v>232</v>
      </c>
      <c r="I42" s="32"/>
      <c r="J42" s="18">
        <v>0</v>
      </c>
      <c r="K42" s="12"/>
      <c r="L42" s="148">
        <v>0</v>
      </c>
      <c r="N42" s="18">
        <v>0</v>
      </c>
      <c r="O42" s="12"/>
      <c r="P42" s="18">
        <v>0</v>
      </c>
      <c r="Q42" s="32"/>
    </row>
    <row r="43" spans="1:17" x14ac:dyDescent="0.15">
      <c r="A43" s="35"/>
      <c r="B43" s="26">
        <v>29</v>
      </c>
      <c r="D43" s="261" t="s">
        <v>32</v>
      </c>
      <c r="E43" s="264" t="s">
        <v>459</v>
      </c>
      <c r="F43" s="21" t="s">
        <v>232</v>
      </c>
      <c r="G43" s="348"/>
      <c r="H43" s="21" t="s">
        <v>232</v>
      </c>
      <c r="I43" s="32"/>
      <c r="J43" s="18">
        <v>0</v>
      </c>
      <c r="K43" s="12"/>
      <c r="L43" s="148">
        <v>0</v>
      </c>
      <c r="N43" s="18">
        <v>0</v>
      </c>
      <c r="O43" s="12"/>
      <c r="P43" s="18">
        <v>0</v>
      </c>
      <c r="Q43" s="32"/>
    </row>
    <row r="44" spans="1:17" x14ac:dyDescent="0.15">
      <c r="A44" s="35"/>
      <c r="B44" s="26">
        <v>30</v>
      </c>
      <c r="D44" s="261" t="s">
        <v>32</v>
      </c>
      <c r="E44" s="264" t="s">
        <v>459</v>
      </c>
      <c r="F44" s="21" t="s">
        <v>232</v>
      </c>
      <c r="G44" s="348"/>
      <c r="H44" s="21" t="s">
        <v>232</v>
      </c>
      <c r="I44" s="32"/>
      <c r="J44" s="18">
        <v>0</v>
      </c>
      <c r="K44" s="12"/>
      <c r="L44" s="148">
        <v>0</v>
      </c>
      <c r="N44" s="18">
        <v>0</v>
      </c>
      <c r="O44" s="12"/>
      <c r="P44" s="18">
        <v>0</v>
      </c>
      <c r="Q44" s="32"/>
    </row>
    <row r="45" spans="1:17" x14ac:dyDescent="0.15">
      <c r="A45" s="35"/>
      <c r="B45" s="26">
        <v>31</v>
      </c>
      <c r="D45" s="261" t="s">
        <v>32</v>
      </c>
      <c r="E45" s="264" t="s">
        <v>459</v>
      </c>
      <c r="F45" s="21" t="s">
        <v>232</v>
      </c>
      <c r="G45" s="348"/>
      <c r="H45" s="21" t="s">
        <v>232</v>
      </c>
      <c r="I45" s="32"/>
      <c r="J45" s="18">
        <v>0</v>
      </c>
      <c r="K45" s="12"/>
      <c r="L45" s="148">
        <v>0</v>
      </c>
      <c r="N45" s="18">
        <v>0</v>
      </c>
      <c r="O45" s="12"/>
      <c r="P45" s="18">
        <v>0</v>
      </c>
      <c r="Q45" s="32"/>
    </row>
    <row r="46" spans="1:17" x14ac:dyDescent="0.15">
      <c r="A46" s="35"/>
      <c r="B46" s="26">
        <v>32</v>
      </c>
      <c r="D46" s="261" t="s">
        <v>32</v>
      </c>
      <c r="E46" s="264" t="s">
        <v>459</v>
      </c>
      <c r="F46" s="21" t="s">
        <v>232</v>
      </c>
      <c r="G46" s="348"/>
      <c r="H46" s="21" t="s">
        <v>232</v>
      </c>
      <c r="I46" s="32"/>
      <c r="J46" s="18">
        <v>0</v>
      </c>
      <c r="K46" s="12"/>
      <c r="L46" s="148">
        <v>0</v>
      </c>
      <c r="N46" s="18">
        <v>0</v>
      </c>
      <c r="O46" s="12"/>
      <c r="P46" s="18">
        <v>0</v>
      </c>
      <c r="Q46" s="32"/>
    </row>
    <row r="47" spans="1:17" x14ac:dyDescent="0.15">
      <c r="A47" s="35"/>
      <c r="B47" s="26">
        <v>33</v>
      </c>
      <c r="D47" s="261" t="s">
        <v>32</v>
      </c>
      <c r="E47" s="264" t="s">
        <v>459</v>
      </c>
      <c r="F47" s="21" t="s">
        <v>232</v>
      </c>
      <c r="G47" s="348"/>
      <c r="H47" s="21" t="s">
        <v>232</v>
      </c>
      <c r="I47" s="32"/>
      <c r="J47" s="18">
        <v>0</v>
      </c>
      <c r="K47" s="12"/>
      <c r="L47" s="148">
        <v>0</v>
      </c>
      <c r="N47" s="18">
        <v>0</v>
      </c>
      <c r="O47" s="12"/>
      <c r="P47" s="18">
        <v>0</v>
      </c>
      <c r="Q47" s="32"/>
    </row>
    <row r="48" spans="1:17" x14ac:dyDescent="0.15">
      <c r="A48" s="35"/>
      <c r="B48" s="26">
        <v>34</v>
      </c>
      <c r="D48" s="261" t="s">
        <v>32</v>
      </c>
      <c r="E48" s="264" t="s">
        <v>459</v>
      </c>
      <c r="F48" s="21" t="s">
        <v>232</v>
      </c>
      <c r="G48" s="348"/>
      <c r="H48" s="21" t="s">
        <v>232</v>
      </c>
      <c r="I48" s="32"/>
      <c r="J48" s="18">
        <v>0</v>
      </c>
      <c r="K48" s="12"/>
      <c r="L48" s="148">
        <v>0</v>
      </c>
      <c r="N48" s="18">
        <v>0</v>
      </c>
      <c r="O48" s="12"/>
      <c r="P48" s="18">
        <v>0</v>
      </c>
      <c r="Q48" s="32"/>
    </row>
    <row r="49" spans="1:17" x14ac:dyDescent="0.15">
      <c r="A49" s="35"/>
      <c r="B49" s="26">
        <v>35</v>
      </c>
      <c r="D49" s="261" t="s">
        <v>32</v>
      </c>
      <c r="E49" s="264" t="s">
        <v>459</v>
      </c>
      <c r="F49" s="21" t="s">
        <v>232</v>
      </c>
      <c r="G49" s="348"/>
      <c r="H49" s="21" t="s">
        <v>232</v>
      </c>
      <c r="I49" s="32"/>
      <c r="J49" s="18">
        <v>0</v>
      </c>
      <c r="K49" s="12"/>
      <c r="L49" s="148">
        <v>0</v>
      </c>
      <c r="N49" s="18">
        <v>0</v>
      </c>
      <c r="O49" s="12"/>
      <c r="P49" s="18">
        <v>0</v>
      </c>
      <c r="Q49" s="32"/>
    </row>
    <row r="50" spans="1:17" x14ac:dyDescent="0.15">
      <c r="A50" s="35"/>
      <c r="B50" s="26">
        <v>36</v>
      </c>
      <c r="D50" s="261" t="s">
        <v>32</v>
      </c>
      <c r="E50" s="264" t="s">
        <v>459</v>
      </c>
      <c r="F50" s="21" t="s">
        <v>232</v>
      </c>
      <c r="G50" s="348"/>
      <c r="H50" s="21" t="s">
        <v>232</v>
      </c>
      <c r="I50" s="32"/>
      <c r="J50" s="18">
        <v>0</v>
      </c>
      <c r="K50" s="12"/>
      <c r="L50" s="148">
        <v>0</v>
      </c>
      <c r="N50" s="18">
        <v>0</v>
      </c>
      <c r="O50" s="12"/>
      <c r="P50" s="18">
        <v>0</v>
      </c>
      <c r="Q50" s="32"/>
    </row>
    <row r="51" spans="1:17" x14ac:dyDescent="0.15">
      <c r="A51" s="35"/>
      <c r="B51" s="26">
        <v>37</v>
      </c>
      <c r="D51" s="261" t="s">
        <v>32</v>
      </c>
      <c r="E51" s="264" t="s">
        <v>459</v>
      </c>
      <c r="F51" s="21" t="s">
        <v>232</v>
      </c>
      <c r="G51" s="348"/>
      <c r="H51" s="21" t="s">
        <v>232</v>
      </c>
      <c r="I51" s="32"/>
      <c r="J51" s="18">
        <v>0</v>
      </c>
      <c r="K51" s="12"/>
      <c r="L51" s="148">
        <v>0</v>
      </c>
      <c r="N51" s="18">
        <v>0</v>
      </c>
      <c r="O51" s="12"/>
      <c r="P51" s="18">
        <v>0</v>
      </c>
      <c r="Q51" s="32"/>
    </row>
    <row r="52" spans="1:17" x14ac:dyDescent="0.15">
      <c r="A52" s="35"/>
      <c r="B52" s="26">
        <v>38</v>
      </c>
      <c r="D52" s="261" t="s">
        <v>32</v>
      </c>
      <c r="E52" s="264" t="s">
        <v>459</v>
      </c>
      <c r="F52" s="21" t="s">
        <v>232</v>
      </c>
      <c r="G52" s="348"/>
      <c r="H52" s="21" t="s">
        <v>232</v>
      </c>
      <c r="I52" s="32"/>
      <c r="J52" s="18">
        <v>0</v>
      </c>
      <c r="K52" s="12"/>
      <c r="L52" s="148">
        <v>0</v>
      </c>
      <c r="N52" s="18">
        <v>0</v>
      </c>
      <c r="O52" s="12"/>
      <c r="P52" s="18">
        <v>0</v>
      </c>
      <c r="Q52" s="32"/>
    </row>
    <row r="53" spans="1:17" x14ac:dyDescent="0.15">
      <c r="A53" s="35"/>
      <c r="B53" s="26">
        <v>39</v>
      </c>
      <c r="D53" s="261" t="s">
        <v>32</v>
      </c>
      <c r="E53" s="264" t="s">
        <v>459</v>
      </c>
      <c r="F53" s="21" t="s">
        <v>232</v>
      </c>
      <c r="G53" s="348"/>
      <c r="H53" s="21" t="s">
        <v>232</v>
      </c>
      <c r="I53" s="32"/>
      <c r="J53" s="18">
        <v>0</v>
      </c>
      <c r="K53" s="12"/>
      <c r="L53" s="148">
        <v>0</v>
      </c>
      <c r="N53" s="18">
        <v>0</v>
      </c>
      <c r="O53" s="12"/>
      <c r="P53" s="18">
        <v>0</v>
      </c>
      <c r="Q53" s="32"/>
    </row>
    <row r="54" spans="1:17" x14ac:dyDescent="0.15">
      <c r="A54" s="35"/>
      <c r="B54" s="26">
        <v>40</v>
      </c>
      <c r="D54" s="261" t="s">
        <v>32</v>
      </c>
      <c r="E54" s="264" t="s">
        <v>459</v>
      </c>
      <c r="F54" s="21" t="s">
        <v>232</v>
      </c>
      <c r="G54" s="348"/>
      <c r="H54" s="21" t="s">
        <v>232</v>
      </c>
      <c r="I54" s="32"/>
      <c r="J54" s="18">
        <v>0</v>
      </c>
      <c r="K54" s="12"/>
      <c r="L54" s="148">
        <v>0</v>
      </c>
      <c r="N54" s="18">
        <v>0</v>
      </c>
      <c r="O54" s="12"/>
      <c r="P54" s="18">
        <v>0</v>
      </c>
      <c r="Q54" s="32"/>
    </row>
    <row r="55" spans="1:17" x14ac:dyDescent="0.15">
      <c r="A55" s="35"/>
      <c r="B55" s="26">
        <v>41</v>
      </c>
      <c r="D55" s="261" t="s">
        <v>32</v>
      </c>
      <c r="E55" s="264" t="s">
        <v>459</v>
      </c>
      <c r="F55" s="21" t="s">
        <v>232</v>
      </c>
      <c r="G55" s="348"/>
      <c r="H55" s="21" t="s">
        <v>232</v>
      </c>
      <c r="I55" s="32"/>
      <c r="J55" s="18">
        <v>0</v>
      </c>
      <c r="K55" s="12"/>
      <c r="L55" s="148">
        <v>0</v>
      </c>
      <c r="N55" s="18">
        <v>0</v>
      </c>
      <c r="O55" s="12"/>
      <c r="P55" s="18">
        <v>0</v>
      </c>
      <c r="Q55" s="32"/>
    </row>
    <row r="56" spans="1:17" x14ac:dyDescent="0.15">
      <c r="A56" s="35"/>
      <c r="B56" s="26">
        <v>42</v>
      </c>
      <c r="D56" s="261" t="s">
        <v>32</v>
      </c>
      <c r="E56" s="264" t="s">
        <v>459</v>
      </c>
      <c r="F56" s="21" t="s">
        <v>232</v>
      </c>
      <c r="G56" s="348"/>
      <c r="H56" s="21" t="s">
        <v>232</v>
      </c>
      <c r="I56" s="32"/>
      <c r="J56" s="18">
        <v>0</v>
      </c>
      <c r="K56" s="12"/>
      <c r="L56" s="148">
        <v>0</v>
      </c>
      <c r="N56" s="18">
        <v>0</v>
      </c>
      <c r="O56" s="12"/>
      <c r="P56" s="18">
        <v>0</v>
      </c>
      <c r="Q56" s="32"/>
    </row>
    <row r="57" spans="1:17" x14ac:dyDescent="0.15">
      <c r="A57" s="35"/>
      <c r="B57" s="26">
        <v>43</v>
      </c>
      <c r="D57" s="261" t="s">
        <v>32</v>
      </c>
      <c r="E57" s="264" t="s">
        <v>459</v>
      </c>
      <c r="F57" s="21" t="s">
        <v>232</v>
      </c>
      <c r="G57" s="348"/>
      <c r="H57" s="21" t="s">
        <v>232</v>
      </c>
      <c r="I57" s="32"/>
      <c r="J57" s="18">
        <v>0</v>
      </c>
      <c r="K57" s="12"/>
      <c r="L57" s="148">
        <v>0</v>
      </c>
      <c r="N57" s="18">
        <v>0</v>
      </c>
      <c r="O57" s="12"/>
      <c r="P57" s="18">
        <v>0</v>
      </c>
      <c r="Q57" s="32"/>
    </row>
    <row r="58" spans="1:17" x14ac:dyDescent="0.15">
      <c r="A58" s="35"/>
      <c r="B58" s="26">
        <v>44</v>
      </c>
      <c r="D58" s="261" t="s">
        <v>32</v>
      </c>
      <c r="E58" s="264" t="s">
        <v>459</v>
      </c>
      <c r="F58" s="21" t="s">
        <v>232</v>
      </c>
      <c r="G58" s="348"/>
      <c r="H58" s="21" t="s">
        <v>232</v>
      </c>
      <c r="I58" s="32"/>
      <c r="J58" s="18">
        <v>0</v>
      </c>
      <c r="K58" s="12"/>
      <c r="L58" s="148">
        <v>0</v>
      </c>
      <c r="N58" s="18">
        <v>0</v>
      </c>
      <c r="O58" s="12"/>
      <c r="P58" s="18">
        <v>0</v>
      </c>
      <c r="Q58" s="32"/>
    </row>
    <row r="59" spans="1:17" x14ac:dyDescent="0.15">
      <c r="A59" s="35"/>
      <c r="B59" s="26">
        <v>45</v>
      </c>
      <c r="D59" s="261" t="s">
        <v>32</v>
      </c>
      <c r="E59" s="264" t="s">
        <v>459</v>
      </c>
      <c r="F59" s="21" t="s">
        <v>232</v>
      </c>
      <c r="G59" s="348"/>
      <c r="H59" s="21" t="s">
        <v>232</v>
      </c>
      <c r="I59" s="32"/>
      <c r="J59" s="18">
        <v>0</v>
      </c>
      <c r="K59" s="12"/>
      <c r="L59" s="148">
        <v>0</v>
      </c>
      <c r="N59" s="18">
        <v>0</v>
      </c>
      <c r="O59" s="12"/>
      <c r="P59" s="18">
        <v>0</v>
      </c>
      <c r="Q59" s="32"/>
    </row>
    <row r="60" spans="1:17" x14ac:dyDescent="0.15">
      <c r="A60" s="35"/>
      <c r="B60" s="26">
        <v>46</v>
      </c>
      <c r="D60" s="261" t="s">
        <v>32</v>
      </c>
      <c r="E60" s="264" t="s">
        <v>459</v>
      </c>
      <c r="F60" s="21" t="s">
        <v>232</v>
      </c>
      <c r="G60" s="348"/>
      <c r="H60" s="21" t="s">
        <v>232</v>
      </c>
      <c r="I60" s="32"/>
      <c r="J60" s="18">
        <v>0</v>
      </c>
      <c r="K60" s="12"/>
      <c r="L60" s="148">
        <v>0</v>
      </c>
      <c r="N60" s="18">
        <v>0</v>
      </c>
      <c r="O60" s="12"/>
      <c r="P60" s="18">
        <v>0</v>
      </c>
      <c r="Q60" s="32"/>
    </row>
    <row r="61" spans="1:17" x14ac:dyDescent="0.15">
      <c r="A61" s="35"/>
      <c r="B61" s="26">
        <v>47</v>
      </c>
      <c r="D61" s="261" t="s">
        <v>32</v>
      </c>
      <c r="E61" s="264" t="s">
        <v>459</v>
      </c>
      <c r="F61" s="21" t="s">
        <v>232</v>
      </c>
      <c r="G61" s="348"/>
      <c r="H61" s="21" t="s">
        <v>232</v>
      </c>
      <c r="I61" s="32"/>
      <c r="J61" s="18">
        <v>0</v>
      </c>
      <c r="K61" s="12"/>
      <c r="L61" s="148">
        <v>0</v>
      </c>
      <c r="N61" s="18">
        <v>0</v>
      </c>
      <c r="O61" s="12"/>
      <c r="P61" s="18">
        <v>0</v>
      </c>
      <c r="Q61" s="32"/>
    </row>
    <row r="62" spans="1:17" x14ac:dyDescent="0.15">
      <c r="A62" s="35"/>
      <c r="B62" s="26">
        <v>48</v>
      </c>
      <c r="D62" s="261" t="s">
        <v>32</v>
      </c>
      <c r="E62" s="264" t="s">
        <v>459</v>
      </c>
      <c r="F62" s="21" t="s">
        <v>232</v>
      </c>
      <c r="G62" s="348"/>
      <c r="H62" s="21" t="s">
        <v>232</v>
      </c>
      <c r="I62" s="32"/>
      <c r="J62" s="18">
        <v>0</v>
      </c>
      <c r="K62" s="12"/>
      <c r="L62" s="148">
        <v>0</v>
      </c>
      <c r="N62" s="18">
        <v>0</v>
      </c>
      <c r="O62" s="12"/>
      <c r="P62" s="18">
        <v>0</v>
      </c>
      <c r="Q62" s="32"/>
    </row>
    <row r="63" spans="1:17" x14ac:dyDescent="0.15">
      <c r="A63" s="35"/>
      <c r="B63" s="26">
        <v>49</v>
      </c>
      <c r="D63" s="261" t="s">
        <v>32</v>
      </c>
      <c r="E63" s="264" t="s">
        <v>459</v>
      </c>
      <c r="F63" s="21" t="s">
        <v>232</v>
      </c>
      <c r="G63" s="348"/>
      <c r="H63" s="21" t="s">
        <v>232</v>
      </c>
      <c r="I63" s="32"/>
      <c r="J63" s="18">
        <v>0</v>
      </c>
      <c r="K63" s="12"/>
      <c r="L63" s="148">
        <v>0</v>
      </c>
      <c r="N63" s="18">
        <v>0</v>
      </c>
      <c r="O63" s="12"/>
      <c r="P63" s="18">
        <v>0</v>
      </c>
      <c r="Q63" s="32"/>
    </row>
    <row r="64" spans="1:17" x14ac:dyDescent="0.15">
      <c r="A64" s="35"/>
      <c r="B64" s="26">
        <v>50</v>
      </c>
      <c r="D64" s="261" t="s">
        <v>32</v>
      </c>
      <c r="E64" s="264" t="s">
        <v>459</v>
      </c>
      <c r="F64" s="21" t="s">
        <v>232</v>
      </c>
      <c r="G64" s="348"/>
      <c r="H64" s="21" t="s">
        <v>232</v>
      </c>
      <c r="I64" s="32"/>
      <c r="J64" s="18">
        <v>0</v>
      </c>
      <c r="K64" s="12"/>
      <c r="L64" s="148">
        <v>0</v>
      </c>
      <c r="N64" s="18">
        <v>0</v>
      </c>
      <c r="O64" s="12"/>
      <c r="P64" s="18">
        <v>0</v>
      </c>
      <c r="Q64" s="32"/>
    </row>
    <row r="65" spans="1:17" x14ac:dyDescent="0.15">
      <c r="A65" s="35"/>
      <c r="B65" s="26">
        <v>51</v>
      </c>
      <c r="D65" s="261" t="s">
        <v>32</v>
      </c>
      <c r="E65" s="264" t="s">
        <v>459</v>
      </c>
      <c r="F65" s="21" t="s">
        <v>232</v>
      </c>
      <c r="G65" s="348"/>
      <c r="H65" s="21" t="s">
        <v>232</v>
      </c>
      <c r="I65" s="32"/>
      <c r="J65" s="18">
        <v>0</v>
      </c>
      <c r="K65" s="12"/>
      <c r="L65" s="148">
        <v>0</v>
      </c>
      <c r="N65" s="18">
        <v>0</v>
      </c>
      <c r="O65" s="12"/>
      <c r="P65" s="18">
        <v>0</v>
      </c>
      <c r="Q65" s="32"/>
    </row>
    <row r="66" spans="1:17" x14ac:dyDescent="0.15">
      <c r="A66" s="42"/>
      <c r="B66" s="254">
        <v>52</v>
      </c>
      <c r="C66" s="43"/>
      <c r="D66" s="262" t="s">
        <v>32</v>
      </c>
      <c r="E66" s="265" t="s">
        <v>459</v>
      </c>
      <c r="F66" s="266" t="s">
        <v>232</v>
      </c>
      <c r="G66" s="266"/>
      <c r="H66" s="266" t="s">
        <v>232</v>
      </c>
      <c r="I66" s="44"/>
      <c r="J66" s="206">
        <v>0</v>
      </c>
      <c r="K66" s="14"/>
      <c r="L66" s="267">
        <v>0</v>
      </c>
      <c r="M66" s="43"/>
      <c r="N66" s="206">
        <v>0</v>
      </c>
      <c r="O66" s="14"/>
      <c r="P66" s="206">
        <v>0</v>
      </c>
      <c r="Q66" s="44"/>
    </row>
    <row r="67" spans="1:17" x14ac:dyDescent="0.15">
      <c r="A67" s="132"/>
      <c r="E67" s="153"/>
      <c r="Q67" s="49"/>
    </row>
    <row r="68" spans="1:17" x14ac:dyDescent="0.15">
      <c r="A68" s="132"/>
      <c r="E68" s="153"/>
      <c r="L68" s="22" t="s">
        <v>461</v>
      </c>
      <c r="Q68" s="49"/>
    </row>
    <row r="69" spans="1:17" x14ac:dyDescent="0.15">
      <c r="A69" s="132"/>
      <c r="B69" s="155"/>
      <c r="E69" s="207" t="s">
        <v>462</v>
      </c>
      <c r="J69" s="144" t="s">
        <v>463</v>
      </c>
      <c r="Q69" s="49"/>
    </row>
    <row r="70" spans="1:17" x14ac:dyDescent="0.15">
      <c r="A70" s="132"/>
      <c r="B70" s="155"/>
      <c r="E70" s="155" t="s">
        <v>464</v>
      </c>
      <c r="J70" s="46" t="s">
        <v>465</v>
      </c>
      <c r="Q70" s="49"/>
    </row>
    <row r="71" spans="1:17" x14ac:dyDescent="0.15">
      <c r="A71" s="138"/>
      <c r="B71" s="208"/>
      <c r="C71" s="28"/>
      <c r="D71" s="28"/>
      <c r="E71" s="208" t="s">
        <v>466</v>
      </c>
      <c r="F71" s="28"/>
      <c r="G71" s="28"/>
      <c r="H71" s="28"/>
      <c r="I71" s="28"/>
      <c r="J71" s="150" t="s">
        <v>467</v>
      </c>
      <c r="K71" s="28"/>
      <c r="L71" s="28"/>
      <c r="M71" s="28"/>
      <c r="N71" s="28"/>
      <c r="O71" s="28"/>
      <c r="P71" s="28"/>
      <c r="Q71" s="143"/>
    </row>
    <row r="73" spans="1:17" x14ac:dyDescent="0.15">
      <c r="B73" s="46" t="s">
        <v>718</v>
      </c>
    </row>
    <row r="74" spans="1:17" x14ac:dyDescent="0.15">
      <c r="B74" s="46" t="s">
        <v>468</v>
      </c>
      <c r="E74" s="153"/>
    </row>
    <row r="75" spans="1:17" x14ac:dyDescent="0.15">
      <c r="E75" s="153"/>
    </row>
    <row r="76" spans="1:17" x14ac:dyDescent="0.15">
      <c r="A76" s="25"/>
      <c r="C76" s="25" t="s">
        <v>432</v>
      </c>
      <c r="E76" s="153"/>
      <c r="O76" s="25" t="s">
        <v>433</v>
      </c>
    </row>
    <row r="77" spans="1:17" x14ac:dyDescent="0.15">
      <c r="A77" s="25" t="s">
        <v>372</v>
      </c>
      <c r="E77" s="153"/>
      <c r="O77" s="55" t="s">
        <v>469</v>
      </c>
      <c r="Q77" s="25" t="s">
        <v>372</v>
      </c>
    </row>
    <row r="78" spans="1:17" x14ac:dyDescent="0.15">
      <c r="A78" s="25" t="s">
        <v>372</v>
      </c>
      <c r="D78" s="26" t="s">
        <v>419</v>
      </c>
      <c r="E78" s="153">
        <f>'Worksheet S'!D13</f>
        <v>0</v>
      </c>
      <c r="O78" s="22" t="s">
        <v>470</v>
      </c>
      <c r="P78" s="36"/>
      <c r="Q78" s="25" t="s">
        <v>372</v>
      </c>
    </row>
    <row r="79" spans="1:17" x14ac:dyDescent="0.15">
      <c r="A79" s="25" t="s">
        <v>372</v>
      </c>
      <c r="D79" s="26" t="s">
        <v>436</v>
      </c>
      <c r="E79" s="153" t="str">
        <f>'Worksheet S'!L20</f>
        <v>H-xxxx</v>
      </c>
      <c r="P79" s="36"/>
      <c r="Q79" s="25" t="s">
        <v>372</v>
      </c>
    </row>
    <row r="80" spans="1:17" x14ac:dyDescent="0.15">
      <c r="A80" s="25" t="s">
        <v>372</v>
      </c>
      <c r="E80" s="153"/>
      <c r="I80" s="46" t="s">
        <v>437</v>
      </c>
      <c r="L80" s="249">
        <f>'Worksheet S'!F19</f>
        <v>0</v>
      </c>
      <c r="Q80" s="25" t="s">
        <v>372</v>
      </c>
    </row>
    <row r="81" spans="1:17" x14ac:dyDescent="0.15">
      <c r="A81" s="25" t="s">
        <v>372</v>
      </c>
      <c r="D81" s="25" t="s">
        <v>372</v>
      </c>
      <c r="E81" s="153"/>
      <c r="J81" s="26" t="s">
        <v>431</v>
      </c>
      <c r="L81" s="249">
        <f>'Worksheet S'!F21</f>
        <v>0</v>
      </c>
    </row>
    <row r="82" spans="1:17" x14ac:dyDescent="0.15">
      <c r="E82" s="153"/>
      <c r="N82" s="28"/>
    </row>
    <row r="83" spans="1:17" x14ac:dyDescent="0.15">
      <c r="A83" s="29"/>
      <c r="B83" s="30"/>
      <c r="C83" s="30"/>
      <c r="D83" s="30"/>
      <c r="E83" s="209"/>
      <c r="F83" s="30"/>
      <c r="G83" s="30"/>
      <c r="H83" s="33" t="s">
        <v>439</v>
      </c>
      <c r="I83" s="56"/>
      <c r="J83" s="30"/>
      <c r="K83" s="30"/>
      <c r="L83" s="33" t="s">
        <v>422</v>
      </c>
      <c r="M83" s="30"/>
      <c r="N83" s="358" t="s">
        <v>697</v>
      </c>
      <c r="O83" s="30"/>
      <c r="P83" s="33" t="s">
        <v>697</v>
      </c>
      <c r="Q83" s="56"/>
    </row>
    <row r="84" spans="1:17" x14ac:dyDescent="0.15">
      <c r="A84" s="35"/>
      <c r="E84" s="210" t="s">
        <v>440</v>
      </c>
      <c r="F84" s="36" t="s">
        <v>441</v>
      </c>
      <c r="G84" s="36"/>
      <c r="H84" s="36" t="s">
        <v>442</v>
      </c>
      <c r="I84" s="32"/>
      <c r="J84" s="36" t="s">
        <v>422</v>
      </c>
      <c r="L84" s="36" t="s">
        <v>423</v>
      </c>
      <c r="N84" s="114" t="s">
        <v>443</v>
      </c>
      <c r="P84" s="36" t="s">
        <v>444</v>
      </c>
      <c r="Q84" s="32"/>
    </row>
    <row r="85" spans="1:17" x14ac:dyDescent="0.15">
      <c r="A85" s="35"/>
      <c r="E85" s="210" t="s">
        <v>445</v>
      </c>
      <c r="F85" s="36" t="s">
        <v>446</v>
      </c>
      <c r="G85" s="36"/>
      <c r="H85" s="36" t="s">
        <v>447</v>
      </c>
      <c r="I85" s="32"/>
      <c r="J85" s="36" t="s">
        <v>471</v>
      </c>
      <c r="L85" s="36" t="s">
        <v>472</v>
      </c>
      <c r="N85" s="36" t="s">
        <v>471</v>
      </c>
      <c r="P85" s="36" t="s">
        <v>471</v>
      </c>
      <c r="Q85" s="32"/>
    </row>
    <row r="86" spans="1:17" x14ac:dyDescent="0.15">
      <c r="A86" s="35"/>
      <c r="B86" s="25" t="s">
        <v>450</v>
      </c>
      <c r="E86" s="153"/>
      <c r="I86" s="32"/>
      <c r="J86" s="25" t="s">
        <v>372</v>
      </c>
      <c r="L86" s="25" t="s">
        <v>372</v>
      </c>
      <c r="N86" s="25" t="s">
        <v>372</v>
      </c>
      <c r="P86" s="25" t="s">
        <v>372</v>
      </c>
      <c r="Q86" s="32"/>
    </row>
    <row r="87" spans="1:17" x14ac:dyDescent="0.15">
      <c r="A87" s="35"/>
      <c r="E87" s="210" t="s">
        <v>451</v>
      </c>
      <c r="F87" s="36" t="s">
        <v>452</v>
      </c>
      <c r="G87" s="36"/>
      <c r="H87" s="36" t="s">
        <v>453</v>
      </c>
      <c r="I87" s="32"/>
      <c r="J87" s="36" t="s">
        <v>454</v>
      </c>
      <c r="L87" s="36" t="s">
        <v>455</v>
      </c>
      <c r="N87" s="36" t="s">
        <v>456</v>
      </c>
      <c r="P87" s="36" t="s">
        <v>457</v>
      </c>
      <c r="Q87" s="32"/>
    </row>
    <row r="88" spans="1:17" x14ac:dyDescent="0.15">
      <c r="A88" s="42"/>
      <c r="B88" s="43"/>
      <c r="C88" s="43"/>
      <c r="D88" s="43"/>
      <c r="E88" s="164"/>
      <c r="F88" s="43"/>
      <c r="G88" s="43"/>
      <c r="H88" s="43"/>
      <c r="I88" s="44"/>
      <c r="J88" s="43"/>
      <c r="K88" s="43"/>
      <c r="L88" s="43"/>
      <c r="M88" s="43"/>
      <c r="N88" s="43"/>
      <c r="O88" s="43"/>
      <c r="P88" s="43"/>
      <c r="Q88" s="44"/>
    </row>
    <row r="89" spans="1:17" x14ac:dyDescent="0.15">
      <c r="A89" s="29"/>
      <c r="B89" s="31" t="s">
        <v>372</v>
      </c>
      <c r="C89" s="31" t="s">
        <v>473</v>
      </c>
      <c r="D89" s="30"/>
      <c r="E89" s="211" t="s">
        <v>372</v>
      </c>
      <c r="F89" s="31" t="s">
        <v>372</v>
      </c>
      <c r="G89" s="31"/>
      <c r="H89" s="31" t="s">
        <v>372</v>
      </c>
      <c r="I89" s="56"/>
      <c r="J89" s="31" t="s">
        <v>372</v>
      </c>
      <c r="K89" s="30"/>
      <c r="L89" s="31" t="s">
        <v>372</v>
      </c>
      <c r="M89" s="30"/>
      <c r="N89" s="31" t="s">
        <v>372</v>
      </c>
      <c r="O89" s="30"/>
      <c r="P89" s="31" t="s">
        <v>372</v>
      </c>
      <c r="Q89" s="56"/>
    </row>
    <row r="90" spans="1:17" x14ac:dyDescent="0.15">
      <c r="A90" s="35"/>
      <c r="B90" s="27">
        <v>1</v>
      </c>
      <c r="D90" s="261" t="s">
        <v>32</v>
      </c>
      <c r="E90" s="264" t="s">
        <v>474</v>
      </c>
      <c r="F90" s="21" t="s">
        <v>232</v>
      </c>
      <c r="G90" s="348"/>
      <c r="H90" s="21" t="s">
        <v>232</v>
      </c>
      <c r="I90" s="212"/>
      <c r="J90" s="18">
        <v>0</v>
      </c>
      <c r="L90" s="18">
        <v>0</v>
      </c>
      <c r="N90" s="18">
        <v>0</v>
      </c>
      <c r="O90" s="12"/>
      <c r="P90" s="18">
        <v>0</v>
      </c>
      <c r="Q90" s="32"/>
    </row>
    <row r="91" spans="1:17" x14ac:dyDescent="0.15">
      <c r="A91" s="35"/>
      <c r="B91" s="27">
        <v>2</v>
      </c>
      <c r="D91" s="261" t="s">
        <v>32</v>
      </c>
      <c r="E91" s="264" t="s">
        <v>474</v>
      </c>
      <c r="F91" s="21" t="s">
        <v>232</v>
      </c>
      <c r="G91" s="348"/>
      <c r="H91" s="21" t="s">
        <v>232</v>
      </c>
      <c r="I91" s="212"/>
      <c r="J91" s="18">
        <v>0</v>
      </c>
      <c r="L91" s="18">
        <v>0</v>
      </c>
      <c r="N91" s="18">
        <v>0</v>
      </c>
      <c r="O91" s="12"/>
      <c r="P91" s="18">
        <v>0</v>
      </c>
      <c r="Q91" s="32"/>
    </row>
    <row r="92" spans="1:17" x14ac:dyDescent="0.15">
      <c r="A92" s="35"/>
      <c r="B92" s="27">
        <v>3</v>
      </c>
      <c r="D92" s="261" t="s">
        <v>32</v>
      </c>
      <c r="E92" s="264" t="s">
        <v>474</v>
      </c>
      <c r="F92" s="21" t="s">
        <v>232</v>
      </c>
      <c r="G92" s="348"/>
      <c r="H92" s="21" t="s">
        <v>232</v>
      </c>
      <c r="I92" s="212"/>
      <c r="J92" s="18">
        <v>0</v>
      </c>
      <c r="L92" s="18">
        <v>0</v>
      </c>
      <c r="N92" s="18">
        <v>0</v>
      </c>
      <c r="O92" s="12"/>
      <c r="P92" s="18">
        <v>0</v>
      </c>
      <c r="Q92" s="32"/>
    </row>
    <row r="93" spans="1:17" x14ac:dyDescent="0.15">
      <c r="A93" s="35"/>
      <c r="B93" s="27">
        <v>4</v>
      </c>
      <c r="D93" s="261" t="s">
        <v>32</v>
      </c>
      <c r="E93" s="264" t="s">
        <v>474</v>
      </c>
      <c r="F93" s="21" t="s">
        <v>232</v>
      </c>
      <c r="G93" s="348"/>
      <c r="H93" s="21" t="s">
        <v>232</v>
      </c>
      <c r="I93" s="212"/>
      <c r="J93" s="18">
        <v>0</v>
      </c>
      <c r="L93" s="18">
        <v>0</v>
      </c>
      <c r="N93" s="18">
        <v>0</v>
      </c>
      <c r="O93" s="12"/>
      <c r="P93" s="18">
        <v>0</v>
      </c>
      <c r="Q93" s="32"/>
    </row>
    <row r="94" spans="1:17" x14ac:dyDescent="0.15">
      <c r="A94" s="35"/>
      <c r="B94" s="27">
        <v>5</v>
      </c>
      <c r="D94" s="261" t="s">
        <v>32</v>
      </c>
      <c r="E94" s="264" t="s">
        <v>474</v>
      </c>
      <c r="F94" s="21" t="s">
        <v>232</v>
      </c>
      <c r="G94" s="348"/>
      <c r="H94" s="21" t="s">
        <v>232</v>
      </c>
      <c r="I94" s="212"/>
      <c r="J94" s="18">
        <v>0</v>
      </c>
      <c r="L94" s="18">
        <v>0</v>
      </c>
      <c r="N94" s="18">
        <v>0</v>
      </c>
      <c r="O94" s="12"/>
      <c r="P94" s="18">
        <v>0</v>
      </c>
      <c r="Q94" s="32"/>
    </row>
    <row r="95" spans="1:17" x14ac:dyDescent="0.15">
      <c r="A95" s="35"/>
      <c r="B95" s="27">
        <v>6</v>
      </c>
      <c r="D95" s="261" t="s">
        <v>32</v>
      </c>
      <c r="E95" s="264" t="s">
        <v>474</v>
      </c>
      <c r="F95" s="21" t="s">
        <v>232</v>
      </c>
      <c r="G95" s="348"/>
      <c r="H95" s="21" t="s">
        <v>232</v>
      </c>
      <c r="I95" s="212"/>
      <c r="J95" s="18">
        <v>0</v>
      </c>
      <c r="L95" s="18">
        <v>0</v>
      </c>
      <c r="N95" s="18">
        <v>0</v>
      </c>
      <c r="O95" s="12"/>
      <c r="P95" s="18">
        <v>0</v>
      </c>
      <c r="Q95" s="32"/>
    </row>
    <row r="96" spans="1:17" x14ac:dyDescent="0.15">
      <c r="A96" s="35"/>
      <c r="B96" s="27">
        <v>7</v>
      </c>
      <c r="D96" s="261" t="s">
        <v>32</v>
      </c>
      <c r="E96" s="264" t="s">
        <v>474</v>
      </c>
      <c r="F96" s="21" t="s">
        <v>232</v>
      </c>
      <c r="G96" s="348"/>
      <c r="H96" s="21" t="s">
        <v>232</v>
      </c>
      <c r="I96" s="212"/>
      <c r="J96" s="18">
        <v>0</v>
      </c>
      <c r="L96" s="18">
        <v>0</v>
      </c>
      <c r="N96" s="18">
        <v>0</v>
      </c>
      <c r="O96" s="12"/>
      <c r="P96" s="18">
        <v>0</v>
      </c>
      <c r="Q96" s="32"/>
    </row>
    <row r="97" spans="1:17" x14ac:dyDescent="0.15">
      <c r="A97" s="35"/>
      <c r="B97" s="27">
        <v>8</v>
      </c>
      <c r="D97" s="261" t="s">
        <v>32</v>
      </c>
      <c r="E97" s="264" t="s">
        <v>474</v>
      </c>
      <c r="F97" s="21" t="s">
        <v>232</v>
      </c>
      <c r="G97" s="348"/>
      <c r="H97" s="21" t="s">
        <v>232</v>
      </c>
      <c r="I97" s="212"/>
      <c r="J97" s="18">
        <v>0</v>
      </c>
      <c r="L97" s="18">
        <v>0</v>
      </c>
      <c r="N97" s="18">
        <v>0</v>
      </c>
      <c r="O97" s="12"/>
      <c r="P97" s="18">
        <v>0</v>
      </c>
      <c r="Q97" s="32"/>
    </row>
    <row r="98" spans="1:17" x14ac:dyDescent="0.15">
      <c r="A98" s="35"/>
      <c r="B98" s="27">
        <v>9</v>
      </c>
      <c r="D98" s="261" t="s">
        <v>32</v>
      </c>
      <c r="E98" s="264" t="s">
        <v>474</v>
      </c>
      <c r="F98" s="21" t="s">
        <v>232</v>
      </c>
      <c r="G98" s="348"/>
      <c r="H98" s="21" t="s">
        <v>232</v>
      </c>
      <c r="I98" s="212"/>
      <c r="J98" s="18">
        <v>0</v>
      </c>
      <c r="L98" s="18">
        <v>0</v>
      </c>
      <c r="N98" s="18">
        <v>0</v>
      </c>
      <c r="O98" s="12"/>
      <c r="P98" s="18">
        <v>0</v>
      </c>
      <c r="Q98" s="32"/>
    </row>
    <row r="99" spans="1:17" x14ac:dyDescent="0.15">
      <c r="A99" s="35"/>
      <c r="B99" s="27">
        <v>10</v>
      </c>
      <c r="D99" s="261" t="s">
        <v>32</v>
      </c>
      <c r="E99" s="264" t="s">
        <v>474</v>
      </c>
      <c r="F99" s="21" t="s">
        <v>232</v>
      </c>
      <c r="G99" s="348"/>
      <c r="H99" s="21" t="s">
        <v>232</v>
      </c>
      <c r="I99" s="212"/>
      <c r="J99" s="18">
        <v>0</v>
      </c>
      <c r="L99" s="18">
        <v>0</v>
      </c>
      <c r="N99" s="18">
        <v>0</v>
      </c>
      <c r="O99" s="12"/>
      <c r="P99" s="18">
        <v>0</v>
      </c>
      <c r="Q99" s="32"/>
    </row>
    <row r="100" spans="1:17" x14ac:dyDescent="0.15">
      <c r="A100" s="35"/>
      <c r="B100" s="27">
        <v>11</v>
      </c>
      <c r="D100" s="261" t="s">
        <v>32</v>
      </c>
      <c r="E100" s="264" t="s">
        <v>474</v>
      </c>
      <c r="F100" s="21" t="s">
        <v>232</v>
      </c>
      <c r="G100" s="348"/>
      <c r="H100" s="21" t="s">
        <v>232</v>
      </c>
      <c r="I100" s="212"/>
      <c r="J100" s="18">
        <v>0</v>
      </c>
      <c r="L100" s="18">
        <v>0</v>
      </c>
      <c r="N100" s="18">
        <v>0</v>
      </c>
      <c r="O100" s="12"/>
      <c r="P100" s="18">
        <v>0</v>
      </c>
      <c r="Q100" s="32"/>
    </row>
    <row r="101" spans="1:17" x14ac:dyDescent="0.15">
      <c r="A101" s="35"/>
      <c r="B101" s="27">
        <v>12</v>
      </c>
      <c r="D101" s="261" t="s">
        <v>32</v>
      </c>
      <c r="E101" s="264" t="s">
        <v>474</v>
      </c>
      <c r="F101" s="21" t="s">
        <v>232</v>
      </c>
      <c r="G101" s="348"/>
      <c r="H101" s="21" t="s">
        <v>232</v>
      </c>
      <c r="I101" s="212"/>
      <c r="J101" s="18">
        <v>0</v>
      </c>
      <c r="L101" s="18">
        <v>0</v>
      </c>
      <c r="N101" s="18">
        <v>0</v>
      </c>
      <c r="O101" s="12"/>
      <c r="P101" s="18">
        <v>0</v>
      </c>
      <c r="Q101" s="32"/>
    </row>
    <row r="102" spans="1:17" x14ac:dyDescent="0.15">
      <c r="A102" s="35"/>
      <c r="B102" s="27">
        <v>13</v>
      </c>
      <c r="D102" s="261" t="s">
        <v>32</v>
      </c>
      <c r="E102" s="264" t="s">
        <v>474</v>
      </c>
      <c r="F102" s="21" t="s">
        <v>232</v>
      </c>
      <c r="G102" s="348"/>
      <c r="H102" s="21" t="s">
        <v>232</v>
      </c>
      <c r="I102" s="212"/>
      <c r="J102" s="18">
        <v>0</v>
      </c>
      <c r="L102" s="18">
        <v>0</v>
      </c>
      <c r="N102" s="18">
        <v>0</v>
      </c>
      <c r="O102" s="12"/>
      <c r="P102" s="18">
        <v>0</v>
      </c>
      <c r="Q102" s="32"/>
    </row>
    <row r="103" spans="1:17" x14ac:dyDescent="0.15">
      <c r="A103" s="35"/>
      <c r="B103" s="27">
        <v>14</v>
      </c>
      <c r="D103" s="261" t="s">
        <v>32</v>
      </c>
      <c r="E103" s="264" t="s">
        <v>474</v>
      </c>
      <c r="F103" s="21" t="s">
        <v>232</v>
      </c>
      <c r="G103" s="348"/>
      <c r="H103" s="21" t="s">
        <v>232</v>
      </c>
      <c r="I103" s="212"/>
      <c r="J103" s="18">
        <v>0</v>
      </c>
      <c r="L103" s="18">
        <v>0</v>
      </c>
      <c r="N103" s="18">
        <v>0</v>
      </c>
      <c r="O103" s="12"/>
      <c r="P103" s="18">
        <v>0</v>
      </c>
      <c r="Q103" s="32"/>
    </row>
    <row r="104" spans="1:17" x14ac:dyDescent="0.15">
      <c r="A104" s="35"/>
      <c r="B104" s="27">
        <v>15</v>
      </c>
      <c r="D104" s="261" t="s">
        <v>32</v>
      </c>
      <c r="E104" s="264" t="s">
        <v>474</v>
      </c>
      <c r="F104" s="21" t="s">
        <v>232</v>
      </c>
      <c r="G104" s="348"/>
      <c r="H104" s="21" t="s">
        <v>232</v>
      </c>
      <c r="I104" s="212"/>
      <c r="J104" s="18">
        <v>0</v>
      </c>
      <c r="L104" s="18">
        <v>0</v>
      </c>
      <c r="N104" s="18">
        <v>0</v>
      </c>
      <c r="O104" s="12"/>
      <c r="P104" s="18">
        <v>0</v>
      </c>
      <c r="Q104" s="32"/>
    </row>
    <row r="105" spans="1:17" x14ac:dyDescent="0.15">
      <c r="A105" s="35"/>
      <c r="B105" s="27">
        <v>16</v>
      </c>
      <c r="D105" s="261" t="s">
        <v>32</v>
      </c>
      <c r="E105" s="264" t="s">
        <v>474</v>
      </c>
      <c r="F105" s="21" t="s">
        <v>232</v>
      </c>
      <c r="G105" s="348"/>
      <c r="H105" s="21" t="s">
        <v>232</v>
      </c>
      <c r="I105" s="212"/>
      <c r="J105" s="18">
        <v>0</v>
      </c>
      <c r="L105" s="18">
        <v>0</v>
      </c>
      <c r="N105" s="18">
        <v>0</v>
      </c>
      <c r="O105" s="12"/>
      <c r="P105" s="18">
        <v>0</v>
      </c>
      <c r="Q105" s="32"/>
    </row>
    <row r="106" spans="1:17" x14ac:dyDescent="0.15">
      <c r="A106" s="35"/>
      <c r="B106" s="27">
        <v>17</v>
      </c>
      <c r="D106" s="261" t="s">
        <v>32</v>
      </c>
      <c r="E106" s="264" t="s">
        <v>474</v>
      </c>
      <c r="F106" s="21" t="s">
        <v>232</v>
      </c>
      <c r="G106" s="348"/>
      <c r="H106" s="21" t="s">
        <v>232</v>
      </c>
      <c r="I106" s="212"/>
      <c r="J106" s="18">
        <v>0</v>
      </c>
      <c r="L106" s="18">
        <v>0</v>
      </c>
      <c r="N106" s="18">
        <v>0</v>
      </c>
      <c r="O106" s="12"/>
      <c r="P106" s="18">
        <v>0</v>
      </c>
      <c r="Q106" s="32"/>
    </row>
    <row r="107" spans="1:17" x14ac:dyDescent="0.15">
      <c r="A107" s="35"/>
      <c r="B107" s="27">
        <v>18</v>
      </c>
      <c r="D107" s="261" t="s">
        <v>32</v>
      </c>
      <c r="E107" s="264" t="s">
        <v>474</v>
      </c>
      <c r="F107" s="21" t="s">
        <v>232</v>
      </c>
      <c r="G107" s="348"/>
      <c r="H107" s="21" t="s">
        <v>232</v>
      </c>
      <c r="I107" s="212"/>
      <c r="J107" s="18">
        <v>0</v>
      </c>
      <c r="L107" s="18">
        <v>0</v>
      </c>
      <c r="N107" s="18">
        <v>0</v>
      </c>
      <c r="O107" s="12"/>
      <c r="P107" s="18">
        <v>0</v>
      </c>
      <c r="Q107" s="32"/>
    </row>
    <row r="108" spans="1:17" x14ac:dyDescent="0.15">
      <c r="A108" s="35"/>
      <c r="B108" s="27">
        <v>19</v>
      </c>
      <c r="D108" s="261" t="s">
        <v>32</v>
      </c>
      <c r="E108" s="264" t="s">
        <v>474</v>
      </c>
      <c r="F108" s="21" t="s">
        <v>232</v>
      </c>
      <c r="G108" s="348"/>
      <c r="H108" s="21" t="s">
        <v>232</v>
      </c>
      <c r="I108" s="212"/>
      <c r="J108" s="18">
        <v>0</v>
      </c>
      <c r="L108" s="18">
        <v>0</v>
      </c>
      <c r="N108" s="18">
        <v>0</v>
      </c>
      <c r="O108" s="12"/>
      <c r="P108" s="18">
        <v>0</v>
      </c>
      <c r="Q108" s="32"/>
    </row>
    <row r="109" spans="1:17" x14ac:dyDescent="0.15">
      <c r="A109" s="35"/>
      <c r="B109" s="27">
        <v>20</v>
      </c>
      <c r="D109" s="261" t="s">
        <v>32</v>
      </c>
      <c r="E109" s="264" t="s">
        <v>474</v>
      </c>
      <c r="F109" s="21" t="s">
        <v>232</v>
      </c>
      <c r="G109" s="348"/>
      <c r="H109" s="21" t="s">
        <v>232</v>
      </c>
      <c r="I109" s="212"/>
      <c r="J109" s="18">
        <v>0</v>
      </c>
      <c r="L109" s="18">
        <v>0</v>
      </c>
      <c r="N109" s="18">
        <v>0</v>
      </c>
      <c r="O109" s="12"/>
      <c r="P109" s="18">
        <v>0</v>
      </c>
      <c r="Q109" s="32"/>
    </row>
    <row r="110" spans="1:17" x14ac:dyDescent="0.15">
      <c r="A110" s="35"/>
      <c r="B110" s="27">
        <v>21</v>
      </c>
      <c r="D110" s="261" t="s">
        <v>32</v>
      </c>
      <c r="E110" s="264" t="s">
        <v>474</v>
      </c>
      <c r="F110" s="21" t="s">
        <v>232</v>
      </c>
      <c r="G110" s="348"/>
      <c r="H110" s="21" t="s">
        <v>232</v>
      </c>
      <c r="I110" s="212"/>
      <c r="J110" s="18">
        <v>0</v>
      </c>
      <c r="L110" s="18">
        <v>0</v>
      </c>
      <c r="N110" s="18">
        <v>0</v>
      </c>
      <c r="O110" s="12"/>
      <c r="P110" s="18">
        <v>0</v>
      </c>
      <c r="Q110" s="32"/>
    </row>
    <row r="111" spans="1:17" x14ac:dyDescent="0.15">
      <c r="A111" s="35"/>
      <c r="B111" s="27">
        <v>22</v>
      </c>
      <c r="D111" s="261" t="s">
        <v>32</v>
      </c>
      <c r="E111" s="264" t="s">
        <v>474</v>
      </c>
      <c r="F111" s="21" t="s">
        <v>232</v>
      </c>
      <c r="G111" s="348"/>
      <c r="H111" s="21" t="s">
        <v>232</v>
      </c>
      <c r="I111" s="212"/>
      <c r="J111" s="18">
        <v>0</v>
      </c>
      <c r="L111" s="18">
        <v>0</v>
      </c>
      <c r="N111" s="18">
        <v>0</v>
      </c>
      <c r="O111" s="12"/>
      <c r="P111" s="18">
        <v>0</v>
      </c>
      <c r="Q111" s="32"/>
    </row>
    <row r="112" spans="1:17" x14ac:dyDescent="0.15">
      <c r="A112" s="35"/>
      <c r="B112" s="27">
        <v>23</v>
      </c>
      <c r="D112" s="261" t="s">
        <v>32</v>
      </c>
      <c r="E112" s="264" t="s">
        <v>474</v>
      </c>
      <c r="F112" s="21" t="s">
        <v>232</v>
      </c>
      <c r="G112" s="348"/>
      <c r="H112" s="21" t="s">
        <v>232</v>
      </c>
      <c r="I112" s="212"/>
      <c r="J112" s="18">
        <v>0</v>
      </c>
      <c r="L112" s="18">
        <v>0</v>
      </c>
      <c r="N112" s="18">
        <v>0</v>
      </c>
      <c r="O112" s="12"/>
      <c r="P112" s="18">
        <v>0</v>
      </c>
      <c r="Q112" s="32"/>
    </row>
    <row r="113" spans="1:17" x14ac:dyDescent="0.15">
      <c r="A113" s="35"/>
      <c r="B113" s="27">
        <v>24</v>
      </c>
      <c r="D113" s="261" t="s">
        <v>32</v>
      </c>
      <c r="E113" s="264" t="s">
        <v>474</v>
      </c>
      <c r="F113" s="21" t="s">
        <v>232</v>
      </c>
      <c r="G113" s="348"/>
      <c r="H113" s="21" t="s">
        <v>232</v>
      </c>
      <c r="I113" s="212"/>
      <c r="J113" s="18">
        <v>0</v>
      </c>
      <c r="L113" s="18">
        <v>0</v>
      </c>
      <c r="N113" s="18">
        <v>0</v>
      </c>
      <c r="O113" s="12"/>
      <c r="P113" s="18">
        <v>0</v>
      </c>
      <c r="Q113" s="32"/>
    </row>
    <row r="114" spans="1:17" x14ac:dyDescent="0.15">
      <c r="A114" s="35"/>
      <c r="B114" s="27">
        <v>25</v>
      </c>
      <c r="D114" s="261" t="s">
        <v>32</v>
      </c>
      <c r="E114" s="264" t="s">
        <v>474</v>
      </c>
      <c r="F114" s="21" t="s">
        <v>232</v>
      </c>
      <c r="G114" s="348"/>
      <c r="H114" s="21" t="s">
        <v>232</v>
      </c>
      <c r="I114" s="212"/>
      <c r="J114" s="18">
        <v>0</v>
      </c>
      <c r="L114" s="18">
        <v>0</v>
      </c>
      <c r="N114" s="18">
        <v>0</v>
      </c>
      <c r="O114" s="12"/>
      <c r="P114" s="18">
        <v>0</v>
      </c>
      <c r="Q114" s="32"/>
    </row>
    <row r="115" spans="1:17" x14ac:dyDescent="0.15">
      <c r="A115" s="35"/>
      <c r="B115" s="25" t="s">
        <v>372</v>
      </c>
      <c r="C115" s="25" t="s">
        <v>475</v>
      </c>
      <c r="E115" s="213"/>
      <c r="F115" s="36" t="s">
        <v>372</v>
      </c>
      <c r="G115" s="36"/>
      <c r="H115" s="36" t="s">
        <v>372</v>
      </c>
      <c r="I115" s="212"/>
      <c r="J115" s="6" t="s">
        <v>372</v>
      </c>
      <c r="L115" s="3"/>
      <c r="N115" s="6" t="s">
        <v>372</v>
      </c>
      <c r="O115" s="12"/>
      <c r="P115" s="6" t="s">
        <v>372</v>
      </c>
      <c r="Q115" s="32"/>
    </row>
    <row r="116" spans="1:17" x14ac:dyDescent="0.15">
      <c r="A116" s="35"/>
      <c r="B116" s="27">
        <v>1</v>
      </c>
      <c r="D116" s="261" t="s">
        <v>32</v>
      </c>
      <c r="E116" s="264" t="s">
        <v>474</v>
      </c>
      <c r="F116" s="21" t="s">
        <v>232</v>
      </c>
      <c r="G116" s="348"/>
      <c r="H116" s="21" t="s">
        <v>232</v>
      </c>
      <c r="I116" s="212"/>
      <c r="J116" s="18">
        <v>0</v>
      </c>
      <c r="L116" s="18">
        <v>0</v>
      </c>
      <c r="N116" s="18">
        <v>0</v>
      </c>
      <c r="O116" s="12"/>
      <c r="P116" s="18">
        <v>0</v>
      </c>
      <c r="Q116" s="32"/>
    </row>
    <row r="117" spans="1:17" x14ac:dyDescent="0.15">
      <c r="A117" s="35"/>
      <c r="B117" s="27">
        <v>2</v>
      </c>
      <c r="D117" s="261" t="s">
        <v>32</v>
      </c>
      <c r="E117" s="264" t="s">
        <v>474</v>
      </c>
      <c r="F117" s="21" t="s">
        <v>232</v>
      </c>
      <c r="G117" s="348"/>
      <c r="H117" s="21" t="s">
        <v>232</v>
      </c>
      <c r="I117" s="212"/>
      <c r="J117" s="18">
        <v>0</v>
      </c>
      <c r="L117" s="18">
        <v>0</v>
      </c>
      <c r="N117" s="18">
        <v>0</v>
      </c>
      <c r="O117" s="12"/>
      <c r="P117" s="18">
        <v>0</v>
      </c>
      <c r="Q117" s="32"/>
    </row>
    <row r="118" spans="1:17" x14ac:dyDescent="0.15">
      <c r="A118" s="35"/>
      <c r="B118" s="27">
        <v>3</v>
      </c>
      <c r="D118" s="261" t="s">
        <v>32</v>
      </c>
      <c r="E118" s="264" t="s">
        <v>474</v>
      </c>
      <c r="F118" s="21" t="s">
        <v>232</v>
      </c>
      <c r="G118" s="348"/>
      <c r="H118" s="21" t="s">
        <v>232</v>
      </c>
      <c r="I118" s="212"/>
      <c r="J118" s="18">
        <v>0</v>
      </c>
      <c r="L118" s="18">
        <v>0</v>
      </c>
      <c r="N118" s="18">
        <v>0</v>
      </c>
      <c r="O118" s="12"/>
      <c r="P118" s="18">
        <v>0</v>
      </c>
      <c r="Q118" s="32"/>
    </row>
    <row r="119" spans="1:17" x14ac:dyDescent="0.15">
      <c r="A119" s="35"/>
      <c r="B119" s="27">
        <v>4</v>
      </c>
      <c r="D119" s="261" t="s">
        <v>32</v>
      </c>
      <c r="E119" s="264" t="s">
        <v>474</v>
      </c>
      <c r="F119" s="21" t="s">
        <v>232</v>
      </c>
      <c r="G119" s="348"/>
      <c r="H119" s="21" t="s">
        <v>232</v>
      </c>
      <c r="I119" s="212"/>
      <c r="J119" s="18">
        <v>0</v>
      </c>
      <c r="L119" s="18">
        <v>0</v>
      </c>
      <c r="N119" s="18">
        <v>0</v>
      </c>
      <c r="O119" s="12"/>
      <c r="P119" s="18">
        <v>0</v>
      </c>
      <c r="Q119" s="32"/>
    </row>
    <row r="120" spans="1:17" x14ac:dyDescent="0.15">
      <c r="A120" s="35"/>
      <c r="B120" s="27">
        <v>5</v>
      </c>
      <c r="D120" s="261" t="s">
        <v>32</v>
      </c>
      <c r="E120" s="264" t="s">
        <v>474</v>
      </c>
      <c r="F120" s="21" t="s">
        <v>232</v>
      </c>
      <c r="G120" s="348"/>
      <c r="H120" s="21" t="s">
        <v>232</v>
      </c>
      <c r="I120" s="212"/>
      <c r="J120" s="18">
        <v>0</v>
      </c>
      <c r="L120" s="18">
        <v>0</v>
      </c>
      <c r="N120" s="18">
        <v>0</v>
      </c>
      <c r="O120" s="12"/>
      <c r="P120" s="18">
        <v>0</v>
      </c>
      <c r="Q120" s="32"/>
    </row>
    <row r="121" spans="1:17" x14ac:dyDescent="0.15">
      <c r="A121" s="35"/>
      <c r="B121" s="27">
        <v>6</v>
      </c>
      <c r="D121" s="261" t="s">
        <v>32</v>
      </c>
      <c r="E121" s="264" t="s">
        <v>474</v>
      </c>
      <c r="F121" s="21" t="s">
        <v>232</v>
      </c>
      <c r="G121" s="348"/>
      <c r="H121" s="21" t="s">
        <v>232</v>
      </c>
      <c r="I121" s="212"/>
      <c r="J121" s="18">
        <v>0</v>
      </c>
      <c r="L121" s="18">
        <v>0</v>
      </c>
      <c r="N121" s="18">
        <v>0</v>
      </c>
      <c r="O121" s="12"/>
      <c r="P121" s="18">
        <v>0</v>
      </c>
      <c r="Q121" s="32"/>
    </row>
    <row r="122" spans="1:17" x14ac:dyDescent="0.15">
      <c r="A122" s="35"/>
      <c r="B122" s="27">
        <v>7</v>
      </c>
      <c r="D122" s="261" t="s">
        <v>32</v>
      </c>
      <c r="E122" s="264" t="s">
        <v>474</v>
      </c>
      <c r="F122" s="21" t="s">
        <v>232</v>
      </c>
      <c r="G122" s="348"/>
      <c r="H122" s="21" t="s">
        <v>232</v>
      </c>
      <c r="I122" s="212"/>
      <c r="J122" s="18">
        <v>0</v>
      </c>
      <c r="L122" s="18">
        <v>0</v>
      </c>
      <c r="N122" s="18">
        <v>0</v>
      </c>
      <c r="O122" s="12"/>
      <c r="P122" s="18">
        <v>0</v>
      </c>
      <c r="Q122" s="32"/>
    </row>
    <row r="123" spans="1:17" x14ac:dyDescent="0.15">
      <c r="A123" s="35"/>
      <c r="B123" s="27">
        <v>8</v>
      </c>
      <c r="D123" s="261" t="s">
        <v>32</v>
      </c>
      <c r="E123" s="264" t="s">
        <v>474</v>
      </c>
      <c r="F123" s="21" t="s">
        <v>232</v>
      </c>
      <c r="G123" s="348"/>
      <c r="H123" s="21" t="s">
        <v>232</v>
      </c>
      <c r="I123" s="212"/>
      <c r="J123" s="18">
        <v>0</v>
      </c>
      <c r="L123" s="18">
        <v>0</v>
      </c>
      <c r="N123" s="18">
        <v>0</v>
      </c>
      <c r="O123" s="12"/>
      <c r="P123" s="18">
        <v>0</v>
      </c>
      <c r="Q123" s="32"/>
    </row>
    <row r="124" spans="1:17" x14ac:dyDescent="0.15">
      <c r="A124" s="35"/>
      <c r="B124" s="27">
        <v>9</v>
      </c>
      <c r="D124" s="261" t="s">
        <v>32</v>
      </c>
      <c r="E124" s="264" t="s">
        <v>474</v>
      </c>
      <c r="F124" s="21" t="s">
        <v>232</v>
      </c>
      <c r="G124" s="348"/>
      <c r="H124" s="21" t="s">
        <v>232</v>
      </c>
      <c r="I124" s="212"/>
      <c r="J124" s="18">
        <v>0</v>
      </c>
      <c r="L124" s="18">
        <v>0</v>
      </c>
      <c r="N124" s="18">
        <v>0</v>
      </c>
      <c r="O124" s="12"/>
      <c r="P124" s="18">
        <v>0</v>
      </c>
      <c r="Q124" s="32"/>
    </row>
    <row r="125" spans="1:17" x14ac:dyDescent="0.15">
      <c r="A125" s="35"/>
      <c r="B125" s="27">
        <v>10</v>
      </c>
      <c r="D125" s="261" t="s">
        <v>32</v>
      </c>
      <c r="E125" s="264" t="s">
        <v>474</v>
      </c>
      <c r="F125" s="21" t="s">
        <v>232</v>
      </c>
      <c r="G125" s="348"/>
      <c r="H125" s="21" t="s">
        <v>232</v>
      </c>
      <c r="I125" s="212"/>
      <c r="J125" s="18">
        <v>0</v>
      </c>
      <c r="L125" s="18">
        <v>0</v>
      </c>
      <c r="N125" s="18">
        <v>0</v>
      </c>
      <c r="O125" s="12"/>
      <c r="P125" s="18">
        <v>0</v>
      </c>
      <c r="Q125" s="32"/>
    </row>
    <row r="126" spans="1:17" x14ac:dyDescent="0.15">
      <c r="A126" s="35"/>
      <c r="B126" s="27">
        <v>11</v>
      </c>
      <c r="D126" s="261" t="s">
        <v>32</v>
      </c>
      <c r="E126" s="264" t="s">
        <v>474</v>
      </c>
      <c r="F126" s="21" t="s">
        <v>232</v>
      </c>
      <c r="G126" s="348"/>
      <c r="H126" s="21" t="s">
        <v>232</v>
      </c>
      <c r="I126" s="212"/>
      <c r="J126" s="18">
        <v>0</v>
      </c>
      <c r="L126" s="18">
        <v>0</v>
      </c>
      <c r="N126" s="18">
        <v>0</v>
      </c>
      <c r="O126" s="12"/>
      <c r="P126" s="18">
        <v>0</v>
      </c>
      <c r="Q126" s="32"/>
    </row>
    <row r="127" spans="1:17" x14ac:dyDescent="0.15">
      <c r="A127" s="35"/>
      <c r="B127" s="27">
        <v>12</v>
      </c>
      <c r="D127" s="261" t="s">
        <v>32</v>
      </c>
      <c r="E127" s="264" t="s">
        <v>474</v>
      </c>
      <c r="F127" s="21" t="s">
        <v>232</v>
      </c>
      <c r="G127" s="348"/>
      <c r="H127" s="21" t="s">
        <v>232</v>
      </c>
      <c r="I127" s="212"/>
      <c r="J127" s="18">
        <v>0</v>
      </c>
      <c r="L127" s="18">
        <v>0</v>
      </c>
      <c r="N127" s="18">
        <v>0</v>
      </c>
      <c r="O127" s="12"/>
      <c r="P127" s="18">
        <v>0</v>
      </c>
      <c r="Q127" s="32"/>
    </row>
    <row r="128" spans="1:17" x14ac:dyDescent="0.15">
      <c r="A128" s="35"/>
      <c r="B128" s="27">
        <v>13</v>
      </c>
      <c r="D128" s="261" t="s">
        <v>32</v>
      </c>
      <c r="E128" s="264" t="s">
        <v>474</v>
      </c>
      <c r="F128" s="21" t="s">
        <v>232</v>
      </c>
      <c r="G128" s="348"/>
      <c r="H128" s="21" t="s">
        <v>232</v>
      </c>
      <c r="I128" s="212"/>
      <c r="J128" s="18">
        <v>0</v>
      </c>
      <c r="L128" s="18">
        <v>0</v>
      </c>
      <c r="N128" s="18">
        <v>0</v>
      </c>
      <c r="O128" s="12"/>
      <c r="P128" s="18">
        <v>0</v>
      </c>
      <c r="Q128" s="32"/>
    </row>
    <row r="129" spans="1:17" x14ac:dyDescent="0.15">
      <c r="A129" s="35"/>
      <c r="B129" s="27">
        <v>14</v>
      </c>
      <c r="D129" s="261" t="s">
        <v>32</v>
      </c>
      <c r="E129" s="264" t="s">
        <v>474</v>
      </c>
      <c r="F129" s="21" t="s">
        <v>232</v>
      </c>
      <c r="G129" s="348"/>
      <c r="H129" s="21" t="s">
        <v>232</v>
      </c>
      <c r="I129" s="212"/>
      <c r="J129" s="18">
        <v>0</v>
      </c>
      <c r="L129" s="18">
        <v>0</v>
      </c>
      <c r="N129" s="18">
        <v>0</v>
      </c>
      <c r="O129" s="12"/>
      <c r="P129" s="18">
        <v>0</v>
      </c>
      <c r="Q129" s="32"/>
    </row>
    <row r="130" spans="1:17" x14ac:dyDescent="0.15">
      <c r="A130" s="35"/>
      <c r="B130" s="27">
        <v>15</v>
      </c>
      <c r="D130" s="261" t="s">
        <v>32</v>
      </c>
      <c r="E130" s="264" t="s">
        <v>474</v>
      </c>
      <c r="F130" s="21" t="s">
        <v>232</v>
      </c>
      <c r="G130" s="348"/>
      <c r="H130" s="21" t="s">
        <v>232</v>
      </c>
      <c r="I130" s="212"/>
      <c r="J130" s="18">
        <v>0</v>
      </c>
      <c r="L130" s="18">
        <v>0</v>
      </c>
      <c r="N130" s="18">
        <v>0</v>
      </c>
      <c r="O130" s="12"/>
      <c r="P130" s="18">
        <v>0</v>
      </c>
      <c r="Q130" s="32"/>
    </row>
    <row r="131" spans="1:17" x14ac:dyDescent="0.15">
      <c r="A131" s="35"/>
      <c r="B131" s="27">
        <v>16</v>
      </c>
      <c r="D131" s="261" t="s">
        <v>32</v>
      </c>
      <c r="E131" s="264" t="s">
        <v>474</v>
      </c>
      <c r="F131" s="21" t="s">
        <v>232</v>
      </c>
      <c r="G131" s="348"/>
      <c r="H131" s="21" t="s">
        <v>232</v>
      </c>
      <c r="I131" s="212"/>
      <c r="J131" s="18">
        <v>0</v>
      </c>
      <c r="L131" s="18">
        <v>0</v>
      </c>
      <c r="N131" s="18">
        <v>0</v>
      </c>
      <c r="O131" s="12"/>
      <c r="P131" s="18">
        <v>0</v>
      </c>
      <c r="Q131" s="32"/>
    </row>
    <row r="132" spans="1:17" x14ac:dyDescent="0.15">
      <c r="A132" s="35"/>
      <c r="B132" s="27">
        <v>17</v>
      </c>
      <c r="D132" s="261" t="s">
        <v>32</v>
      </c>
      <c r="E132" s="264" t="s">
        <v>474</v>
      </c>
      <c r="F132" s="21" t="s">
        <v>232</v>
      </c>
      <c r="G132" s="348"/>
      <c r="H132" s="21" t="s">
        <v>232</v>
      </c>
      <c r="I132" s="212"/>
      <c r="J132" s="18">
        <v>0</v>
      </c>
      <c r="L132" s="18">
        <v>0</v>
      </c>
      <c r="N132" s="18">
        <v>0</v>
      </c>
      <c r="O132" s="12"/>
      <c r="P132" s="18">
        <v>0</v>
      </c>
      <c r="Q132" s="32"/>
    </row>
    <row r="133" spans="1:17" x14ac:dyDescent="0.15">
      <c r="A133" s="35"/>
      <c r="B133" s="27">
        <v>18</v>
      </c>
      <c r="D133" s="261" t="s">
        <v>32</v>
      </c>
      <c r="E133" s="264" t="s">
        <v>474</v>
      </c>
      <c r="F133" s="21" t="s">
        <v>232</v>
      </c>
      <c r="G133" s="348"/>
      <c r="H133" s="21" t="s">
        <v>232</v>
      </c>
      <c r="I133" s="212"/>
      <c r="J133" s="18">
        <v>0</v>
      </c>
      <c r="L133" s="18">
        <v>0</v>
      </c>
      <c r="N133" s="18">
        <v>0</v>
      </c>
      <c r="O133" s="12"/>
      <c r="P133" s="18">
        <v>0</v>
      </c>
      <c r="Q133" s="32"/>
    </row>
    <row r="134" spans="1:17" x14ac:dyDescent="0.15">
      <c r="A134" s="35"/>
      <c r="B134" s="27">
        <v>19</v>
      </c>
      <c r="D134" s="261" t="s">
        <v>32</v>
      </c>
      <c r="E134" s="264" t="s">
        <v>474</v>
      </c>
      <c r="F134" s="21" t="s">
        <v>232</v>
      </c>
      <c r="G134" s="348"/>
      <c r="H134" s="21" t="s">
        <v>232</v>
      </c>
      <c r="I134" s="212"/>
      <c r="J134" s="18">
        <v>0</v>
      </c>
      <c r="L134" s="18">
        <v>0</v>
      </c>
      <c r="N134" s="18">
        <v>0</v>
      </c>
      <c r="O134" s="12"/>
      <c r="P134" s="18">
        <v>0</v>
      </c>
      <c r="Q134" s="32"/>
    </row>
    <row r="135" spans="1:17" x14ac:dyDescent="0.15">
      <c r="A135" s="35"/>
      <c r="B135" s="27">
        <v>20</v>
      </c>
      <c r="D135" s="261" t="s">
        <v>32</v>
      </c>
      <c r="E135" s="264" t="s">
        <v>474</v>
      </c>
      <c r="F135" s="21" t="s">
        <v>232</v>
      </c>
      <c r="G135" s="348"/>
      <c r="H135" s="21" t="s">
        <v>232</v>
      </c>
      <c r="I135" s="212"/>
      <c r="J135" s="18">
        <v>0</v>
      </c>
      <c r="L135" s="18">
        <v>0</v>
      </c>
      <c r="N135" s="18">
        <v>0</v>
      </c>
      <c r="O135" s="12"/>
      <c r="P135" s="18">
        <v>0</v>
      </c>
      <c r="Q135" s="32"/>
    </row>
    <row r="136" spans="1:17" x14ac:dyDescent="0.15">
      <c r="A136" s="35"/>
      <c r="B136" s="27">
        <v>21</v>
      </c>
      <c r="D136" s="261" t="s">
        <v>32</v>
      </c>
      <c r="E136" s="264" t="s">
        <v>474</v>
      </c>
      <c r="F136" s="21" t="s">
        <v>232</v>
      </c>
      <c r="G136" s="348"/>
      <c r="H136" s="21" t="s">
        <v>232</v>
      </c>
      <c r="I136" s="212"/>
      <c r="J136" s="18">
        <v>0</v>
      </c>
      <c r="L136" s="18">
        <v>0</v>
      </c>
      <c r="N136" s="18">
        <v>0</v>
      </c>
      <c r="O136" s="12"/>
      <c r="P136" s="18">
        <v>0</v>
      </c>
      <c r="Q136" s="32"/>
    </row>
    <row r="137" spans="1:17" x14ac:dyDescent="0.15">
      <c r="A137" s="35"/>
      <c r="B137" s="27">
        <v>22</v>
      </c>
      <c r="D137" s="261" t="s">
        <v>32</v>
      </c>
      <c r="E137" s="264" t="s">
        <v>474</v>
      </c>
      <c r="F137" s="21" t="s">
        <v>232</v>
      </c>
      <c r="G137" s="348"/>
      <c r="H137" s="21" t="s">
        <v>232</v>
      </c>
      <c r="I137" s="212"/>
      <c r="J137" s="18">
        <v>0</v>
      </c>
      <c r="L137" s="18">
        <v>0</v>
      </c>
      <c r="N137" s="18">
        <v>0</v>
      </c>
      <c r="O137" s="12"/>
      <c r="P137" s="18">
        <v>0</v>
      </c>
      <c r="Q137" s="32"/>
    </row>
    <row r="138" spans="1:17" x14ac:dyDescent="0.15">
      <c r="A138" s="35"/>
      <c r="B138" s="27">
        <v>23</v>
      </c>
      <c r="D138" s="261" t="s">
        <v>32</v>
      </c>
      <c r="E138" s="264" t="s">
        <v>474</v>
      </c>
      <c r="F138" s="21" t="s">
        <v>232</v>
      </c>
      <c r="G138" s="348"/>
      <c r="H138" s="21" t="s">
        <v>232</v>
      </c>
      <c r="I138" s="212"/>
      <c r="J138" s="18">
        <v>0</v>
      </c>
      <c r="L138" s="18">
        <v>0</v>
      </c>
      <c r="N138" s="18">
        <v>0</v>
      </c>
      <c r="O138" s="12"/>
      <c r="P138" s="18">
        <v>0</v>
      </c>
      <c r="Q138" s="32"/>
    </row>
    <row r="139" spans="1:17" x14ac:dyDescent="0.15">
      <c r="A139" s="35"/>
      <c r="B139" s="27">
        <v>24</v>
      </c>
      <c r="D139" s="261" t="s">
        <v>32</v>
      </c>
      <c r="E139" s="264" t="s">
        <v>474</v>
      </c>
      <c r="F139" s="21" t="s">
        <v>232</v>
      </c>
      <c r="G139" s="348"/>
      <c r="H139" s="21" t="s">
        <v>232</v>
      </c>
      <c r="I139" s="212"/>
      <c r="J139" s="18">
        <v>0</v>
      </c>
      <c r="L139" s="18">
        <v>0</v>
      </c>
      <c r="N139" s="18">
        <v>0</v>
      </c>
      <c r="O139" s="12"/>
      <c r="P139" s="18">
        <v>0</v>
      </c>
      <c r="Q139" s="32"/>
    </row>
    <row r="140" spans="1:17" x14ac:dyDescent="0.15">
      <c r="A140" s="42"/>
      <c r="B140" s="147">
        <v>25</v>
      </c>
      <c r="C140" s="43"/>
      <c r="D140" s="205" t="s">
        <v>32</v>
      </c>
      <c r="E140" s="265" t="s">
        <v>474</v>
      </c>
      <c r="F140" s="266" t="s">
        <v>232</v>
      </c>
      <c r="G140" s="266"/>
      <c r="H140" s="266" t="s">
        <v>232</v>
      </c>
      <c r="I140" s="214"/>
      <c r="J140" s="206">
        <v>0</v>
      </c>
      <c r="K140" s="43"/>
      <c r="L140" s="206">
        <v>0</v>
      </c>
      <c r="M140" s="43"/>
      <c r="N140" s="206">
        <v>0</v>
      </c>
      <c r="O140" s="14"/>
      <c r="P140" s="206">
        <v>0</v>
      </c>
      <c r="Q140" s="44"/>
    </row>
    <row r="141" spans="1:17" x14ac:dyDescent="0.15">
      <c r="A141" s="132"/>
      <c r="E141" s="153"/>
      <c r="Q141" s="49"/>
    </row>
    <row r="142" spans="1:17" x14ac:dyDescent="0.15">
      <c r="A142" s="132"/>
      <c r="E142" s="153"/>
      <c r="L142" s="22" t="s">
        <v>461</v>
      </c>
      <c r="Q142" s="49"/>
    </row>
    <row r="143" spans="1:17" x14ac:dyDescent="0.15">
      <c r="A143" s="132"/>
      <c r="E143" s="207" t="s">
        <v>462</v>
      </c>
      <c r="J143" s="144" t="s">
        <v>463</v>
      </c>
      <c r="Q143" s="49"/>
    </row>
    <row r="144" spans="1:17" x14ac:dyDescent="0.15">
      <c r="A144" s="132"/>
      <c r="E144" s="155" t="s">
        <v>464</v>
      </c>
      <c r="J144" s="46" t="s">
        <v>465</v>
      </c>
      <c r="Q144" s="49"/>
    </row>
    <row r="145" spans="1:17" x14ac:dyDescent="0.15">
      <c r="A145" s="138"/>
      <c r="B145" s="28"/>
      <c r="C145" s="28"/>
      <c r="D145" s="28"/>
      <c r="E145" s="208" t="s">
        <v>466</v>
      </c>
      <c r="F145" s="28"/>
      <c r="G145" s="28"/>
      <c r="H145" s="28"/>
      <c r="I145" s="28"/>
      <c r="J145" s="150" t="s">
        <v>467</v>
      </c>
      <c r="K145" s="28"/>
      <c r="L145" s="28"/>
      <c r="M145" s="28"/>
      <c r="N145" s="28"/>
      <c r="O145" s="28"/>
      <c r="P145" s="28"/>
      <c r="Q145" s="143"/>
    </row>
    <row r="147" spans="1:17" x14ac:dyDescent="0.15">
      <c r="B147" s="46" t="s">
        <v>718</v>
      </c>
    </row>
    <row r="148" spans="1:17" x14ac:dyDescent="0.15">
      <c r="B148" s="46" t="s">
        <v>468</v>
      </c>
    </row>
    <row r="151" spans="1:17" x14ac:dyDescent="0.15">
      <c r="A151" s="25" t="s">
        <v>372</v>
      </c>
      <c r="C151" s="25" t="s">
        <v>432</v>
      </c>
      <c r="O151" s="25" t="s">
        <v>433</v>
      </c>
      <c r="Q151" s="25" t="s">
        <v>372</v>
      </c>
    </row>
    <row r="152" spans="1:17" x14ac:dyDescent="0.15">
      <c r="A152" s="25" t="s">
        <v>372</v>
      </c>
      <c r="O152" s="55" t="s">
        <v>476</v>
      </c>
      <c r="Q152" s="25" t="s">
        <v>372</v>
      </c>
    </row>
    <row r="153" spans="1:17" x14ac:dyDescent="0.15">
      <c r="A153" s="25" t="s">
        <v>372</v>
      </c>
      <c r="D153" s="26" t="s">
        <v>419</v>
      </c>
      <c r="E153" s="27">
        <f>'Worksheet S'!D13</f>
        <v>0</v>
      </c>
      <c r="O153" s="55" t="s">
        <v>435</v>
      </c>
      <c r="P153" s="36"/>
      <c r="Q153" s="25" t="s">
        <v>372</v>
      </c>
    </row>
    <row r="154" spans="1:17" x14ac:dyDescent="0.15">
      <c r="A154" s="25" t="s">
        <v>372</v>
      </c>
      <c r="D154" s="26" t="s">
        <v>436</v>
      </c>
      <c r="E154" s="27" t="str">
        <f>'Worksheet S'!L20</f>
        <v>H-xxxx</v>
      </c>
      <c r="P154" s="36"/>
      <c r="Q154" s="25" t="s">
        <v>372</v>
      </c>
    </row>
    <row r="155" spans="1:17" x14ac:dyDescent="0.15">
      <c r="A155" s="25" t="s">
        <v>372</v>
      </c>
      <c r="I155" s="46" t="s">
        <v>437</v>
      </c>
      <c r="L155" s="249">
        <f>'Worksheet S'!F19</f>
        <v>0</v>
      </c>
      <c r="Q155" s="25" t="s">
        <v>372</v>
      </c>
    </row>
    <row r="156" spans="1:17" x14ac:dyDescent="0.15">
      <c r="A156" s="25" t="s">
        <v>372</v>
      </c>
      <c r="J156" s="26" t="s">
        <v>431</v>
      </c>
      <c r="L156" s="249">
        <f>'Worksheet S'!F21</f>
        <v>0</v>
      </c>
    </row>
    <row r="157" spans="1:17" x14ac:dyDescent="0.15">
      <c r="L157" s="28"/>
    </row>
    <row r="158" spans="1:17" x14ac:dyDescent="0.15">
      <c r="A158" s="29"/>
      <c r="B158" s="30"/>
      <c r="C158" s="30"/>
      <c r="D158" s="30"/>
      <c r="E158" s="30"/>
      <c r="F158" s="30"/>
      <c r="G158" s="30"/>
      <c r="H158" s="33" t="s">
        <v>477</v>
      </c>
      <c r="I158" s="56"/>
      <c r="J158" s="215"/>
      <c r="K158" s="216"/>
      <c r="L158" s="28"/>
      <c r="M158" s="217" t="s">
        <v>478</v>
      </c>
      <c r="N158" s="216"/>
      <c r="O158" s="216"/>
      <c r="P158" s="216" t="s">
        <v>372</v>
      </c>
      <c r="Q158" s="218" t="s">
        <v>372</v>
      </c>
    </row>
    <row r="159" spans="1:17" x14ac:dyDescent="0.15">
      <c r="A159" s="35"/>
      <c r="E159" s="36" t="s">
        <v>479</v>
      </c>
      <c r="F159" s="36" t="s">
        <v>480</v>
      </c>
      <c r="G159" s="36"/>
      <c r="H159" s="36" t="s">
        <v>481</v>
      </c>
      <c r="I159" s="32"/>
      <c r="L159" s="36" t="s">
        <v>422</v>
      </c>
      <c r="N159" s="36" t="s">
        <v>257</v>
      </c>
      <c r="P159" s="36" t="s">
        <v>257</v>
      </c>
      <c r="Q159" s="32"/>
    </row>
    <row r="160" spans="1:17" ht="10.5" x14ac:dyDescent="0.15">
      <c r="A160" s="35"/>
      <c r="E160" s="36" t="s">
        <v>482</v>
      </c>
      <c r="F160" s="36" t="s">
        <v>483</v>
      </c>
      <c r="G160" s="36"/>
      <c r="H160" s="36" t="s">
        <v>484</v>
      </c>
      <c r="I160" s="32"/>
      <c r="J160" s="36" t="s">
        <v>422</v>
      </c>
      <c r="L160" s="57" t="s">
        <v>615</v>
      </c>
      <c r="N160" s="36" t="s">
        <v>443</v>
      </c>
      <c r="P160" s="36" t="s">
        <v>444</v>
      </c>
      <c r="Q160" s="32"/>
    </row>
    <row r="161" spans="1:17" x14ac:dyDescent="0.15">
      <c r="A161" s="35"/>
      <c r="B161" s="25" t="s">
        <v>485</v>
      </c>
      <c r="E161" s="36" t="s">
        <v>462</v>
      </c>
      <c r="F161" s="36" t="s">
        <v>486</v>
      </c>
      <c r="G161" s="36"/>
      <c r="H161" s="36" t="s">
        <v>486</v>
      </c>
      <c r="I161" s="32"/>
      <c r="J161" s="25" t="s">
        <v>372</v>
      </c>
      <c r="L161" s="25" t="s">
        <v>372</v>
      </c>
      <c r="N161" s="25" t="s">
        <v>372</v>
      </c>
      <c r="P161" s="25" t="s">
        <v>372</v>
      </c>
      <c r="Q161" s="32"/>
    </row>
    <row r="162" spans="1:17" x14ac:dyDescent="0.15">
      <c r="A162" s="35"/>
      <c r="E162" s="36" t="s">
        <v>451</v>
      </c>
      <c r="F162" s="36" t="s">
        <v>452</v>
      </c>
      <c r="G162" s="36"/>
      <c r="H162" s="36" t="s">
        <v>453</v>
      </c>
      <c r="I162" s="32"/>
      <c r="J162" s="36" t="s">
        <v>454</v>
      </c>
      <c r="L162" s="36" t="s">
        <v>455</v>
      </c>
      <c r="N162" s="36" t="s">
        <v>456</v>
      </c>
      <c r="P162" s="36" t="s">
        <v>457</v>
      </c>
      <c r="Q162" s="32"/>
    </row>
    <row r="163" spans="1:17" x14ac:dyDescent="0.15">
      <c r="A163" s="42"/>
      <c r="B163" s="43"/>
      <c r="C163" s="43"/>
      <c r="D163" s="43"/>
      <c r="E163" s="43"/>
      <c r="F163" s="43"/>
      <c r="G163" s="43"/>
      <c r="H163" s="43"/>
      <c r="I163" s="44"/>
      <c r="J163" s="43"/>
      <c r="K163" s="43"/>
      <c r="L163" s="43"/>
      <c r="M163" s="43"/>
      <c r="N163" s="43"/>
      <c r="O163" s="43"/>
      <c r="P163" s="43"/>
      <c r="Q163" s="44"/>
    </row>
    <row r="164" spans="1:17" x14ac:dyDescent="0.15">
      <c r="A164" s="29"/>
      <c r="B164" s="31" t="s">
        <v>372</v>
      </c>
      <c r="C164" s="31" t="s">
        <v>487</v>
      </c>
      <c r="D164" s="10" t="s">
        <v>488</v>
      </c>
      <c r="E164" s="219"/>
      <c r="F164" s="219"/>
      <c r="G164" s="219"/>
      <c r="H164" s="219"/>
      <c r="I164" s="56"/>
      <c r="J164" s="31" t="s">
        <v>372</v>
      </c>
      <c r="K164" s="30"/>
      <c r="L164" s="31" t="s">
        <v>372</v>
      </c>
      <c r="M164" s="30"/>
      <c r="N164" s="31" t="s">
        <v>372</v>
      </c>
      <c r="O164" s="30"/>
      <c r="P164" s="31" t="s">
        <v>372</v>
      </c>
      <c r="Q164" s="56"/>
    </row>
    <row r="165" spans="1:17" x14ac:dyDescent="0.15">
      <c r="A165" s="35"/>
      <c r="B165" s="27">
        <v>1</v>
      </c>
      <c r="D165" s="261" t="s">
        <v>32</v>
      </c>
      <c r="E165" s="348" t="s">
        <v>232</v>
      </c>
      <c r="F165" s="348" t="s">
        <v>232</v>
      </c>
      <c r="G165" s="22">
        <f>IF(AND(E165="A",F165="A"),"Group FFS",IF(AND(E165="A",F165="B"),"Group Cap",IF(AND(E165="A",F165="C"),"Group Other",IF(AND(E165="B",F165="A"),"Group FFS",IF(AND(E165="B",F165="B"),"Group Cap",IF(AND(E165="B",F165="C"),"Group Other",IF(AND(E165="C",F165="A"),"Group FFS",IF(AND(E165="C",F165="B"),"Group Cap",IF(AND(E165="C",F165="C"),"Group Other",IF(AND(E165="D",F165="A"),"Indiv FFS",IF(AND(E165="D",F165="B"),"Indiv Cap",IF(AND(E165="D",F165="C"),"Indiv Other",0))))))))))))</f>
        <v>0</v>
      </c>
      <c r="H165" s="348" t="s">
        <v>232</v>
      </c>
      <c r="I165" s="32"/>
      <c r="J165" s="350">
        <v>0</v>
      </c>
      <c r="L165" s="350">
        <v>0</v>
      </c>
      <c r="N165" s="350">
        <v>0</v>
      </c>
      <c r="O165" s="12"/>
      <c r="P165" s="350">
        <v>0</v>
      </c>
      <c r="Q165" s="32"/>
    </row>
    <row r="166" spans="1:17" x14ac:dyDescent="0.15">
      <c r="A166" s="35"/>
      <c r="B166" s="27">
        <v>2</v>
      </c>
      <c r="D166" s="261" t="s">
        <v>32</v>
      </c>
      <c r="E166" s="348" t="s">
        <v>232</v>
      </c>
      <c r="F166" s="348" t="s">
        <v>232</v>
      </c>
      <c r="G166" s="22">
        <f t="shared" ref="G166:G204" si="0">IF(AND(E166="A",F166="A"),"Group FFS",IF(AND(E166="A",F166="B"),"Group Cap",IF(AND(E166="A",F166="C"),"Group Other",IF(AND(E166="B",F166="A"),"Group FFS",IF(AND(E166="B",F166="B"),"Group Cap",IF(AND(E166="B",F166="C"),"Group Other",IF(AND(E166="C",F166="A"),"Group FFS",IF(AND(E166="C",F166="B"),"Group Cap",IF(AND(E166="C",F166="C"),"Group Other",IF(AND(E166="D",F166="A"),"Indiv FFS",IF(AND(E166="D",F166="B"),"Indiv Cap",IF(AND(E166="D",F166="C"),"Indiv Other",0))))))))))))</f>
        <v>0</v>
      </c>
      <c r="H166" s="348" t="s">
        <v>232</v>
      </c>
      <c r="I166" s="32"/>
      <c r="J166" s="350">
        <v>0</v>
      </c>
      <c r="L166" s="350">
        <v>0</v>
      </c>
      <c r="N166" s="350">
        <v>0</v>
      </c>
      <c r="O166" s="12"/>
      <c r="P166" s="350">
        <v>0</v>
      </c>
      <c r="Q166" s="32"/>
    </row>
    <row r="167" spans="1:17" x14ac:dyDescent="0.15">
      <c r="A167" s="35"/>
      <c r="B167" s="27">
        <v>3</v>
      </c>
      <c r="D167" s="261" t="s">
        <v>32</v>
      </c>
      <c r="E167" s="348" t="s">
        <v>232</v>
      </c>
      <c r="F167" s="348" t="s">
        <v>232</v>
      </c>
      <c r="G167" s="22">
        <f t="shared" si="0"/>
        <v>0</v>
      </c>
      <c r="H167" s="348" t="s">
        <v>232</v>
      </c>
      <c r="I167" s="32"/>
      <c r="J167" s="350">
        <v>0</v>
      </c>
      <c r="L167" s="350">
        <v>0</v>
      </c>
      <c r="N167" s="350">
        <v>0</v>
      </c>
      <c r="O167" s="12"/>
      <c r="P167" s="350">
        <v>0</v>
      </c>
      <c r="Q167" s="32"/>
    </row>
    <row r="168" spans="1:17" x14ac:dyDescent="0.15">
      <c r="A168" s="35"/>
      <c r="B168" s="27">
        <v>4</v>
      </c>
      <c r="D168" s="261" t="s">
        <v>32</v>
      </c>
      <c r="E168" s="348" t="s">
        <v>232</v>
      </c>
      <c r="F168" s="348" t="s">
        <v>232</v>
      </c>
      <c r="G168" s="22">
        <f t="shared" si="0"/>
        <v>0</v>
      </c>
      <c r="H168" s="348" t="s">
        <v>232</v>
      </c>
      <c r="I168" s="32"/>
      <c r="J168" s="350">
        <v>0</v>
      </c>
      <c r="L168" s="350">
        <v>0</v>
      </c>
      <c r="N168" s="350">
        <v>0</v>
      </c>
      <c r="O168" s="12"/>
      <c r="P168" s="350">
        <v>0</v>
      </c>
      <c r="Q168" s="32"/>
    </row>
    <row r="169" spans="1:17" x14ac:dyDescent="0.15">
      <c r="A169" s="35"/>
      <c r="B169" s="27">
        <v>5</v>
      </c>
      <c r="D169" s="261" t="s">
        <v>32</v>
      </c>
      <c r="E169" s="348" t="s">
        <v>232</v>
      </c>
      <c r="F169" s="348" t="s">
        <v>232</v>
      </c>
      <c r="G169" s="22">
        <f t="shared" si="0"/>
        <v>0</v>
      </c>
      <c r="H169" s="348" t="s">
        <v>232</v>
      </c>
      <c r="I169" s="32"/>
      <c r="J169" s="350">
        <v>0</v>
      </c>
      <c r="L169" s="350">
        <v>0</v>
      </c>
      <c r="N169" s="350">
        <v>0</v>
      </c>
      <c r="O169" s="12"/>
      <c r="P169" s="350">
        <v>0</v>
      </c>
      <c r="Q169" s="32"/>
    </row>
    <row r="170" spans="1:17" x14ac:dyDescent="0.15">
      <c r="A170" s="35"/>
      <c r="B170" s="27">
        <v>6</v>
      </c>
      <c r="D170" s="261" t="s">
        <v>32</v>
      </c>
      <c r="E170" s="348" t="s">
        <v>232</v>
      </c>
      <c r="F170" s="348" t="s">
        <v>232</v>
      </c>
      <c r="G170" s="22">
        <f t="shared" si="0"/>
        <v>0</v>
      </c>
      <c r="H170" s="348" t="s">
        <v>232</v>
      </c>
      <c r="I170" s="32"/>
      <c r="J170" s="350">
        <v>0</v>
      </c>
      <c r="L170" s="350">
        <v>0</v>
      </c>
      <c r="N170" s="350">
        <v>0</v>
      </c>
      <c r="O170" s="12"/>
      <c r="P170" s="350">
        <v>0</v>
      </c>
      <c r="Q170" s="32"/>
    </row>
    <row r="171" spans="1:17" x14ac:dyDescent="0.15">
      <c r="A171" s="35"/>
      <c r="B171" s="27">
        <v>7</v>
      </c>
      <c r="D171" s="261" t="s">
        <v>32</v>
      </c>
      <c r="E171" s="348" t="s">
        <v>232</v>
      </c>
      <c r="F171" s="348" t="s">
        <v>232</v>
      </c>
      <c r="G171" s="22">
        <f t="shared" si="0"/>
        <v>0</v>
      </c>
      <c r="H171" s="348" t="s">
        <v>232</v>
      </c>
      <c r="I171" s="32"/>
      <c r="J171" s="350">
        <v>0</v>
      </c>
      <c r="L171" s="350">
        <v>0</v>
      </c>
      <c r="N171" s="350">
        <v>0</v>
      </c>
      <c r="O171" s="12"/>
      <c r="P171" s="350">
        <v>0</v>
      </c>
      <c r="Q171" s="32"/>
    </row>
    <row r="172" spans="1:17" x14ac:dyDescent="0.15">
      <c r="A172" s="35"/>
      <c r="B172" s="27">
        <v>8</v>
      </c>
      <c r="D172" s="261" t="s">
        <v>32</v>
      </c>
      <c r="E172" s="348" t="s">
        <v>232</v>
      </c>
      <c r="F172" s="348" t="s">
        <v>232</v>
      </c>
      <c r="G172" s="22">
        <f t="shared" si="0"/>
        <v>0</v>
      </c>
      <c r="H172" s="348" t="s">
        <v>232</v>
      </c>
      <c r="I172" s="32"/>
      <c r="J172" s="350">
        <v>0</v>
      </c>
      <c r="L172" s="350">
        <v>0</v>
      </c>
      <c r="N172" s="350">
        <v>0</v>
      </c>
      <c r="O172" s="12"/>
      <c r="P172" s="350">
        <v>0</v>
      </c>
      <c r="Q172" s="32"/>
    </row>
    <row r="173" spans="1:17" x14ac:dyDescent="0.15">
      <c r="A173" s="35"/>
      <c r="B173" s="27">
        <v>9</v>
      </c>
      <c r="D173" s="261" t="s">
        <v>32</v>
      </c>
      <c r="E173" s="348" t="s">
        <v>232</v>
      </c>
      <c r="F173" s="348" t="s">
        <v>232</v>
      </c>
      <c r="G173" s="22">
        <f t="shared" si="0"/>
        <v>0</v>
      </c>
      <c r="H173" s="348" t="s">
        <v>232</v>
      </c>
      <c r="I173" s="32"/>
      <c r="J173" s="350">
        <v>0</v>
      </c>
      <c r="L173" s="350">
        <v>0</v>
      </c>
      <c r="N173" s="350">
        <v>0</v>
      </c>
      <c r="O173" s="12"/>
      <c r="P173" s="350">
        <v>0</v>
      </c>
      <c r="Q173" s="32"/>
    </row>
    <row r="174" spans="1:17" x14ac:dyDescent="0.15">
      <c r="A174" s="35"/>
      <c r="B174" s="27">
        <v>10</v>
      </c>
      <c r="D174" s="261" t="s">
        <v>32</v>
      </c>
      <c r="E174" s="348" t="s">
        <v>232</v>
      </c>
      <c r="F174" s="348" t="s">
        <v>232</v>
      </c>
      <c r="G174" s="22">
        <f t="shared" si="0"/>
        <v>0</v>
      </c>
      <c r="H174" s="348" t="s">
        <v>232</v>
      </c>
      <c r="I174" s="32"/>
      <c r="J174" s="350">
        <v>0</v>
      </c>
      <c r="L174" s="350">
        <v>0</v>
      </c>
      <c r="N174" s="350">
        <v>0</v>
      </c>
      <c r="O174" s="12"/>
      <c r="P174" s="350">
        <v>0</v>
      </c>
      <c r="Q174" s="32"/>
    </row>
    <row r="175" spans="1:17" x14ac:dyDescent="0.15">
      <c r="A175" s="35"/>
      <c r="B175" s="27">
        <v>11</v>
      </c>
      <c r="D175" s="261" t="s">
        <v>32</v>
      </c>
      <c r="E175" s="348" t="s">
        <v>232</v>
      </c>
      <c r="F175" s="348" t="s">
        <v>232</v>
      </c>
      <c r="G175" s="22">
        <f t="shared" si="0"/>
        <v>0</v>
      </c>
      <c r="H175" s="348" t="s">
        <v>232</v>
      </c>
      <c r="I175" s="32"/>
      <c r="J175" s="350">
        <v>0</v>
      </c>
      <c r="L175" s="350">
        <v>0</v>
      </c>
      <c r="N175" s="350">
        <v>0</v>
      </c>
      <c r="O175" s="12"/>
      <c r="P175" s="350">
        <v>0</v>
      </c>
      <c r="Q175" s="32"/>
    </row>
    <row r="176" spans="1:17" x14ac:dyDescent="0.15">
      <c r="A176" s="35"/>
      <c r="B176" s="27">
        <v>12</v>
      </c>
      <c r="D176" s="261" t="s">
        <v>32</v>
      </c>
      <c r="E176" s="348" t="s">
        <v>232</v>
      </c>
      <c r="F176" s="348" t="s">
        <v>232</v>
      </c>
      <c r="G176" s="22">
        <f t="shared" si="0"/>
        <v>0</v>
      </c>
      <c r="H176" s="348" t="s">
        <v>232</v>
      </c>
      <c r="I176" s="32"/>
      <c r="J176" s="18">
        <v>0</v>
      </c>
      <c r="L176" s="350">
        <v>0</v>
      </c>
      <c r="N176" s="350">
        <v>0</v>
      </c>
      <c r="O176" s="12"/>
      <c r="P176" s="350">
        <v>0</v>
      </c>
      <c r="Q176" s="32"/>
    </row>
    <row r="177" spans="1:17" x14ac:dyDescent="0.15">
      <c r="A177" s="35"/>
      <c r="B177" s="27">
        <v>13</v>
      </c>
      <c r="D177" s="261" t="s">
        <v>32</v>
      </c>
      <c r="E177" s="348" t="s">
        <v>232</v>
      </c>
      <c r="F177" s="348" t="s">
        <v>232</v>
      </c>
      <c r="G177" s="22">
        <f t="shared" si="0"/>
        <v>0</v>
      </c>
      <c r="H177" s="348" t="s">
        <v>232</v>
      </c>
      <c r="I177" s="32"/>
      <c r="J177" s="18">
        <v>0</v>
      </c>
      <c r="L177" s="18">
        <v>0</v>
      </c>
      <c r="N177" s="18">
        <v>0</v>
      </c>
      <c r="O177" s="12"/>
      <c r="P177" s="18">
        <v>0</v>
      </c>
      <c r="Q177" s="32"/>
    </row>
    <row r="178" spans="1:17" x14ac:dyDescent="0.15">
      <c r="A178" s="35"/>
      <c r="B178" s="27">
        <v>14</v>
      </c>
      <c r="D178" s="261" t="s">
        <v>32</v>
      </c>
      <c r="E178" s="21" t="s">
        <v>232</v>
      </c>
      <c r="F178" s="348" t="s">
        <v>232</v>
      </c>
      <c r="G178" s="22">
        <f t="shared" si="0"/>
        <v>0</v>
      </c>
      <c r="H178" s="348" t="s">
        <v>232</v>
      </c>
      <c r="I178" s="32"/>
      <c r="J178" s="18">
        <v>0</v>
      </c>
      <c r="L178" s="18">
        <v>0</v>
      </c>
      <c r="N178" s="18">
        <v>0</v>
      </c>
      <c r="O178" s="12"/>
      <c r="P178" s="18">
        <v>0</v>
      </c>
      <c r="Q178" s="32"/>
    </row>
    <row r="179" spans="1:17" x14ac:dyDescent="0.15">
      <c r="A179" s="35"/>
      <c r="B179" s="27">
        <v>15</v>
      </c>
      <c r="D179" s="261" t="s">
        <v>32</v>
      </c>
      <c r="E179" s="21" t="s">
        <v>232</v>
      </c>
      <c r="F179" s="348" t="s">
        <v>232</v>
      </c>
      <c r="G179" s="22">
        <f t="shared" si="0"/>
        <v>0</v>
      </c>
      <c r="H179" s="348" t="s">
        <v>232</v>
      </c>
      <c r="I179" s="32"/>
      <c r="J179" s="18">
        <v>0</v>
      </c>
      <c r="L179" s="18">
        <v>0</v>
      </c>
      <c r="N179" s="18">
        <v>0</v>
      </c>
      <c r="O179" s="12"/>
      <c r="P179" s="18">
        <v>0</v>
      </c>
      <c r="Q179" s="32"/>
    </row>
    <row r="180" spans="1:17" x14ac:dyDescent="0.15">
      <c r="A180" s="35"/>
      <c r="B180" s="27">
        <v>16</v>
      </c>
      <c r="D180" s="261" t="s">
        <v>32</v>
      </c>
      <c r="E180" s="21" t="s">
        <v>232</v>
      </c>
      <c r="F180" s="348" t="s">
        <v>232</v>
      </c>
      <c r="G180" s="22">
        <f t="shared" si="0"/>
        <v>0</v>
      </c>
      <c r="H180" s="348" t="s">
        <v>232</v>
      </c>
      <c r="I180" s="32"/>
      <c r="J180" s="18">
        <v>0</v>
      </c>
      <c r="L180" s="18">
        <v>0</v>
      </c>
      <c r="N180" s="18">
        <v>0</v>
      </c>
      <c r="O180" s="12"/>
      <c r="P180" s="18">
        <v>0</v>
      </c>
      <c r="Q180" s="32"/>
    </row>
    <row r="181" spans="1:17" x14ac:dyDescent="0.15">
      <c r="A181" s="35"/>
      <c r="B181" s="27">
        <v>17</v>
      </c>
      <c r="D181" s="261" t="s">
        <v>32</v>
      </c>
      <c r="E181" s="21" t="s">
        <v>232</v>
      </c>
      <c r="F181" s="348" t="s">
        <v>232</v>
      </c>
      <c r="G181" s="22">
        <f t="shared" si="0"/>
        <v>0</v>
      </c>
      <c r="H181" s="348" t="s">
        <v>232</v>
      </c>
      <c r="I181" s="32"/>
      <c r="J181" s="18">
        <v>0</v>
      </c>
      <c r="L181" s="18">
        <v>0</v>
      </c>
      <c r="N181" s="18">
        <v>0</v>
      </c>
      <c r="O181" s="12"/>
      <c r="P181" s="18">
        <v>0</v>
      </c>
      <c r="Q181" s="32"/>
    </row>
    <row r="182" spans="1:17" x14ac:dyDescent="0.15">
      <c r="A182" s="35"/>
      <c r="B182" s="27">
        <v>18</v>
      </c>
      <c r="D182" s="261" t="s">
        <v>32</v>
      </c>
      <c r="E182" s="21" t="s">
        <v>232</v>
      </c>
      <c r="F182" s="348" t="s">
        <v>232</v>
      </c>
      <c r="G182" s="22">
        <f t="shared" si="0"/>
        <v>0</v>
      </c>
      <c r="H182" s="348" t="s">
        <v>232</v>
      </c>
      <c r="I182" s="32"/>
      <c r="J182" s="18">
        <v>0</v>
      </c>
      <c r="L182" s="18">
        <v>0</v>
      </c>
      <c r="N182" s="18">
        <v>0</v>
      </c>
      <c r="O182" s="12"/>
      <c r="P182" s="18">
        <v>0</v>
      </c>
      <c r="Q182" s="32"/>
    </row>
    <row r="183" spans="1:17" x14ac:dyDescent="0.15">
      <c r="A183" s="35"/>
      <c r="B183" s="27">
        <v>19</v>
      </c>
      <c r="D183" s="261" t="s">
        <v>32</v>
      </c>
      <c r="E183" s="21" t="s">
        <v>232</v>
      </c>
      <c r="F183" s="348" t="s">
        <v>232</v>
      </c>
      <c r="G183" s="22">
        <f t="shared" si="0"/>
        <v>0</v>
      </c>
      <c r="H183" s="348" t="s">
        <v>232</v>
      </c>
      <c r="I183" s="32"/>
      <c r="J183" s="18">
        <v>0</v>
      </c>
      <c r="L183" s="18">
        <v>0</v>
      </c>
      <c r="N183" s="18">
        <v>0</v>
      </c>
      <c r="O183" s="12"/>
      <c r="P183" s="18">
        <v>0</v>
      </c>
      <c r="Q183" s="32"/>
    </row>
    <row r="184" spans="1:17" x14ac:dyDescent="0.15">
      <c r="A184" s="35"/>
      <c r="B184" s="27">
        <v>20</v>
      </c>
      <c r="D184" s="261" t="s">
        <v>32</v>
      </c>
      <c r="E184" s="21" t="s">
        <v>232</v>
      </c>
      <c r="F184" s="348" t="s">
        <v>232</v>
      </c>
      <c r="G184" s="22">
        <f t="shared" si="0"/>
        <v>0</v>
      </c>
      <c r="H184" s="348" t="s">
        <v>232</v>
      </c>
      <c r="I184" s="32"/>
      <c r="J184" s="18">
        <v>0</v>
      </c>
      <c r="L184" s="18">
        <v>0</v>
      </c>
      <c r="N184" s="18">
        <v>0</v>
      </c>
      <c r="O184" s="12"/>
      <c r="P184" s="18">
        <v>0</v>
      </c>
      <c r="Q184" s="32"/>
    </row>
    <row r="185" spans="1:17" x14ac:dyDescent="0.15">
      <c r="A185" s="35"/>
      <c r="B185" s="27">
        <v>21</v>
      </c>
      <c r="D185" s="261" t="s">
        <v>32</v>
      </c>
      <c r="E185" s="21" t="s">
        <v>232</v>
      </c>
      <c r="F185" s="348" t="s">
        <v>232</v>
      </c>
      <c r="G185" s="22">
        <f t="shared" si="0"/>
        <v>0</v>
      </c>
      <c r="H185" s="348" t="s">
        <v>232</v>
      </c>
      <c r="I185" s="32"/>
      <c r="J185" s="18">
        <v>0</v>
      </c>
      <c r="L185" s="18">
        <v>0</v>
      </c>
      <c r="N185" s="18">
        <v>0</v>
      </c>
      <c r="O185" s="12"/>
      <c r="P185" s="18">
        <v>0</v>
      </c>
      <c r="Q185" s="32"/>
    </row>
    <row r="186" spans="1:17" x14ac:dyDescent="0.15">
      <c r="A186" s="35"/>
      <c r="B186" s="27">
        <v>22</v>
      </c>
      <c r="D186" s="261" t="s">
        <v>32</v>
      </c>
      <c r="E186" s="21" t="s">
        <v>232</v>
      </c>
      <c r="F186" s="348" t="s">
        <v>232</v>
      </c>
      <c r="G186" s="22">
        <f t="shared" si="0"/>
        <v>0</v>
      </c>
      <c r="H186" s="348" t="s">
        <v>232</v>
      </c>
      <c r="I186" s="32"/>
      <c r="J186" s="18">
        <v>0</v>
      </c>
      <c r="L186" s="18">
        <v>0</v>
      </c>
      <c r="N186" s="18">
        <v>0</v>
      </c>
      <c r="O186" s="12"/>
      <c r="P186" s="18">
        <v>0</v>
      </c>
      <c r="Q186" s="32"/>
    </row>
    <row r="187" spans="1:17" x14ac:dyDescent="0.15">
      <c r="A187" s="35"/>
      <c r="B187" s="27">
        <v>23</v>
      </c>
      <c r="D187" s="261" t="s">
        <v>32</v>
      </c>
      <c r="E187" s="21" t="s">
        <v>232</v>
      </c>
      <c r="F187" s="348" t="s">
        <v>232</v>
      </c>
      <c r="G187" s="22">
        <f t="shared" si="0"/>
        <v>0</v>
      </c>
      <c r="H187" s="348" t="s">
        <v>232</v>
      </c>
      <c r="I187" s="32"/>
      <c r="J187" s="18">
        <v>0</v>
      </c>
      <c r="L187" s="18">
        <v>0</v>
      </c>
      <c r="N187" s="18">
        <v>0</v>
      </c>
      <c r="O187" s="12"/>
      <c r="P187" s="18">
        <v>0</v>
      </c>
      <c r="Q187" s="32"/>
    </row>
    <row r="188" spans="1:17" x14ac:dyDescent="0.15">
      <c r="A188" s="35"/>
      <c r="B188" s="27">
        <v>24</v>
      </c>
      <c r="D188" s="261" t="s">
        <v>32</v>
      </c>
      <c r="E188" s="21" t="s">
        <v>232</v>
      </c>
      <c r="F188" s="348" t="s">
        <v>232</v>
      </c>
      <c r="G188" s="22">
        <f t="shared" si="0"/>
        <v>0</v>
      </c>
      <c r="H188" s="348" t="s">
        <v>232</v>
      </c>
      <c r="I188" s="32"/>
      <c r="J188" s="18">
        <v>0</v>
      </c>
      <c r="L188" s="18">
        <v>0</v>
      </c>
      <c r="N188" s="18">
        <v>0</v>
      </c>
      <c r="O188" s="12"/>
      <c r="P188" s="18">
        <v>0</v>
      </c>
      <c r="Q188" s="32"/>
    </row>
    <row r="189" spans="1:17" x14ac:dyDescent="0.15">
      <c r="A189" s="35"/>
      <c r="B189" s="27">
        <v>25</v>
      </c>
      <c r="D189" s="261" t="s">
        <v>32</v>
      </c>
      <c r="E189" s="21" t="s">
        <v>232</v>
      </c>
      <c r="F189" s="348" t="s">
        <v>232</v>
      </c>
      <c r="G189" s="22">
        <f t="shared" si="0"/>
        <v>0</v>
      </c>
      <c r="H189" s="348" t="s">
        <v>232</v>
      </c>
      <c r="I189" s="32"/>
      <c r="J189" s="18">
        <v>0</v>
      </c>
      <c r="L189" s="18">
        <v>0</v>
      </c>
      <c r="N189" s="18">
        <v>0</v>
      </c>
      <c r="O189" s="12"/>
      <c r="P189" s="18">
        <v>0</v>
      </c>
      <c r="Q189" s="32"/>
    </row>
    <row r="190" spans="1:17" x14ac:dyDescent="0.15">
      <c r="A190" s="35"/>
      <c r="B190" s="27">
        <v>26</v>
      </c>
      <c r="D190" s="261" t="s">
        <v>32</v>
      </c>
      <c r="E190" s="21" t="s">
        <v>232</v>
      </c>
      <c r="F190" s="348" t="s">
        <v>232</v>
      </c>
      <c r="G190" s="22">
        <f t="shared" si="0"/>
        <v>0</v>
      </c>
      <c r="H190" s="348" t="s">
        <v>232</v>
      </c>
      <c r="I190" s="32"/>
      <c r="J190" s="18">
        <v>0</v>
      </c>
      <c r="L190" s="18">
        <v>0</v>
      </c>
      <c r="N190" s="18">
        <v>0</v>
      </c>
      <c r="O190" s="12"/>
      <c r="P190" s="18">
        <v>0</v>
      </c>
      <c r="Q190" s="32"/>
    </row>
    <row r="191" spans="1:17" x14ac:dyDescent="0.15">
      <c r="A191" s="35"/>
      <c r="B191" s="27">
        <v>27</v>
      </c>
      <c r="D191" s="261" t="s">
        <v>32</v>
      </c>
      <c r="E191" s="21" t="s">
        <v>232</v>
      </c>
      <c r="F191" s="348" t="s">
        <v>232</v>
      </c>
      <c r="G191" s="22">
        <f t="shared" si="0"/>
        <v>0</v>
      </c>
      <c r="H191" s="348" t="s">
        <v>232</v>
      </c>
      <c r="I191" s="32"/>
      <c r="J191" s="18">
        <v>0</v>
      </c>
      <c r="L191" s="18">
        <v>0</v>
      </c>
      <c r="N191" s="18">
        <v>0</v>
      </c>
      <c r="O191" s="12"/>
      <c r="P191" s="18">
        <v>0</v>
      </c>
      <c r="Q191" s="32"/>
    </row>
    <row r="192" spans="1:17" x14ac:dyDescent="0.15">
      <c r="A192" s="35"/>
      <c r="B192" s="27">
        <v>28</v>
      </c>
      <c r="D192" s="261" t="s">
        <v>32</v>
      </c>
      <c r="E192" s="21" t="s">
        <v>232</v>
      </c>
      <c r="F192" s="348" t="s">
        <v>232</v>
      </c>
      <c r="G192" s="22">
        <f t="shared" si="0"/>
        <v>0</v>
      </c>
      <c r="H192" s="348" t="s">
        <v>232</v>
      </c>
      <c r="I192" s="32"/>
      <c r="J192" s="18">
        <v>0</v>
      </c>
      <c r="L192" s="18">
        <v>0</v>
      </c>
      <c r="N192" s="18">
        <v>0</v>
      </c>
      <c r="O192" s="12"/>
      <c r="P192" s="18">
        <v>0</v>
      </c>
      <c r="Q192" s="32"/>
    </row>
    <row r="193" spans="1:17" x14ac:dyDescent="0.15">
      <c r="A193" s="35"/>
      <c r="B193" s="27">
        <v>29</v>
      </c>
      <c r="D193" s="261" t="s">
        <v>32</v>
      </c>
      <c r="E193" s="21" t="s">
        <v>232</v>
      </c>
      <c r="F193" s="348" t="s">
        <v>232</v>
      </c>
      <c r="G193" s="22">
        <f t="shared" si="0"/>
        <v>0</v>
      </c>
      <c r="H193" s="348" t="s">
        <v>232</v>
      </c>
      <c r="I193" s="32"/>
      <c r="J193" s="18">
        <v>0</v>
      </c>
      <c r="L193" s="18">
        <v>0</v>
      </c>
      <c r="N193" s="18">
        <v>0</v>
      </c>
      <c r="O193" s="12"/>
      <c r="P193" s="18">
        <v>0</v>
      </c>
      <c r="Q193" s="32"/>
    </row>
    <row r="194" spans="1:17" x14ac:dyDescent="0.15">
      <c r="A194" s="35"/>
      <c r="B194" s="27">
        <v>30</v>
      </c>
      <c r="D194" s="261" t="s">
        <v>32</v>
      </c>
      <c r="E194" s="21" t="s">
        <v>232</v>
      </c>
      <c r="F194" s="348" t="s">
        <v>232</v>
      </c>
      <c r="G194" s="22">
        <f t="shared" si="0"/>
        <v>0</v>
      </c>
      <c r="H194" s="348" t="s">
        <v>232</v>
      </c>
      <c r="I194" s="32"/>
      <c r="J194" s="18">
        <v>0</v>
      </c>
      <c r="L194" s="18">
        <v>0</v>
      </c>
      <c r="N194" s="18">
        <v>0</v>
      </c>
      <c r="O194" s="12"/>
      <c r="P194" s="18">
        <v>0</v>
      </c>
      <c r="Q194" s="32"/>
    </row>
    <row r="195" spans="1:17" x14ac:dyDescent="0.15">
      <c r="A195" s="35"/>
      <c r="B195" s="27">
        <v>31</v>
      </c>
      <c r="D195" s="261" t="s">
        <v>32</v>
      </c>
      <c r="E195" s="21" t="s">
        <v>232</v>
      </c>
      <c r="F195" s="348" t="s">
        <v>232</v>
      </c>
      <c r="G195" s="22">
        <f t="shared" si="0"/>
        <v>0</v>
      </c>
      <c r="H195" s="348" t="s">
        <v>232</v>
      </c>
      <c r="I195" s="32"/>
      <c r="J195" s="18">
        <v>0</v>
      </c>
      <c r="L195" s="18">
        <v>0</v>
      </c>
      <c r="N195" s="18">
        <v>0</v>
      </c>
      <c r="O195" s="12"/>
      <c r="P195" s="18">
        <v>0</v>
      </c>
      <c r="Q195" s="32"/>
    </row>
    <row r="196" spans="1:17" x14ac:dyDescent="0.15">
      <c r="A196" s="35"/>
      <c r="B196" s="27">
        <v>32</v>
      </c>
      <c r="D196" s="261" t="s">
        <v>32</v>
      </c>
      <c r="E196" s="21" t="s">
        <v>232</v>
      </c>
      <c r="F196" s="348" t="s">
        <v>232</v>
      </c>
      <c r="G196" s="22">
        <f t="shared" si="0"/>
        <v>0</v>
      </c>
      <c r="H196" s="348" t="s">
        <v>232</v>
      </c>
      <c r="I196" s="32"/>
      <c r="J196" s="18">
        <v>0</v>
      </c>
      <c r="L196" s="18">
        <v>0</v>
      </c>
      <c r="N196" s="18">
        <v>0</v>
      </c>
      <c r="O196" s="12"/>
      <c r="P196" s="18">
        <v>0</v>
      </c>
      <c r="Q196" s="32"/>
    </row>
    <row r="197" spans="1:17" x14ac:dyDescent="0.15">
      <c r="A197" s="35"/>
      <c r="B197" s="27">
        <v>33</v>
      </c>
      <c r="D197" s="261" t="s">
        <v>32</v>
      </c>
      <c r="E197" s="21" t="s">
        <v>232</v>
      </c>
      <c r="F197" s="348" t="s">
        <v>232</v>
      </c>
      <c r="G197" s="22">
        <f t="shared" si="0"/>
        <v>0</v>
      </c>
      <c r="H197" s="348" t="s">
        <v>232</v>
      </c>
      <c r="I197" s="32"/>
      <c r="J197" s="18">
        <v>0</v>
      </c>
      <c r="L197" s="18">
        <v>0</v>
      </c>
      <c r="N197" s="18">
        <v>0</v>
      </c>
      <c r="O197" s="12"/>
      <c r="P197" s="18">
        <v>0</v>
      </c>
      <c r="Q197" s="32"/>
    </row>
    <row r="198" spans="1:17" x14ac:dyDescent="0.15">
      <c r="A198" s="35"/>
      <c r="B198" s="27">
        <v>34</v>
      </c>
      <c r="D198" s="261" t="s">
        <v>32</v>
      </c>
      <c r="E198" s="21" t="s">
        <v>232</v>
      </c>
      <c r="F198" s="348" t="s">
        <v>232</v>
      </c>
      <c r="G198" s="22">
        <f t="shared" si="0"/>
        <v>0</v>
      </c>
      <c r="H198" s="348" t="s">
        <v>232</v>
      </c>
      <c r="I198" s="32"/>
      <c r="J198" s="18">
        <v>0</v>
      </c>
      <c r="L198" s="18">
        <v>0</v>
      </c>
      <c r="N198" s="18">
        <v>0</v>
      </c>
      <c r="O198" s="12"/>
      <c r="P198" s="18">
        <v>0</v>
      </c>
      <c r="Q198" s="32"/>
    </row>
    <row r="199" spans="1:17" x14ac:dyDescent="0.15">
      <c r="A199" s="35"/>
      <c r="B199" s="27">
        <v>35</v>
      </c>
      <c r="D199" s="261" t="s">
        <v>32</v>
      </c>
      <c r="E199" s="21" t="s">
        <v>232</v>
      </c>
      <c r="F199" s="348" t="s">
        <v>232</v>
      </c>
      <c r="G199" s="22">
        <f t="shared" si="0"/>
        <v>0</v>
      </c>
      <c r="H199" s="348" t="s">
        <v>232</v>
      </c>
      <c r="I199" s="32"/>
      <c r="J199" s="18">
        <v>0</v>
      </c>
      <c r="L199" s="18">
        <v>0</v>
      </c>
      <c r="N199" s="18">
        <v>0</v>
      </c>
      <c r="O199" s="12"/>
      <c r="P199" s="18">
        <v>0</v>
      </c>
      <c r="Q199" s="32"/>
    </row>
    <row r="200" spans="1:17" x14ac:dyDescent="0.15">
      <c r="A200" s="35"/>
      <c r="B200" s="27">
        <v>36</v>
      </c>
      <c r="D200" s="261" t="s">
        <v>32</v>
      </c>
      <c r="E200" s="21" t="s">
        <v>232</v>
      </c>
      <c r="F200" s="348" t="s">
        <v>232</v>
      </c>
      <c r="G200" s="22">
        <f t="shared" si="0"/>
        <v>0</v>
      </c>
      <c r="H200" s="348" t="s">
        <v>232</v>
      </c>
      <c r="I200" s="32"/>
      <c r="J200" s="18">
        <v>0</v>
      </c>
      <c r="L200" s="18">
        <v>0</v>
      </c>
      <c r="N200" s="18">
        <v>0</v>
      </c>
      <c r="O200" s="12"/>
      <c r="P200" s="18">
        <v>0</v>
      </c>
      <c r="Q200" s="32"/>
    </row>
    <row r="201" spans="1:17" x14ac:dyDescent="0.15">
      <c r="A201" s="35"/>
      <c r="B201" s="27">
        <v>37</v>
      </c>
      <c r="D201" s="261" t="s">
        <v>32</v>
      </c>
      <c r="E201" s="21" t="s">
        <v>232</v>
      </c>
      <c r="F201" s="348" t="s">
        <v>232</v>
      </c>
      <c r="G201" s="22">
        <f t="shared" si="0"/>
        <v>0</v>
      </c>
      <c r="H201" s="348" t="s">
        <v>232</v>
      </c>
      <c r="I201" s="32"/>
      <c r="J201" s="18">
        <v>0</v>
      </c>
      <c r="L201" s="18">
        <v>0</v>
      </c>
      <c r="N201" s="18">
        <v>0</v>
      </c>
      <c r="O201" s="12"/>
      <c r="P201" s="18">
        <v>0</v>
      </c>
      <c r="Q201" s="32"/>
    </row>
    <row r="202" spans="1:17" x14ac:dyDescent="0.15">
      <c r="A202" s="35"/>
      <c r="B202" s="27">
        <v>38</v>
      </c>
      <c r="D202" s="261" t="s">
        <v>32</v>
      </c>
      <c r="E202" s="21" t="s">
        <v>232</v>
      </c>
      <c r="F202" s="348" t="s">
        <v>232</v>
      </c>
      <c r="G202" s="22">
        <f t="shared" si="0"/>
        <v>0</v>
      </c>
      <c r="H202" s="348" t="s">
        <v>232</v>
      </c>
      <c r="I202" s="32"/>
      <c r="J202" s="18">
        <v>0</v>
      </c>
      <c r="L202" s="18">
        <v>0</v>
      </c>
      <c r="N202" s="18">
        <v>0</v>
      </c>
      <c r="O202" s="12"/>
      <c r="P202" s="18">
        <v>0</v>
      </c>
      <c r="Q202" s="32"/>
    </row>
    <row r="203" spans="1:17" x14ac:dyDescent="0.15">
      <c r="A203" s="35"/>
      <c r="B203" s="27">
        <v>39</v>
      </c>
      <c r="D203" s="261" t="s">
        <v>32</v>
      </c>
      <c r="E203" s="21" t="s">
        <v>232</v>
      </c>
      <c r="F203" s="348" t="s">
        <v>232</v>
      </c>
      <c r="G203" s="22">
        <f t="shared" si="0"/>
        <v>0</v>
      </c>
      <c r="H203" s="348" t="s">
        <v>232</v>
      </c>
      <c r="I203" s="32"/>
      <c r="J203" s="18">
        <v>0</v>
      </c>
      <c r="L203" s="18">
        <v>0</v>
      </c>
      <c r="N203" s="18">
        <v>0</v>
      </c>
      <c r="O203" s="12"/>
      <c r="P203" s="18">
        <v>0</v>
      </c>
      <c r="Q203" s="32"/>
    </row>
    <row r="204" spans="1:17" x14ac:dyDescent="0.15">
      <c r="A204" s="35"/>
      <c r="B204" s="27">
        <v>40</v>
      </c>
      <c r="D204" s="261" t="s">
        <v>32</v>
      </c>
      <c r="E204" s="21" t="s">
        <v>232</v>
      </c>
      <c r="F204" s="348" t="s">
        <v>232</v>
      </c>
      <c r="G204" s="22">
        <f t="shared" si="0"/>
        <v>0</v>
      </c>
      <c r="H204" s="348" t="s">
        <v>232</v>
      </c>
      <c r="I204" s="32"/>
      <c r="J204" s="18">
        <v>0</v>
      </c>
      <c r="L204" s="18">
        <v>0</v>
      </c>
      <c r="N204" s="18">
        <v>0</v>
      </c>
      <c r="O204" s="12"/>
      <c r="P204" s="18">
        <v>0</v>
      </c>
      <c r="Q204" s="32"/>
    </row>
    <row r="205" spans="1:17" ht="9" customHeight="1" x14ac:dyDescent="0.15">
      <c r="A205" s="35"/>
      <c r="B205" s="27">
        <v>41</v>
      </c>
      <c r="D205" s="353" t="s">
        <v>273</v>
      </c>
      <c r="E205" s="136"/>
      <c r="F205" s="136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32"/>
    </row>
    <row r="206" spans="1:17" ht="9" customHeight="1" x14ac:dyDescent="0.15">
      <c r="A206" s="35"/>
      <c r="B206" s="27">
        <v>42</v>
      </c>
      <c r="D206" s="354" t="s">
        <v>688</v>
      </c>
      <c r="E206" s="136"/>
      <c r="F206" s="136"/>
      <c r="G206" s="136"/>
      <c r="H206" s="136"/>
      <c r="I206" s="32"/>
      <c r="J206" s="272">
        <f>SUMIF($G$165:$G$204,"Group FFS",J$165:J$204)</f>
        <v>0</v>
      </c>
      <c r="K206" s="271"/>
      <c r="L206" s="272">
        <f>SUMIF($G$165:$G$204,"Group FFS",L165:L204)</f>
        <v>0</v>
      </c>
      <c r="M206" s="271"/>
      <c r="N206" s="272">
        <f>SUMIF($G$165:$G$204,"Group FFS",N165:N204)</f>
        <v>0</v>
      </c>
      <c r="O206" s="273"/>
      <c r="P206" s="272">
        <f>SUMIF($G$165:$G$204,"Group FFS",P165:P204)</f>
        <v>0</v>
      </c>
      <c r="Q206" s="32"/>
    </row>
    <row r="207" spans="1:17" ht="9" customHeight="1" x14ac:dyDescent="0.15">
      <c r="A207" s="35"/>
      <c r="B207" s="27">
        <v>43</v>
      </c>
      <c r="D207" s="354" t="s">
        <v>689</v>
      </c>
      <c r="E207" s="136"/>
      <c r="F207" s="136"/>
      <c r="G207" s="136"/>
      <c r="H207" s="136"/>
      <c r="I207" s="32"/>
      <c r="J207" s="272">
        <f>SUMIF($G$165:$G$204,"Group Cap",J$165:J$204)</f>
        <v>0</v>
      </c>
      <c r="K207" s="271"/>
      <c r="L207" s="272">
        <f>SUMIF($G$165:$G$204,"Group Cap",L$165:L$204)</f>
        <v>0</v>
      </c>
      <c r="M207" s="271"/>
      <c r="N207" s="272">
        <f>SUMIF($G$165:$G$204,"Group Cap",N$165:N$204)</f>
        <v>0</v>
      </c>
      <c r="O207" s="273"/>
      <c r="P207" s="272">
        <f>SUMIF($G$165:$G$204,"Group Cap",P$165:P$204)</f>
        <v>0</v>
      </c>
      <c r="Q207" s="32"/>
    </row>
    <row r="208" spans="1:17" ht="9" customHeight="1" x14ac:dyDescent="0.15">
      <c r="A208" s="35"/>
      <c r="B208" s="27">
        <v>44</v>
      </c>
      <c r="D208" s="354" t="s">
        <v>668</v>
      </c>
      <c r="E208" s="136"/>
      <c r="F208" s="136"/>
      <c r="G208" s="136"/>
      <c r="H208" s="136"/>
      <c r="I208" s="32"/>
      <c r="J208" s="272">
        <f>SUMIF($G$165:$G$204,"Group Other",J$165:J$204)</f>
        <v>0</v>
      </c>
      <c r="K208" s="271"/>
      <c r="L208" s="272">
        <f>SUMIF($G$165:$G$204,"Group Other",L$165:L$204)</f>
        <v>0</v>
      </c>
      <c r="M208" s="271"/>
      <c r="N208" s="272">
        <f>SUMIF($G$165:$G$204,"Group Other",N$165:N$204)</f>
        <v>0</v>
      </c>
      <c r="O208" s="273"/>
      <c r="P208" s="272">
        <f>SUMIF($G$165:$G$204,"Group Other",P$165:P$204)</f>
        <v>0</v>
      </c>
      <c r="Q208" s="32"/>
    </row>
    <row r="209" spans="1:17" ht="9" customHeight="1" x14ac:dyDescent="0.15">
      <c r="A209" s="35"/>
      <c r="B209" s="27">
        <v>45</v>
      </c>
      <c r="D209" s="353" t="s">
        <v>692</v>
      </c>
      <c r="E209" s="136"/>
      <c r="F209" s="136"/>
      <c r="G209" s="136"/>
      <c r="H209" s="136"/>
      <c r="I209" s="136"/>
      <c r="J209" s="136"/>
      <c r="K209" s="136"/>
      <c r="L209" s="136"/>
      <c r="M209" s="136"/>
      <c r="N209" s="136"/>
      <c r="O209" s="136"/>
      <c r="P209" s="136"/>
      <c r="Q209" s="32"/>
    </row>
    <row r="210" spans="1:17" ht="9" customHeight="1" x14ac:dyDescent="0.15">
      <c r="A210" s="35"/>
      <c r="B210" s="27">
        <v>46</v>
      </c>
      <c r="D210" s="354" t="s">
        <v>688</v>
      </c>
      <c r="E210" s="136"/>
      <c r="F210" s="136"/>
      <c r="G210" s="136"/>
      <c r="H210" s="136"/>
      <c r="I210" s="32"/>
      <c r="J210" s="272">
        <f>SUMIF($G$165:$G$204,"Indiv FFS",J$165:J$204)</f>
        <v>0</v>
      </c>
      <c r="K210" s="271"/>
      <c r="L210" s="272">
        <f>SUMIF($G$165:$G$204,"Indiv FFS",L$165:L$204)</f>
        <v>0</v>
      </c>
      <c r="M210" s="271"/>
      <c r="N210" s="272">
        <f>SUMIF($G$165:$G$204,"Indiv FFS",N$165:N$204)</f>
        <v>0</v>
      </c>
      <c r="O210" s="273"/>
      <c r="P210" s="272">
        <f>SUMIF($G$165:$G$204,"Indiv FFS",P$165:P$204)</f>
        <v>0</v>
      </c>
      <c r="Q210" s="32"/>
    </row>
    <row r="211" spans="1:17" ht="9" customHeight="1" x14ac:dyDescent="0.15">
      <c r="A211" s="35"/>
      <c r="B211" s="27">
        <v>47</v>
      </c>
      <c r="D211" s="354" t="s">
        <v>689</v>
      </c>
      <c r="E211" s="136"/>
      <c r="F211" s="136"/>
      <c r="G211" s="136"/>
      <c r="H211" s="136"/>
      <c r="I211" s="32"/>
      <c r="J211" s="272">
        <f>SUMIF($G$165:$G$204,"Indiv Cap",J$165:J$204)</f>
        <v>0</v>
      </c>
      <c r="K211" s="271"/>
      <c r="L211" s="272">
        <f>SUMIF($G$165:$G$204,"Indiv Cap",L$165:L$204)</f>
        <v>0</v>
      </c>
      <c r="M211" s="271"/>
      <c r="N211" s="272">
        <f>SUMIF($G$165:$G$204,"Indiv Cap",N$165:N$204)</f>
        <v>0</v>
      </c>
      <c r="O211" s="273"/>
      <c r="P211" s="272">
        <f>SUMIF($G$165:$G$204,"Indiv Cap",P$165:P$204)</f>
        <v>0</v>
      </c>
      <c r="Q211" s="32"/>
    </row>
    <row r="212" spans="1:17" ht="9" customHeight="1" x14ac:dyDescent="0.15">
      <c r="A212" s="42"/>
      <c r="B212" s="147">
        <v>48</v>
      </c>
      <c r="C212" s="112"/>
      <c r="D212" s="354" t="s">
        <v>668</v>
      </c>
      <c r="E212" s="136"/>
      <c r="F212" s="136"/>
      <c r="G212" s="136"/>
      <c r="H212" s="136"/>
      <c r="I212" s="44"/>
      <c r="J212" s="272">
        <f>SUMIF($G$165:$G$204,"Indiv Other",J$165:J$204)</f>
        <v>0</v>
      </c>
      <c r="K212" s="356"/>
      <c r="L212" s="272">
        <f>SUMIF($G$165:$G$204,"Indiv Other",L$165:L$204)</f>
        <v>0</v>
      </c>
      <c r="M212" s="356"/>
      <c r="N212" s="272">
        <f>SUMIF($G$165:$G$204,"Indiv Other",N$165:N$204)</f>
        <v>0</v>
      </c>
      <c r="O212" s="357"/>
      <c r="P212" s="272">
        <f>SUMIF($G$165:$G$204,"Indiv Other",P$165:P$204)</f>
        <v>0</v>
      </c>
      <c r="Q212" s="32"/>
    </row>
    <row r="213" spans="1:17" x14ac:dyDescent="0.15">
      <c r="A213" s="132"/>
      <c r="C213" s="355"/>
      <c r="D213" s="355"/>
      <c r="E213" s="355"/>
      <c r="F213" s="355"/>
      <c r="G213" s="355"/>
      <c r="H213" s="355"/>
      <c r="J213" s="355"/>
      <c r="K213" s="355"/>
      <c r="L213" s="355"/>
      <c r="M213" s="355"/>
      <c r="N213" s="355"/>
      <c r="O213" s="355"/>
      <c r="P213" s="355"/>
      <c r="Q213" s="280"/>
    </row>
    <row r="214" spans="1:17" x14ac:dyDescent="0.15">
      <c r="A214" s="132"/>
      <c r="Q214" s="197" t="s">
        <v>372</v>
      </c>
    </row>
    <row r="215" spans="1:17" x14ac:dyDescent="0.15">
      <c r="A215" s="132"/>
      <c r="B215" s="25"/>
      <c r="C215" s="25"/>
      <c r="D215" s="46" t="s">
        <v>489</v>
      </c>
      <c r="I215" s="144" t="s">
        <v>486</v>
      </c>
      <c r="Q215" s="197" t="s">
        <v>372</v>
      </c>
    </row>
    <row r="216" spans="1:17" x14ac:dyDescent="0.15">
      <c r="A216" s="132"/>
      <c r="D216" s="46" t="s">
        <v>490</v>
      </c>
      <c r="I216" s="46" t="s">
        <v>491</v>
      </c>
      <c r="Q216" s="197" t="s">
        <v>372</v>
      </c>
    </row>
    <row r="217" spans="1:17" x14ac:dyDescent="0.15">
      <c r="A217" s="132"/>
      <c r="D217" s="46" t="s">
        <v>492</v>
      </c>
      <c r="I217" s="46" t="s">
        <v>493</v>
      </c>
      <c r="Q217" s="197" t="s">
        <v>372</v>
      </c>
    </row>
    <row r="218" spans="1:17" x14ac:dyDescent="0.15">
      <c r="A218" s="132"/>
      <c r="D218" s="46" t="s">
        <v>494</v>
      </c>
      <c r="I218" s="46" t="s">
        <v>495</v>
      </c>
      <c r="Q218" s="197" t="s">
        <v>372</v>
      </c>
    </row>
    <row r="219" spans="1:17" x14ac:dyDescent="0.15">
      <c r="A219" s="132"/>
      <c r="B219" s="112"/>
      <c r="C219" s="112"/>
      <c r="D219" s="134" t="s">
        <v>496</v>
      </c>
      <c r="E219" s="112"/>
      <c r="F219" s="112"/>
      <c r="G219" s="112"/>
      <c r="H219" s="112"/>
      <c r="O219" s="112"/>
      <c r="P219" s="112"/>
      <c r="Q219" s="197" t="s">
        <v>372</v>
      </c>
    </row>
    <row r="220" spans="1:17" ht="10.5" x14ac:dyDescent="0.15">
      <c r="A220" s="132"/>
      <c r="I220" s="220" t="s">
        <v>497</v>
      </c>
      <c r="J220" s="144" t="s">
        <v>498</v>
      </c>
      <c r="Q220" s="197" t="s">
        <v>372</v>
      </c>
    </row>
    <row r="221" spans="1:17" ht="10.5" x14ac:dyDescent="0.15">
      <c r="A221" s="138"/>
      <c r="B221" s="28"/>
      <c r="C221" s="28"/>
      <c r="D221" s="28"/>
      <c r="E221" s="28"/>
      <c r="F221" s="28"/>
      <c r="G221" s="28"/>
      <c r="H221" s="28"/>
      <c r="I221" s="221"/>
      <c r="J221" s="28"/>
      <c r="K221" s="28"/>
      <c r="L221" s="28"/>
      <c r="M221" s="28"/>
      <c r="N221" s="28"/>
      <c r="O221" s="28"/>
      <c r="P221" s="28"/>
      <c r="Q221" s="199" t="s">
        <v>372</v>
      </c>
    </row>
    <row r="222" spans="1:17" x14ac:dyDescent="0.15">
      <c r="Q222" s="25" t="s">
        <v>372</v>
      </c>
    </row>
    <row r="223" spans="1:17" x14ac:dyDescent="0.15">
      <c r="A223" s="25" t="s">
        <v>372</v>
      </c>
      <c r="B223" s="46" t="s">
        <v>718</v>
      </c>
      <c r="Q223" s="25" t="s">
        <v>372</v>
      </c>
    </row>
    <row r="224" spans="1:17" x14ac:dyDescent="0.15">
      <c r="A224" s="25" t="s">
        <v>372</v>
      </c>
      <c r="B224" s="46" t="s">
        <v>468</v>
      </c>
      <c r="Q224" s="25" t="s">
        <v>372</v>
      </c>
    </row>
    <row r="225" spans="1:17" x14ac:dyDescent="0.15">
      <c r="Q225" s="25" t="s">
        <v>372</v>
      </c>
    </row>
    <row r="226" spans="1:17" x14ac:dyDescent="0.15">
      <c r="C226" s="25" t="s">
        <v>432</v>
      </c>
      <c r="O226" s="25" t="s">
        <v>433</v>
      </c>
      <c r="Q226" s="25" t="s">
        <v>372</v>
      </c>
    </row>
    <row r="227" spans="1:17" x14ac:dyDescent="0.15">
      <c r="O227" s="55" t="s">
        <v>476</v>
      </c>
      <c r="Q227" s="25" t="s">
        <v>372</v>
      </c>
    </row>
    <row r="228" spans="1:17" x14ac:dyDescent="0.15">
      <c r="D228" s="26" t="s">
        <v>419</v>
      </c>
      <c r="E228" s="27">
        <f>'Worksheet S'!D13</f>
        <v>0</v>
      </c>
      <c r="O228" s="55" t="s">
        <v>470</v>
      </c>
      <c r="P228" s="36"/>
      <c r="Q228" s="25" t="s">
        <v>372</v>
      </c>
    </row>
    <row r="229" spans="1:17" x14ac:dyDescent="0.15">
      <c r="D229" s="26" t="s">
        <v>436</v>
      </c>
      <c r="E229" s="27" t="str">
        <f>'Worksheet S'!L20</f>
        <v>H-xxxx</v>
      </c>
      <c r="P229" s="36"/>
      <c r="Q229" s="25" t="s">
        <v>372</v>
      </c>
    </row>
    <row r="230" spans="1:17" x14ac:dyDescent="0.15">
      <c r="I230" s="46" t="s">
        <v>437</v>
      </c>
      <c r="L230" s="249">
        <f>'Worksheet S'!F19</f>
        <v>0</v>
      </c>
      <c r="Q230" s="25" t="s">
        <v>372</v>
      </c>
    </row>
    <row r="231" spans="1:17" x14ac:dyDescent="0.15">
      <c r="J231" s="26" t="s">
        <v>431</v>
      </c>
      <c r="L231" s="249">
        <f>'Worksheet S'!F21</f>
        <v>0</v>
      </c>
    </row>
    <row r="233" spans="1:17" x14ac:dyDescent="0.15">
      <c r="A233" s="29"/>
      <c r="B233" s="30"/>
      <c r="C233" s="30"/>
      <c r="D233" s="30"/>
      <c r="E233" s="30"/>
      <c r="F233" s="30"/>
      <c r="G233" s="30"/>
      <c r="H233" s="33" t="s">
        <v>477</v>
      </c>
      <c r="I233" s="56"/>
      <c r="J233" s="222" t="s">
        <v>372</v>
      </c>
      <c r="K233" s="216"/>
      <c r="L233" s="216" t="s">
        <v>499</v>
      </c>
      <c r="M233" s="216"/>
      <c r="N233" s="216"/>
      <c r="O233" s="216"/>
      <c r="P233" s="216"/>
      <c r="Q233" s="218" t="s">
        <v>500</v>
      </c>
    </row>
    <row r="234" spans="1:17" x14ac:dyDescent="0.15">
      <c r="A234" s="35"/>
      <c r="E234" s="36" t="s">
        <v>479</v>
      </c>
      <c r="F234" s="36" t="s">
        <v>480</v>
      </c>
      <c r="G234" s="36"/>
      <c r="H234" s="36" t="s">
        <v>481</v>
      </c>
      <c r="I234" s="32"/>
      <c r="L234" s="36" t="s">
        <v>422</v>
      </c>
      <c r="N234" s="36" t="s">
        <v>257</v>
      </c>
      <c r="P234" s="36" t="s">
        <v>257</v>
      </c>
      <c r="Q234" s="32"/>
    </row>
    <row r="235" spans="1:17" x14ac:dyDescent="0.15">
      <c r="A235" s="35"/>
      <c r="E235" s="36" t="s">
        <v>482</v>
      </c>
      <c r="F235" s="36" t="s">
        <v>483</v>
      </c>
      <c r="G235" s="36"/>
      <c r="H235" s="36" t="s">
        <v>484</v>
      </c>
      <c r="I235" s="32"/>
      <c r="J235" s="36" t="s">
        <v>422</v>
      </c>
      <c r="L235" s="36" t="s">
        <v>501</v>
      </c>
      <c r="N235" s="36" t="s">
        <v>443</v>
      </c>
      <c r="P235" s="36" t="s">
        <v>444</v>
      </c>
      <c r="Q235" s="32"/>
    </row>
    <row r="236" spans="1:17" x14ac:dyDescent="0.15">
      <c r="A236" s="35"/>
      <c r="B236" s="25" t="s">
        <v>485</v>
      </c>
      <c r="E236" s="36" t="s">
        <v>462</v>
      </c>
      <c r="F236" s="36" t="s">
        <v>486</v>
      </c>
      <c r="G236" s="36"/>
      <c r="H236" s="36" t="s">
        <v>486</v>
      </c>
      <c r="I236" s="32"/>
      <c r="J236" s="25" t="s">
        <v>372</v>
      </c>
      <c r="L236" s="25" t="s">
        <v>372</v>
      </c>
      <c r="N236" s="25" t="s">
        <v>372</v>
      </c>
      <c r="P236" s="25" t="s">
        <v>372</v>
      </c>
      <c r="Q236" s="32"/>
    </row>
    <row r="237" spans="1:17" x14ac:dyDescent="0.15">
      <c r="A237" s="35"/>
      <c r="E237" s="36" t="s">
        <v>451</v>
      </c>
      <c r="F237" s="36" t="s">
        <v>452</v>
      </c>
      <c r="G237" s="36"/>
      <c r="H237" s="36" t="s">
        <v>453</v>
      </c>
      <c r="I237" s="32"/>
      <c r="J237" s="36" t="s">
        <v>454</v>
      </c>
      <c r="L237" s="36" t="s">
        <v>455</v>
      </c>
      <c r="N237" s="36" t="s">
        <v>456</v>
      </c>
      <c r="P237" s="36" t="s">
        <v>457</v>
      </c>
      <c r="Q237" s="32"/>
    </row>
    <row r="238" spans="1:17" x14ac:dyDescent="0.15">
      <c r="A238" s="42"/>
      <c r="B238" s="43"/>
      <c r="C238" s="43"/>
      <c r="D238" s="43"/>
      <c r="E238" s="43"/>
      <c r="F238" s="43"/>
      <c r="G238" s="43"/>
      <c r="H238" s="43"/>
      <c r="I238" s="44"/>
      <c r="J238" s="43"/>
      <c r="K238" s="43"/>
      <c r="L238" s="43"/>
      <c r="M238" s="43"/>
      <c r="N238" s="43"/>
      <c r="O238" s="43"/>
      <c r="P238" s="43"/>
      <c r="Q238" s="44"/>
    </row>
    <row r="239" spans="1:17" x14ac:dyDescent="0.15">
      <c r="A239" s="29"/>
      <c r="B239" s="31" t="s">
        <v>372</v>
      </c>
      <c r="C239" s="31" t="s">
        <v>502</v>
      </c>
      <c r="D239" s="30"/>
      <c r="E239" s="31" t="s">
        <v>372</v>
      </c>
      <c r="F239" s="31" t="s">
        <v>372</v>
      </c>
      <c r="G239" s="31"/>
      <c r="H239" s="31" t="s">
        <v>372</v>
      </c>
      <c r="I239" s="56"/>
      <c r="J239" s="31" t="s">
        <v>372</v>
      </c>
      <c r="K239" s="30"/>
      <c r="L239" s="31" t="s">
        <v>372</v>
      </c>
      <c r="M239" s="30"/>
      <c r="N239" s="31" t="s">
        <v>372</v>
      </c>
      <c r="O239" s="30"/>
      <c r="P239" s="31" t="s">
        <v>372</v>
      </c>
      <c r="Q239" s="56"/>
    </row>
    <row r="240" spans="1:17" x14ac:dyDescent="0.15">
      <c r="A240" s="35"/>
      <c r="B240" s="27">
        <v>1</v>
      </c>
      <c r="D240" s="349" t="s">
        <v>32</v>
      </c>
      <c r="E240" s="348" t="s">
        <v>232</v>
      </c>
      <c r="F240" s="348" t="s">
        <v>232</v>
      </c>
      <c r="G240" s="22">
        <f>IF(F240="A","A",IF(F240="B","B",IF(F240="C","C",0)))</f>
        <v>0</v>
      </c>
      <c r="H240" s="348" t="s">
        <v>232</v>
      </c>
      <c r="I240" s="32"/>
      <c r="J240" s="350">
        <v>0</v>
      </c>
      <c r="L240" s="350">
        <v>0</v>
      </c>
      <c r="N240" s="350">
        <v>0</v>
      </c>
      <c r="O240" s="12"/>
      <c r="P240" s="350">
        <v>0</v>
      </c>
      <c r="Q240" s="32"/>
    </row>
    <row r="241" spans="1:17" x14ac:dyDescent="0.15">
      <c r="A241" s="35"/>
      <c r="B241" s="27">
        <f t="shared" ref="B241:B250" si="1">B240+1</f>
        <v>2</v>
      </c>
      <c r="D241" s="349" t="s">
        <v>32</v>
      </c>
      <c r="E241" s="348" t="s">
        <v>232</v>
      </c>
      <c r="F241" s="348" t="s">
        <v>232</v>
      </c>
      <c r="G241" s="22">
        <f t="shared" ref="G241:G246" si="2">IF(F241="A","A",IF(F241="B","B",IF(F241="C","C",0)))</f>
        <v>0</v>
      </c>
      <c r="H241" s="348" t="s">
        <v>232</v>
      </c>
      <c r="I241" s="32"/>
      <c r="J241" s="350">
        <v>0</v>
      </c>
      <c r="L241" s="350">
        <v>0</v>
      </c>
      <c r="N241" s="350">
        <v>0</v>
      </c>
      <c r="O241" s="12"/>
      <c r="P241" s="350">
        <v>0</v>
      </c>
      <c r="Q241" s="32"/>
    </row>
    <row r="242" spans="1:17" x14ac:dyDescent="0.15">
      <c r="A242" s="35"/>
      <c r="B242" s="27">
        <f t="shared" si="1"/>
        <v>3</v>
      </c>
      <c r="D242" s="349" t="s">
        <v>32</v>
      </c>
      <c r="E242" s="348" t="s">
        <v>232</v>
      </c>
      <c r="F242" s="348" t="s">
        <v>232</v>
      </c>
      <c r="G242" s="22">
        <f t="shared" si="2"/>
        <v>0</v>
      </c>
      <c r="H242" s="348" t="s">
        <v>232</v>
      </c>
      <c r="I242" s="32"/>
      <c r="J242" s="350">
        <v>0</v>
      </c>
      <c r="L242" s="350">
        <v>0</v>
      </c>
      <c r="N242" s="350">
        <v>0</v>
      </c>
      <c r="O242" s="12"/>
      <c r="P242" s="350">
        <v>0</v>
      </c>
      <c r="Q242" s="32"/>
    </row>
    <row r="243" spans="1:17" x14ac:dyDescent="0.15">
      <c r="A243" s="35"/>
      <c r="B243" s="27">
        <f t="shared" si="1"/>
        <v>4</v>
      </c>
      <c r="D243" s="349" t="s">
        <v>32</v>
      </c>
      <c r="E243" s="348" t="s">
        <v>232</v>
      </c>
      <c r="F243" s="348" t="s">
        <v>232</v>
      </c>
      <c r="G243" s="22">
        <f t="shared" si="2"/>
        <v>0</v>
      </c>
      <c r="H243" s="348" t="s">
        <v>232</v>
      </c>
      <c r="I243" s="32"/>
      <c r="J243" s="350">
        <v>0</v>
      </c>
      <c r="L243" s="350">
        <v>0</v>
      </c>
      <c r="N243" s="350">
        <v>0</v>
      </c>
      <c r="O243" s="12"/>
      <c r="P243" s="350">
        <v>0</v>
      </c>
      <c r="Q243" s="32"/>
    </row>
    <row r="244" spans="1:17" x14ac:dyDescent="0.15">
      <c r="A244" s="35"/>
      <c r="B244" s="27">
        <f t="shared" si="1"/>
        <v>5</v>
      </c>
      <c r="D244" s="349" t="s">
        <v>32</v>
      </c>
      <c r="E244" s="348" t="s">
        <v>232</v>
      </c>
      <c r="F244" s="348" t="s">
        <v>232</v>
      </c>
      <c r="G244" s="22">
        <f t="shared" si="2"/>
        <v>0</v>
      </c>
      <c r="H244" s="348" t="s">
        <v>232</v>
      </c>
      <c r="I244" s="32"/>
      <c r="J244" s="350">
        <v>0</v>
      </c>
      <c r="L244" s="350">
        <v>0</v>
      </c>
      <c r="N244" s="350">
        <v>0</v>
      </c>
      <c r="O244" s="12"/>
      <c r="P244" s="350">
        <v>0</v>
      </c>
      <c r="Q244" s="32"/>
    </row>
    <row r="245" spans="1:17" x14ac:dyDescent="0.15">
      <c r="A245" s="35"/>
      <c r="B245" s="27">
        <f t="shared" si="1"/>
        <v>6</v>
      </c>
      <c r="D245" s="349" t="s">
        <v>32</v>
      </c>
      <c r="E245" s="348" t="s">
        <v>232</v>
      </c>
      <c r="F245" s="348" t="s">
        <v>232</v>
      </c>
      <c r="G245" s="22">
        <f t="shared" si="2"/>
        <v>0</v>
      </c>
      <c r="H245" s="348" t="s">
        <v>232</v>
      </c>
      <c r="I245" s="32"/>
      <c r="J245" s="350">
        <v>0</v>
      </c>
      <c r="L245" s="350">
        <v>0</v>
      </c>
      <c r="N245" s="350">
        <v>0</v>
      </c>
      <c r="O245" s="12"/>
      <c r="P245" s="350">
        <v>0</v>
      </c>
      <c r="Q245" s="32"/>
    </row>
    <row r="246" spans="1:17" x14ac:dyDescent="0.15">
      <c r="A246" s="35"/>
      <c r="B246" s="27">
        <f t="shared" si="1"/>
        <v>7</v>
      </c>
      <c r="D246" s="349" t="s">
        <v>32</v>
      </c>
      <c r="E246" s="348" t="s">
        <v>232</v>
      </c>
      <c r="F246" s="348" t="s">
        <v>232</v>
      </c>
      <c r="G246" s="22">
        <f t="shared" si="2"/>
        <v>0</v>
      </c>
      <c r="H246" s="348" t="s">
        <v>232</v>
      </c>
      <c r="I246" s="32"/>
      <c r="J246" s="350">
        <v>0</v>
      </c>
      <c r="L246" s="350">
        <v>0</v>
      </c>
      <c r="N246" s="350">
        <v>0</v>
      </c>
      <c r="O246" s="12"/>
      <c r="P246" s="350">
        <v>0</v>
      </c>
      <c r="Q246" s="32"/>
    </row>
    <row r="247" spans="1:17" x14ac:dyDescent="0.15">
      <c r="A247" s="35"/>
      <c r="B247" s="27">
        <f t="shared" si="1"/>
        <v>8</v>
      </c>
      <c r="D247" s="353" t="s">
        <v>693</v>
      </c>
      <c r="E247" s="136"/>
      <c r="F247" s="136"/>
      <c r="G247" s="136"/>
      <c r="H247" s="136"/>
      <c r="I247" s="136"/>
      <c r="J247" s="136"/>
      <c r="K247" s="136"/>
      <c r="L247" s="136"/>
      <c r="M247" s="136"/>
      <c r="N247" s="136"/>
      <c r="O247" s="136"/>
      <c r="P247" s="136"/>
      <c r="Q247" s="32"/>
    </row>
    <row r="248" spans="1:17" x14ac:dyDescent="0.15">
      <c r="A248" s="35"/>
      <c r="B248" s="27">
        <f t="shared" si="1"/>
        <v>9</v>
      </c>
      <c r="D248" s="354" t="s">
        <v>688</v>
      </c>
      <c r="E248" s="136"/>
      <c r="F248" s="136"/>
      <c r="G248" s="136"/>
      <c r="H248" s="136"/>
      <c r="I248" s="32"/>
      <c r="J248" s="272">
        <f>SUMIF(F240:F246,"A",J240:J246)</f>
        <v>0</v>
      </c>
      <c r="K248" s="271"/>
      <c r="L248" s="272">
        <f>SUMIF($F$240:$F$246,"A",L$240:L$246)</f>
        <v>0</v>
      </c>
      <c r="M248" s="271"/>
      <c r="N248" s="272">
        <f>SUMIF($F$240:$F$246,"A",N$240:N$246)</f>
        <v>0</v>
      </c>
      <c r="O248" s="273"/>
      <c r="P248" s="272">
        <f>SUMIF($F$240:$F$246,"A",P$240:P$246)</f>
        <v>0</v>
      </c>
      <c r="Q248" s="32"/>
    </row>
    <row r="249" spans="1:17" x14ac:dyDescent="0.15">
      <c r="A249" s="35"/>
      <c r="B249" s="27">
        <f t="shared" si="1"/>
        <v>10</v>
      </c>
      <c r="D249" s="354" t="s">
        <v>689</v>
      </c>
      <c r="E249" s="136"/>
      <c r="F249" s="136"/>
      <c r="G249" s="136"/>
      <c r="H249" s="136"/>
      <c r="I249" s="32"/>
      <c r="J249" s="272">
        <f>SUMIF($F$240:$F$246,"B",J$240:J$246)</f>
        <v>0</v>
      </c>
      <c r="K249" s="271"/>
      <c r="L249" s="272">
        <f>SUMIF($F$240:$F$246,"B",L$240:L$246)</f>
        <v>0</v>
      </c>
      <c r="M249" s="271"/>
      <c r="N249" s="272">
        <f>SUMIF($F$240:$F$246,"B",N$240:N$246)</f>
        <v>0</v>
      </c>
      <c r="O249" s="273"/>
      <c r="P249" s="272">
        <f>SUMIF($F$240:$F$246,"B",P$240:P$246)</f>
        <v>0</v>
      </c>
      <c r="Q249" s="32"/>
    </row>
    <row r="250" spans="1:17" x14ac:dyDescent="0.15">
      <c r="A250" s="35"/>
      <c r="B250" s="27">
        <f t="shared" si="1"/>
        <v>11</v>
      </c>
      <c r="D250" s="354" t="s">
        <v>668</v>
      </c>
      <c r="E250" s="136"/>
      <c r="F250" s="136"/>
      <c r="G250" s="136"/>
      <c r="H250" s="136"/>
      <c r="I250" s="32"/>
      <c r="J250" s="272">
        <f>SUMIF($F$240:$F$246,"C",J$240:J$246)</f>
        <v>0</v>
      </c>
      <c r="K250" s="271"/>
      <c r="L250" s="272">
        <f>SUMIF($F$240:$F$246,"C",L$240:L$246)</f>
        <v>0</v>
      </c>
      <c r="M250" s="271"/>
      <c r="N250" s="272">
        <f>SUMIF($F$240:$F$246,"C",N$240:N$246)</f>
        <v>0</v>
      </c>
      <c r="O250" s="273"/>
      <c r="P250" s="272">
        <f>SUMIF($F$240:$F$246,"C",P$240:P$246)</f>
        <v>0</v>
      </c>
      <c r="Q250" s="32"/>
    </row>
    <row r="251" spans="1:17" x14ac:dyDescent="0.15">
      <c r="A251" s="35"/>
      <c r="B251" s="25" t="s">
        <v>372</v>
      </c>
      <c r="D251" s="25" t="s">
        <v>372</v>
      </c>
      <c r="E251" s="36" t="s">
        <v>372</v>
      </c>
      <c r="F251" s="36" t="s">
        <v>372</v>
      </c>
      <c r="G251" s="36"/>
      <c r="H251" s="36" t="s">
        <v>372</v>
      </c>
      <c r="I251" s="32"/>
      <c r="J251" s="359" t="s">
        <v>372</v>
      </c>
      <c r="L251" s="25" t="s">
        <v>372</v>
      </c>
      <c r="N251" s="359" t="s">
        <v>372</v>
      </c>
      <c r="O251" s="12"/>
      <c r="P251" s="359" t="s">
        <v>372</v>
      </c>
      <c r="Q251" s="32"/>
    </row>
    <row r="252" spans="1:17" x14ac:dyDescent="0.15">
      <c r="A252" s="35"/>
      <c r="B252" s="25" t="s">
        <v>372</v>
      </c>
      <c r="C252" s="25" t="s">
        <v>503</v>
      </c>
      <c r="E252" s="36" t="s">
        <v>372</v>
      </c>
      <c r="F252" s="36" t="s">
        <v>372</v>
      </c>
      <c r="G252" s="36"/>
      <c r="H252" s="36" t="s">
        <v>372</v>
      </c>
      <c r="I252" s="32"/>
      <c r="J252" s="359" t="s">
        <v>372</v>
      </c>
      <c r="L252" s="25" t="s">
        <v>372</v>
      </c>
      <c r="N252" s="359" t="s">
        <v>372</v>
      </c>
      <c r="O252" s="12"/>
      <c r="P252" s="359" t="s">
        <v>372</v>
      </c>
      <c r="Q252" s="32"/>
    </row>
    <row r="253" spans="1:17" x14ac:dyDescent="0.15">
      <c r="A253" s="35"/>
      <c r="B253" s="27">
        <v>1</v>
      </c>
      <c r="D253" s="20" t="s">
        <v>460</v>
      </c>
      <c r="E253" s="348" t="s">
        <v>232</v>
      </c>
      <c r="F253" s="348" t="s">
        <v>232</v>
      </c>
      <c r="G253" s="22">
        <f>IF(F253="A","A",IF(F253="B","B",IF(F253="C","C",0)))</f>
        <v>0</v>
      </c>
      <c r="H253" s="348" t="s">
        <v>232</v>
      </c>
      <c r="I253" s="32"/>
      <c r="J253" s="350">
        <v>0</v>
      </c>
      <c r="L253" s="350">
        <v>0</v>
      </c>
      <c r="N253" s="350">
        <v>0</v>
      </c>
      <c r="O253" s="12"/>
      <c r="P253" s="350">
        <v>0</v>
      </c>
      <c r="Q253" s="32"/>
    </row>
    <row r="254" spans="1:17" x14ac:dyDescent="0.15">
      <c r="A254" s="35"/>
      <c r="B254" s="27">
        <f>B253+1</f>
        <v>2</v>
      </c>
      <c r="D254" s="20" t="s">
        <v>460</v>
      </c>
      <c r="E254" s="348" t="s">
        <v>232</v>
      </c>
      <c r="F254" s="348" t="s">
        <v>232</v>
      </c>
      <c r="G254" s="22">
        <f t="shared" ref="G254:G259" si="3">IF(F254="A","A",IF(F254="B","B",IF(F254="C","C",0)))</f>
        <v>0</v>
      </c>
      <c r="H254" s="348" t="s">
        <v>232</v>
      </c>
      <c r="I254" s="32"/>
      <c r="J254" s="350">
        <v>0</v>
      </c>
      <c r="L254" s="350">
        <v>0</v>
      </c>
      <c r="N254" s="350">
        <v>0</v>
      </c>
      <c r="O254" s="12"/>
      <c r="P254" s="350">
        <v>0</v>
      </c>
      <c r="Q254" s="32"/>
    </row>
    <row r="255" spans="1:17" x14ac:dyDescent="0.15">
      <c r="A255" s="35"/>
      <c r="B255" s="27">
        <f t="shared" ref="B255:B263" si="4">B254+1</f>
        <v>3</v>
      </c>
      <c r="D255" s="20" t="s">
        <v>460</v>
      </c>
      <c r="E255" s="348" t="s">
        <v>232</v>
      </c>
      <c r="F255" s="348" t="s">
        <v>232</v>
      </c>
      <c r="G255" s="22">
        <f t="shared" si="3"/>
        <v>0</v>
      </c>
      <c r="H255" s="348" t="s">
        <v>232</v>
      </c>
      <c r="I255" s="32"/>
      <c r="J255" s="350">
        <v>0</v>
      </c>
      <c r="L255" s="350">
        <v>0</v>
      </c>
      <c r="N255" s="350">
        <v>0</v>
      </c>
      <c r="O255" s="12"/>
      <c r="P255" s="350">
        <v>0</v>
      </c>
      <c r="Q255" s="32"/>
    </row>
    <row r="256" spans="1:17" x14ac:dyDescent="0.15">
      <c r="A256" s="35"/>
      <c r="B256" s="27">
        <f t="shared" si="4"/>
        <v>4</v>
      </c>
      <c r="D256" s="20" t="s">
        <v>460</v>
      </c>
      <c r="E256" s="348" t="s">
        <v>232</v>
      </c>
      <c r="F256" s="348" t="s">
        <v>232</v>
      </c>
      <c r="G256" s="22">
        <f t="shared" si="3"/>
        <v>0</v>
      </c>
      <c r="H256" s="348" t="s">
        <v>232</v>
      </c>
      <c r="I256" s="32"/>
      <c r="J256" s="350">
        <v>0</v>
      </c>
      <c r="L256" s="350">
        <v>0</v>
      </c>
      <c r="N256" s="350">
        <v>0</v>
      </c>
      <c r="O256" s="12"/>
      <c r="P256" s="350">
        <v>0</v>
      </c>
      <c r="Q256" s="32"/>
    </row>
    <row r="257" spans="1:17" x14ac:dyDescent="0.15">
      <c r="A257" s="35"/>
      <c r="B257" s="27">
        <f t="shared" si="4"/>
        <v>5</v>
      </c>
      <c r="D257" s="20" t="s">
        <v>460</v>
      </c>
      <c r="E257" s="348" t="s">
        <v>232</v>
      </c>
      <c r="F257" s="348" t="s">
        <v>232</v>
      </c>
      <c r="G257" s="22">
        <f t="shared" si="3"/>
        <v>0</v>
      </c>
      <c r="H257" s="348" t="s">
        <v>232</v>
      </c>
      <c r="I257" s="32"/>
      <c r="J257" s="350">
        <v>0</v>
      </c>
      <c r="L257" s="350">
        <v>0</v>
      </c>
      <c r="N257" s="350">
        <v>0</v>
      </c>
      <c r="O257" s="12"/>
      <c r="P257" s="350">
        <v>0</v>
      </c>
      <c r="Q257" s="32"/>
    </row>
    <row r="258" spans="1:17" x14ac:dyDescent="0.15">
      <c r="A258" s="35"/>
      <c r="B258" s="27">
        <f t="shared" si="4"/>
        <v>6</v>
      </c>
      <c r="D258" s="20" t="s">
        <v>460</v>
      </c>
      <c r="E258" s="348" t="s">
        <v>232</v>
      </c>
      <c r="F258" s="348" t="s">
        <v>232</v>
      </c>
      <c r="G258" s="22">
        <f t="shared" si="3"/>
        <v>0</v>
      </c>
      <c r="H258" s="348" t="s">
        <v>232</v>
      </c>
      <c r="I258" s="32"/>
      <c r="J258" s="350">
        <v>0</v>
      </c>
      <c r="L258" s="350">
        <v>0</v>
      </c>
      <c r="N258" s="350">
        <v>0</v>
      </c>
      <c r="O258" s="12"/>
      <c r="P258" s="350">
        <v>0</v>
      </c>
      <c r="Q258" s="32"/>
    </row>
    <row r="259" spans="1:17" x14ac:dyDescent="0.15">
      <c r="A259" s="35"/>
      <c r="B259" s="27">
        <f t="shared" si="4"/>
        <v>7</v>
      </c>
      <c r="D259" s="20" t="s">
        <v>460</v>
      </c>
      <c r="E259" s="348" t="s">
        <v>232</v>
      </c>
      <c r="F259" s="348" t="s">
        <v>232</v>
      </c>
      <c r="G259" s="22">
        <f t="shared" si="3"/>
        <v>0</v>
      </c>
      <c r="H259" s="348" t="s">
        <v>232</v>
      </c>
      <c r="I259" s="32"/>
      <c r="J259" s="350">
        <v>0</v>
      </c>
      <c r="L259" s="350">
        <v>0</v>
      </c>
      <c r="N259" s="350">
        <v>0</v>
      </c>
      <c r="O259" s="12"/>
      <c r="P259" s="350">
        <v>0</v>
      </c>
      <c r="Q259" s="32"/>
    </row>
    <row r="260" spans="1:17" x14ac:dyDescent="0.15">
      <c r="A260" s="35"/>
      <c r="B260" s="27">
        <f t="shared" si="4"/>
        <v>8</v>
      </c>
      <c r="D260" s="353" t="s">
        <v>694</v>
      </c>
      <c r="E260" s="136"/>
      <c r="F260" s="136"/>
      <c r="G260" s="136"/>
      <c r="H260" s="136"/>
      <c r="I260" s="136"/>
      <c r="J260" s="136"/>
      <c r="K260" s="136"/>
      <c r="L260" s="136"/>
      <c r="M260" s="136"/>
      <c r="N260" s="136"/>
      <c r="O260" s="136"/>
      <c r="P260" s="136"/>
      <c r="Q260" s="32"/>
    </row>
    <row r="261" spans="1:17" x14ac:dyDescent="0.15">
      <c r="A261" s="35"/>
      <c r="B261" s="27">
        <f t="shared" si="4"/>
        <v>9</v>
      </c>
      <c r="D261" s="354" t="s">
        <v>688</v>
      </c>
      <c r="E261" s="136"/>
      <c r="F261" s="136"/>
      <c r="G261" s="136"/>
      <c r="H261" s="136"/>
      <c r="I261" s="32"/>
      <c r="J261" s="272">
        <f>SUMIF($F253:$F259,"A",J253:J259)</f>
        <v>0</v>
      </c>
      <c r="K261" s="271"/>
      <c r="L261" s="272">
        <f>SUMIF($F253:$F259,"A",L253:L259)</f>
        <v>0</v>
      </c>
      <c r="M261" s="271"/>
      <c r="N261" s="272">
        <f>SUMIF($F253:$F259,"A",N253:N259)</f>
        <v>0</v>
      </c>
      <c r="O261" s="273"/>
      <c r="P261" s="272">
        <f>SUMIF($F$253:$F$259,"A",P$253:P$259)</f>
        <v>0</v>
      </c>
      <c r="Q261" s="32"/>
    </row>
    <row r="262" spans="1:17" x14ac:dyDescent="0.15">
      <c r="A262" s="35"/>
      <c r="B262" s="27">
        <f t="shared" si="4"/>
        <v>10</v>
      </c>
      <c r="D262" s="354" t="s">
        <v>689</v>
      </c>
      <c r="E262" s="136"/>
      <c r="F262" s="136"/>
      <c r="G262" s="136"/>
      <c r="H262" s="136"/>
      <c r="I262" s="32"/>
      <c r="J262" s="272">
        <f>SUMIF($F$253:$F$259,"B",J$253:J$259)</f>
        <v>0</v>
      </c>
      <c r="K262" s="271"/>
      <c r="L262" s="272">
        <f>SUMIF($F$253:$F$259,"B",L$253:L$259)</f>
        <v>0</v>
      </c>
      <c r="M262" s="271"/>
      <c r="N262" s="272">
        <f>SUMIF($F$253:$F$259,"B",N$253:N$259)</f>
        <v>0</v>
      </c>
      <c r="O262" s="273"/>
      <c r="P262" s="272">
        <f>SUMIF($F$253:$F$259,"B",P$253:P$259)</f>
        <v>0</v>
      </c>
      <c r="Q262" s="32"/>
    </row>
    <row r="263" spans="1:17" x14ac:dyDescent="0.15">
      <c r="A263" s="35"/>
      <c r="B263" s="27">
        <f t="shared" si="4"/>
        <v>11</v>
      </c>
      <c r="D263" s="354" t="s">
        <v>668</v>
      </c>
      <c r="E263" s="136"/>
      <c r="F263" s="136"/>
      <c r="G263" s="136"/>
      <c r="H263" s="136"/>
      <c r="I263" s="32"/>
      <c r="J263" s="272">
        <f>SUMIF($F$253:$F$259,"C",J$253:J$259)</f>
        <v>0</v>
      </c>
      <c r="K263" s="271"/>
      <c r="L263" s="272">
        <f>SUMIF($F$253:$F$259,"C",L$253:L$259)</f>
        <v>0</v>
      </c>
      <c r="M263" s="271"/>
      <c r="N263" s="272">
        <f>SUMIF($F$253:$F$259,"C",N$253:N$259)</f>
        <v>0</v>
      </c>
      <c r="O263" s="273"/>
      <c r="P263" s="272">
        <f>SUMIF($F$253:$F$259,"C",P$253:P$259)</f>
        <v>0</v>
      </c>
      <c r="Q263" s="32"/>
    </row>
    <row r="264" spans="1:17" x14ac:dyDescent="0.15">
      <c r="A264" s="35"/>
      <c r="B264" s="25" t="s">
        <v>372</v>
      </c>
      <c r="D264" s="25" t="s">
        <v>372</v>
      </c>
      <c r="E264" s="36" t="s">
        <v>372</v>
      </c>
      <c r="F264" s="36" t="s">
        <v>372</v>
      </c>
      <c r="G264" s="36"/>
      <c r="H264" s="36" t="s">
        <v>372</v>
      </c>
      <c r="I264" s="32"/>
      <c r="J264" s="6" t="s">
        <v>372</v>
      </c>
      <c r="L264" s="25" t="s">
        <v>372</v>
      </c>
      <c r="N264" s="6" t="s">
        <v>372</v>
      </c>
      <c r="O264" s="12"/>
      <c r="P264" s="6" t="s">
        <v>372</v>
      </c>
      <c r="Q264" s="32"/>
    </row>
    <row r="265" spans="1:17" x14ac:dyDescent="0.15">
      <c r="A265" s="35"/>
      <c r="B265" s="25" t="s">
        <v>372</v>
      </c>
      <c r="C265" s="25" t="s">
        <v>504</v>
      </c>
      <c r="D265" s="6"/>
      <c r="E265" s="24"/>
      <c r="F265" s="24"/>
      <c r="G265" s="24"/>
      <c r="H265" s="24"/>
      <c r="I265" s="32"/>
      <c r="J265" s="6" t="s">
        <v>372</v>
      </c>
      <c r="L265" s="25" t="s">
        <v>372</v>
      </c>
      <c r="N265" s="6" t="s">
        <v>372</v>
      </c>
      <c r="O265" s="12"/>
      <c r="P265" s="6" t="s">
        <v>372</v>
      </c>
      <c r="Q265" s="32"/>
    </row>
    <row r="266" spans="1:17" x14ac:dyDescent="0.15">
      <c r="A266" s="35"/>
      <c r="B266" s="27">
        <v>1</v>
      </c>
      <c r="D266" s="20" t="s">
        <v>460</v>
      </c>
      <c r="E266" s="21" t="s">
        <v>232</v>
      </c>
      <c r="F266" s="348" t="s">
        <v>232</v>
      </c>
      <c r="G266" s="348"/>
      <c r="H266" s="348" t="s">
        <v>232</v>
      </c>
      <c r="I266" s="32"/>
      <c r="J266" s="18">
        <v>0</v>
      </c>
      <c r="L266" s="18">
        <v>0</v>
      </c>
      <c r="N266" s="18">
        <v>0</v>
      </c>
      <c r="O266" s="12"/>
      <c r="P266" s="18">
        <v>0</v>
      </c>
      <c r="Q266" s="32"/>
    </row>
    <row r="267" spans="1:17" x14ac:dyDescent="0.15">
      <c r="A267" s="35"/>
      <c r="B267" s="27">
        <f>B266+1</f>
        <v>2</v>
      </c>
      <c r="D267" s="20" t="s">
        <v>460</v>
      </c>
      <c r="E267" s="21" t="s">
        <v>232</v>
      </c>
      <c r="F267" s="348" t="s">
        <v>232</v>
      </c>
      <c r="G267" s="348"/>
      <c r="H267" s="348" t="s">
        <v>232</v>
      </c>
      <c r="I267" s="32"/>
      <c r="J267" s="18">
        <v>0</v>
      </c>
      <c r="L267" s="18">
        <v>0</v>
      </c>
      <c r="N267" s="18">
        <v>0</v>
      </c>
      <c r="O267" s="12"/>
      <c r="P267" s="18">
        <v>0</v>
      </c>
      <c r="Q267" s="32"/>
    </row>
    <row r="268" spans="1:17" x14ac:dyDescent="0.15">
      <c r="A268" s="35"/>
      <c r="B268" s="27">
        <f>B267+1</f>
        <v>3</v>
      </c>
      <c r="D268" s="20" t="s">
        <v>460</v>
      </c>
      <c r="E268" s="21" t="s">
        <v>232</v>
      </c>
      <c r="F268" s="348" t="s">
        <v>232</v>
      </c>
      <c r="G268" s="348"/>
      <c r="H268" s="348" t="s">
        <v>232</v>
      </c>
      <c r="I268" s="32"/>
      <c r="J268" s="18">
        <v>0</v>
      </c>
      <c r="L268" s="18">
        <v>0</v>
      </c>
      <c r="N268" s="18">
        <v>0</v>
      </c>
      <c r="O268" s="12"/>
      <c r="P268" s="18">
        <v>0</v>
      </c>
      <c r="Q268" s="32"/>
    </row>
    <row r="269" spans="1:17" x14ac:dyDescent="0.15">
      <c r="A269" s="35"/>
      <c r="B269" s="27">
        <f t="shared" ref="B269:B279" si="5">B268+1</f>
        <v>4</v>
      </c>
      <c r="D269" s="20" t="s">
        <v>460</v>
      </c>
      <c r="E269" s="21" t="s">
        <v>232</v>
      </c>
      <c r="F269" s="348" t="s">
        <v>232</v>
      </c>
      <c r="G269" s="348"/>
      <c r="H269" s="348" t="s">
        <v>232</v>
      </c>
      <c r="I269" s="32"/>
      <c r="J269" s="18">
        <v>0</v>
      </c>
      <c r="L269" s="18">
        <v>0</v>
      </c>
      <c r="N269" s="18">
        <v>0</v>
      </c>
      <c r="O269" s="12"/>
      <c r="P269" s="18">
        <v>0</v>
      </c>
      <c r="Q269" s="32"/>
    </row>
    <row r="270" spans="1:17" x14ac:dyDescent="0.15">
      <c r="A270" s="35"/>
      <c r="B270" s="27">
        <f t="shared" si="5"/>
        <v>5</v>
      </c>
      <c r="D270" s="20" t="s">
        <v>460</v>
      </c>
      <c r="E270" s="21" t="s">
        <v>232</v>
      </c>
      <c r="F270" s="348" t="s">
        <v>232</v>
      </c>
      <c r="G270" s="348"/>
      <c r="H270" s="348" t="s">
        <v>232</v>
      </c>
      <c r="I270" s="32"/>
      <c r="J270" s="18">
        <v>0</v>
      </c>
      <c r="L270" s="18">
        <v>0</v>
      </c>
      <c r="N270" s="18">
        <v>0</v>
      </c>
      <c r="O270" s="12"/>
      <c r="P270" s="18">
        <v>0</v>
      </c>
      <c r="Q270" s="32"/>
    </row>
    <row r="271" spans="1:17" x14ac:dyDescent="0.15">
      <c r="A271" s="35"/>
      <c r="B271" s="27">
        <f t="shared" si="5"/>
        <v>6</v>
      </c>
      <c r="D271" s="20" t="s">
        <v>460</v>
      </c>
      <c r="E271" s="21" t="s">
        <v>232</v>
      </c>
      <c r="F271" s="348" t="s">
        <v>232</v>
      </c>
      <c r="G271" s="348"/>
      <c r="H271" s="348" t="s">
        <v>232</v>
      </c>
      <c r="I271" s="32"/>
      <c r="J271" s="18">
        <v>0</v>
      </c>
      <c r="L271" s="18">
        <v>0</v>
      </c>
      <c r="N271" s="18">
        <v>0</v>
      </c>
      <c r="O271" s="12"/>
      <c r="P271" s="18">
        <v>0</v>
      </c>
      <c r="Q271" s="32"/>
    </row>
    <row r="272" spans="1:17" x14ac:dyDescent="0.15">
      <c r="A272" s="35"/>
      <c r="B272" s="27">
        <f t="shared" si="5"/>
        <v>7</v>
      </c>
      <c r="D272" s="20" t="s">
        <v>460</v>
      </c>
      <c r="E272" s="21" t="s">
        <v>232</v>
      </c>
      <c r="F272" s="348" t="s">
        <v>232</v>
      </c>
      <c r="G272" s="348"/>
      <c r="H272" s="348" t="s">
        <v>232</v>
      </c>
      <c r="I272" s="32"/>
      <c r="J272" s="18">
        <v>0</v>
      </c>
      <c r="L272" s="18">
        <v>0</v>
      </c>
      <c r="N272" s="18">
        <v>0</v>
      </c>
      <c r="O272" s="12"/>
      <c r="P272" s="18">
        <v>0</v>
      </c>
      <c r="Q272" s="32"/>
    </row>
    <row r="273" spans="1:17" x14ac:dyDescent="0.15">
      <c r="A273" s="35"/>
      <c r="B273" s="27">
        <f t="shared" si="5"/>
        <v>8</v>
      </c>
      <c r="D273" s="20" t="s">
        <v>460</v>
      </c>
      <c r="E273" s="21" t="s">
        <v>232</v>
      </c>
      <c r="F273" s="348" t="s">
        <v>232</v>
      </c>
      <c r="G273" s="348"/>
      <c r="H273" s="348" t="s">
        <v>232</v>
      </c>
      <c r="I273" s="32"/>
      <c r="J273" s="18">
        <v>0</v>
      </c>
      <c r="L273" s="18">
        <v>0</v>
      </c>
      <c r="N273" s="18">
        <v>0</v>
      </c>
      <c r="O273" s="12"/>
      <c r="P273" s="18">
        <v>0</v>
      </c>
      <c r="Q273" s="32"/>
    </row>
    <row r="274" spans="1:17" x14ac:dyDescent="0.15">
      <c r="A274" s="35"/>
      <c r="B274" s="27">
        <f>B273+1</f>
        <v>9</v>
      </c>
      <c r="D274" s="20" t="s">
        <v>460</v>
      </c>
      <c r="E274" s="21" t="s">
        <v>232</v>
      </c>
      <c r="F274" s="348" t="s">
        <v>232</v>
      </c>
      <c r="G274" s="348"/>
      <c r="H274" s="348" t="s">
        <v>232</v>
      </c>
      <c r="I274" s="32"/>
      <c r="J274" s="18">
        <v>0</v>
      </c>
      <c r="L274" s="18">
        <v>0</v>
      </c>
      <c r="N274" s="18">
        <v>0</v>
      </c>
      <c r="O274" s="12"/>
      <c r="P274" s="18">
        <v>0</v>
      </c>
      <c r="Q274" s="32"/>
    </row>
    <row r="275" spans="1:17" x14ac:dyDescent="0.15">
      <c r="A275" s="35"/>
      <c r="B275" s="27">
        <f>B274+1</f>
        <v>10</v>
      </c>
      <c r="D275" s="20" t="s">
        <v>460</v>
      </c>
      <c r="E275" s="21" t="s">
        <v>232</v>
      </c>
      <c r="F275" s="348" t="s">
        <v>232</v>
      </c>
      <c r="G275" s="348"/>
      <c r="H275" s="348" t="s">
        <v>232</v>
      </c>
      <c r="I275" s="32"/>
      <c r="J275" s="18">
        <v>0</v>
      </c>
      <c r="L275" s="18">
        <v>0</v>
      </c>
      <c r="N275" s="18">
        <v>0</v>
      </c>
      <c r="O275" s="12"/>
      <c r="P275" s="18">
        <v>0</v>
      </c>
      <c r="Q275" s="32"/>
    </row>
    <row r="276" spans="1:17" x14ac:dyDescent="0.15">
      <c r="A276" s="35"/>
      <c r="B276" s="27">
        <f>B275+1</f>
        <v>11</v>
      </c>
      <c r="D276" s="20" t="s">
        <v>460</v>
      </c>
      <c r="E276" s="21" t="s">
        <v>232</v>
      </c>
      <c r="F276" s="348" t="s">
        <v>232</v>
      </c>
      <c r="G276" s="348"/>
      <c r="H276" s="348" t="s">
        <v>232</v>
      </c>
      <c r="I276" s="32"/>
      <c r="J276" s="18">
        <v>0</v>
      </c>
      <c r="L276" s="18">
        <v>0</v>
      </c>
      <c r="N276" s="18">
        <v>0</v>
      </c>
      <c r="O276" s="12"/>
      <c r="P276" s="18">
        <v>0</v>
      </c>
      <c r="Q276" s="32"/>
    </row>
    <row r="277" spans="1:17" x14ac:dyDescent="0.15">
      <c r="A277" s="35"/>
      <c r="B277" s="27">
        <f>B276+1</f>
        <v>12</v>
      </c>
      <c r="D277" s="20" t="s">
        <v>460</v>
      </c>
      <c r="E277" s="21" t="s">
        <v>232</v>
      </c>
      <c r="F277" s="348" t="s">
        <v>232</v>
      </c>
      <c r="G277" s="348"/>
      <c r="H277" s="348" t="s">
        <v>232</v>
      </c>
      <c r="I277" s="32"/>
      <c r="J277" s="18">
        <v>0</v>
      </c>
      <c r="L277" s="18">
        <v>0</v>
      </c>
      <c r="N277" s="18">
        <v>0</v>
      </c>
      <c r="O277" s="12"/>
      <c r="P277" s="18">
        <v>0</v>
      </c>
      <c r="Q277" s="32"/>
    </row>
    <row r="278" spans="1:17" x14ac:dyDescent="0.15">
      <c r="A278" s="35"/>
      <c r="B278" s="27">
        <f>B277+1</f>
        <v>13</v>
      </c>
      <c r="D278" s="20" t="s">
        <v>460</v>
      </c>
      <c r="E278" s="21" t="s">
        <v>232</v>
      </c>
      <c r="F278" s="348" t="s">
        <v>232</v>
      </c>
      <c r="G278" s="348"/>
      <c r="H278" s="348" t="s">
        <v>232</v>
      </c>
      <c r="I278" s="32"/>
      <c r="J278" s="18">
        <v>0</v>
      </c>
      <c r="L278" s="18">
        <v>0</v>
      </c>
      <c r="N278" s="18">
        <v>0</v>
      </c>
      <c r="O278" s="12"/>
      <c r="P278" s="18">
        <v>0</v>
      </c>
      <c r="Q278" s="32"/>
    </row>
    <row r="279" spans="1:17" x14ac:dyDescent="0.15">
      <c r="A279" s="42"/>
      <c r="B279" s="147">
        <f t="shared" si="5"/>
        <v>14</v>
      </c>
      <c r="C279" s="43"/>
      <c r="D279" s="205" t="s">
        <v>32</v>
      </c>
      <c r="E279" s="370" t="s">
        <v>232</v>
      </c>
      <c r="F279" s="370" t="s">
        <v>232</v>
      </c>
      <c r="G279" s="370"/>
      <c r="H279" s="370" t="s">
        <v>232</v>
      </c>
      <c r="I279" s="170"/>
      <c r="J279" s="371">
        <v>0</v>
      </c>
      <c r="K279" s="43"/>
      <c r="L279" s="206">
        <v>0</v>
      </c>
      <c r="M279" s="43"/>
      <c r="N279" s="206">
        <v>0</v>
      </c>
      <c r="O279" s="14"/>
      <c r="P279" s="206">
        <v>0</v>
      </c>
      <c r="Q279" s="44"/>
    </row>
    <row r="280" spans="1:17" x14ac:dyDescent="0.15">
      <c r="A280" s="132"/>
      <c r="Q280" s="49"/>
    </row>
    <row r="281" spans="1:17" x14ac:dyDescent="0.15">
      <c r="A281" s="132"/>
      <c r="L281" s="22" t="s">
        <v>461</v>
      </c>
      <c r="Q281" s="49"/>
    </row>
    <row r="282" spans="1:17" x14ac:dyDescent="0.15">
      <c r="A282" s="132"/>
      <c r="B282" s="25" t="s">
        <v>505</v>
      </c>
      <c r="D282" s="46" t="s">
        <v>489</v>
      </c>
      <c r="I282" s="144" t="s">
        <v>486</v>
      </c>
      <c r="Q282" s="49"/>
    </row>
    <row r="283" spans="1:17" x14ac:dyDescent="0.15">
      <c r="A283" s="132"/>
      <c r="B283" s="25" t="s">
        <v>506</v>
      </c>
      <c r="D283" s="46" t="s">
        <v>490</v>
      </c>
      <c r="I283" s="46" t="s">
        <v>491</v>
      </c>
      <c r="Q283" s="49"/>
    </row>
    <row r="284" spans="1:17" x14ac:dyDescent="0.15">
      <c r="A284" s="132"/>
      <c r="B284" s="25" t="s">
        <v>507</v>
      </c>
      <c r="D284" s="46" t="s">
        <v>492</v>
      </c>
      <c r="I284" s="46" t="s">
        <v>493</v>
      </c>
      <c r="Q284" s="49"/>
    </row>
    <row r="285" spans="1:17" x14ac:dyDescent="0.15">
      <c r="A285" s="132"/>
      <c r="B285" s="25" t="s">
        <v>508</v>
      </c>
      <c r="D285" s="46" t="s">
        <v>494</v>
      </c>
      <c r="I285" s="46" t="s">
        <v>495</v>
      </c>
      <c r="Q285" s="49"/>
    </row>
    <row r="286" spans="1:17" x14ac:dyDescent="0.15">
      <c r="A286" s="132"/>
      <c r="B286" s="25" t="s">
        <v>509</v>
      </c>
      <c r="D286" s="46" t="s">
        <v>496</v>
      </c>
      <c r="I286" s="223"/>
      <c r="Q286" s="49"/>
    </row>
    <row r="287" spans="1:17" x14ac:dyDescent="0.15">
      <c r="A287" s="132"/>
      <c r="I287" s="28"/>
      <c r="J287" s="28"/>
      <c r="K287" s="28"/>
      <c r="L287" s="28"/>
      <c r="M287" s="28"/>
      <c r="N287" s="28"/>
      <c r="O287" s="28"/>
      <c r="P287" s="28"/>
      <c r="Q287" s="143"/>
    </row>
    <row r="288" spans="1:17" x14ac:dyDescent="0.15">
      <c r="A288" s="29"/>
      <c r="B288" s="30"/>
      <c r="C288" s="30"/>
      <c r="D288" s="30"/>
      <c r="E288" s="30"/>
      <c r="F288" s="30"/>
      <c r="G288" s="30"/>
      <c r="H288" s="30"/>
      <c r="L288" s="49"/>
      <c r="N288" s="60" t="s">
        <v>423</v>
      </c>
      <c r="P288" s="60" t="s">
        <v>423</v>
      </c>
      <c r="Q288" s="49"/>
    </row>
    <row r="289" spans="1:17" x14ac:dyDescent="0.15">
      <c r="A289" s="35"/>
      <c r="C289" s="25" t="s">
        <v>510</v>
      </c>
      <c r="L289" s="49"/>
      <c r="N289" s="36" t="s">
        <v>426</v>
      </c>
      <c r="P289" s="36" t="s">
        <v>427</v>
      </c>
      <c r="Q289" s="32"/>
    </row>
    <row r="290" spans="1:17" x14ac:dyDescent="0.15">
      <c r="A290" s="35"/>
      <c r="H290" s="28"/>
      <c r="I290" s="28"/>
      <c r="J290" s="28"/>
      <c r="K290" s="28"/>
      <c r="L290" s="143"/>
      <c r="N290" s="36">
        <v>1</v>
      </c>
      <c r="P290" s="57">
        <v>2</v>
      </c>
      <c r="Q290" s="32"/>
    </row>
    <row r="291" spans="1:17" x14ac:dyDescent="0.15">
      <c r="A291" s="29"/>
      <c r="B291" s="116">
        <v>1</v>
      </c>
      <c r="C291" s="224" t="s">
        <v>511</v>
      </c>
      <c r="D291" s="30"/>
      <c r="E291" s="30"/>
      <c r="F291" s="30"/>
      <c r="G291" s="30"/>
      <c r="H291" s="30"/>
      <c r="L291" s="49"/>
      <c r="M291" s="7" t="s">
        <v>372</v>
      </c>
      <c r="N291" s="19">
        <v>0</v>
      </c>
      <c r="O291" s="30"/>
      <c r="P291" s="19">
        <v>0</v>
      </c>
      <c r="Q291" s="56"/>
    </row>
    <row r="292" spans="1:17" x14ac:dyDescent="0.15">
      <c r="A292" s="35"/>
      <c r="B292" s="27">
        <f>B291+1</f>
        <v>2</v>
      </c>
      <c r="C292" s="25" t="s">
        <v>512</v>
      </c>
      <c r="L292" s="49"/>
      <c r="M292" s="25" t="s">
        <v>372</v>
      </c>
      <c r="N292" s="18"/>
      <c r="P292" s="18"/>
      <c r="Q292" s="32"/>
    </row>
    <row r="293" spans="1:17" x14ac:dyDescent="0.15">
      <c r="A293" s="35"/>
      <c r="L293" s="49"/>
      <c r="N293" s="225" t="s">
        <v>513</v>
      </c>
      <c r="P293" s="225" t="s">
        <v>513</v>
      </c>
      <c r="Q293" s="32"/>
    </row>
    <row r="294" spans="1:17" x14ac:dyDescent="0.15">
      <c r="A294" s="35"/>
      <c r="B294" s="27">
        <f>B292+1</f>
        <v>3</v>
      </c>
      <c r="C294" s="25" t="s">
        <v>514</v>
      </c>
      <c r="L294" s="49"/>
      <c r="M294" s="22" t="s">
        <v>372</v>
      </c>
      <c r="N294" s="27">
        <f>N291-N292</f>
        <v>0</v>
      </c>
      <c r="P294" s="27">
        <f>P291-P292</f>
        <v>0</v>
      </c>
      <c r="Q294" s="32"/>
    </row>
    <row r="295" spans="1:17" x14ac:dyDescent="0.15">
      <c r="A295" s="35"/>
      <c r="B295" s="27">
        <f>B294+1</f>
        <v>4</v>
      </c>
      <c r="C295" s="25" t="s">
        <v>515</v>
      </c>
      <c r="L295" s="49"/>
      <c r="M295" s="22" t="s">
        <v>372</v>
      </c>
      <c r="N295" s="124">
        <f>ROUND(IF(N291=0,0,+N294/N291),4)</f>
        <v>0</v>
      </c>
      <c r="P295" s="124">
        <f>ROUND(IF(P291=0,0,+P294/P291),4)</f>
        <v>0</v>
      </c>
      <c r="Q295" s="32"/>
    </row>
    <row r="296" spans="1:17" x14ac:dyDescent="0.15">
      <c r="A296" s="13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143"/>
      <c r="M296" s="52"/>
      <c r="N296" s="52"/>
      <c r="O296" s="52"/>
      <c r="P296" s="52"/>
      <c r="Q296" s="65"/>
    </row>
    <row r="299" spans="1:17" x14ac:dyDescent="0.15">
      <c r="E299" s="145"/>
      <c r="K299" s="145" t="s">
        <v>536</v>
      </c>
      <c r="M299" s="145"/>
    </row>
    <row r="300" spans="1:17" x14ac:dyDescent="0.15">
      <c r="E300" s="22" t="s">
        <v>372</v>
      </c>
      <c r="L300" s="22" t="s">
        <v>537</v>
      </c>
    </row>
    <row r="303" spans="1:17" x14ac:dyDescent="0.15">
      <c r="B303" s="46" t="s">
        <v>719</v>
      </c>
    </row>
    <row r="304" spans="1:17" x14ac:dyDescent="0.15">
      <c r="B304" s="46" t="s">
        <v>624</v>
      </c>
      <c r="N304" s="66"/>
      <c r="P304" s="67"/>
    </row>
  </sheetData>
  <sheetProtection algorithmName="SHA-512" hashValue="Y0mwXitjn9T4766HwpWM3w+rCAlaWS/qoUC/pKNPqPc5k56KeC66KzBy+jgF72/BKWHrJsx5vD+j8t7YAjwp/g==" saltValue="wmxL6rL2icMjkGaruDJqhA==" spinCount="100000" sheet="1" objects="1" scenarios="1"/>
  <customSheetViews>
    <customSheetView guid="{5C464C92-22CC-468A-942C-F9652650FF68}" showGridLines="0" hiddenColumns="1" topLeftCell="A266">
      <selection activeCell="W248" sqref="W248"/>
      <rowBreaks count="3" manualBreakCount="3">
        <brk id="75" max="16383" man="1"/>
        <brk id="150" max="16383" man="1"/>
        <brk id="225" max="16383" man="1"/>
      </rowBreaks>
      <pageMargins left="0.25" right="0.25" top="0.75" bottom="0.75" header="0.3" footer="0.3"/>
      <pageSetup scale="90" orientation="portrait" r:id="rId1"/>
      <headerFooter alignWithMargins="0"/>
    </customSheetView>
    <customSheetView guid="{06A015F6-E370-4E83-BBF6-0EE93E8B73CD}" showGridLines="0" hiddenColumns="1" topLeftCell="A266">
      <selection activeCell="W248" sqref="W248"/>
      <rowBreaks count="3" manualBreakCount="3">
        <brk id="75" max="16383" man="1"/>
        <brk id="150" max="16383" man="1"/>
        <brk id="225" max="16383" man="1"/>
      </rowBreaks>
      <pageMargins left="0.25" right="0.25" top="0.75" bottom="0.75" header="0.3" footer="0.3"/>
      <pageSetup scale="90" orientation="portrait" r:id="rId2"/>
      <headerFooter alignWithMargins="0"/>
    </customSheetView>
  </customSheetViews>
  <phoneticPr fontId="0" type="noConversion"/>
  <dataValidations disablePrompts="1" count="5">
    <dataValidation type="list" allowBlank="1" showInputMessage="1" showErrorMessage="1" sqref="E266:E279 E240:E250 E253:E263 E165:E212">
      <formula1>"_,A,B,C,D"</formula1>
    </dataValidation>
    <dataValidation type="list" allowBlank="1" showInputMessage="1" showErrorMessage="1" sqref="F247:H250 F260:H263 I205:P205 I247:P247 I260:P260 G266:G279 I209:P209 F205:H212">
      <formula1>"_,A,B,C,A/B"</formula1>
    </dataValidation>
    <dataValidation type="list" allowBlank="1" showInputMessage="1" showErrorMessage="1" sqref="F15:G66 F116:G140 F90:G114">
      <formula1>"_,O,P"</formula1>
    </dataValidation>
    <dataValidation type="list" allowBlank="1" showInputMessage="1" showErrorMessage="1" sqref="H15:H66 H116:H140 H90:H114">
      <formula1>"_,H,P"</formula1>
    </dataValidation>
    <dataValidation type="list" allowBlank="1" showInputMessage="1" showErrorMessage="1" sqref="F165:F204 F266:F279 H240:H246 H253:H259 F240:F246 F253:F259 H266:H279 H165:H204">
      <formula1>"_,A,B,C"</formula1>
    </dataValidation>
  </dataValidations>
  <pageMargins left="0.25" right="0.25" top="0.75" bottom="0.75" header="0.3" footer="0.3"/>
  <pageSetup scale="90" orientation="portrait" r:id="rId3"/>
  <headerFooter alignWithMargins="0"/>
  <rowBreaks count="3" manualBreakCount="3">
    <brk id="75" max="16383" man="1"/>
    <brk id="150" max="16383" man="1"/>
    <brk id="225" max="16383" man="1"/>
  </rowBreaks>
  <ignoredErrors>
    <ignoredError sqref="D282 B282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R48" sqref="R48"/>
    </sheetView>
  </sheetViews>
  <sheetFormatPr defaultRowHeight="9" x14ac:dyDescent="0.15"/>
  <sheetData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"/>
  <sheetViews>
    <sheetView workbookViewId="0">
      <selection activeCell="X59" sqref="X59"/>
    </sheetView>
  </sheetViews>
  <sheetFormatPr defaultRowHeight="9" x14ac:dyDescent="0.15"/>
  <sheetData/>
  <customSheetViews>
    <customSheetView guid="{5C464C92-22CC-468A-942C-F9652650FF68}">
      <pageMargins left="0.75" right="0.75" top="1" bottom="1" header="0.5" footer="0.5"/>
      <pageSetup orientation="portrait" r:id="rId1"/>
      <headerFooter alignWithMargins="0"/>
    </customSheetView>
    <customSheetView guid="{06A015F6-E370-4E83-BBF6-0EE93E8B73CD}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"/>
  <sheetViews>
    <sheetView workbookViewId="0">
      <selection activeCell="Q35" sqref="Q35"/>
    </sheetView>
  </sheetViews>
  <sheetFormatPr defaultRowHeight="9" x14ac:dyDescent="0.15"/>
  <sheetData/>
  <customSheetViews>
    <customSheetView guid="{5C464C92-22CC-468A-942C-F9652650FF68}">
      <pageMargins left="0.75" right="0.75" top="1" bottom="1" header="0.5" footer="0.5"/>
      <pageSetup orientation="portrait" r:id="rId1"/>
      <headerFooter alignWithMargins="0"/>
    </customSheetView>
    <customSheetView guid="{06A015F6-E370-4E83-BBF6-0EE93E8B73CD}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"/>
  <sheetViews>
    <sheetView workbookViewId="0">
      <selection activeCell="U38" sqref="U38"/>
    </sheetView>
  </sheetViews>
  <sheetFormatPr defaultRowHeight="9" x14ac:dyDescent="0.15"/>
  <sheetData/>
  <customSheetViews>
    <customSheetView guid="{5C464C92-22CC-468A-942C-F9652650FF68}">
      <pageMargins left="0.75" right="0.75" top="1" bottom="1" header="0.5" footer="0.5"/>
      <pageSetup orientation="portrait" r:id="rId1"/>
      <headerFooter alignWithMargins="0"/>
    </customSheetView>
    <customSheetView guid="{06A015F6-E370-4E83-BBF6-0EE93E8B73CD}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"/>
  <sheetViews>
    <sheetView topLeftCell="B1" workbookViewId="0">
      <selection activeCell="L54" sqref="L54"/>
    </sheetView>
  </sheetViews>
  <sheetFormatPr defaultRowHeight="9" x14ac:dyDescent="0.15"/>
  <sheetData/>
  <customSheetViews>
    <customSheetView guid="{5C464C92-22CC-468A-942C-F9652650FF68}">
      <pageMargins left="0.75" right="0.75" top="1" bottom="1" header="0.5" footer="0.5"/>
      <pageSetup orientation="portrait" r:id="rId1"/>
      <headerFooter alignWithMargins="0"/>
    </customSheetView>
    <customSheetView guid="{06A015F6-E370-4E83-BBF6-0EE93E8B73CD}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showGridLines="0" topLeftCell="A15" workbookViewId="0">
      <selection activeCell="Y61" sqref="Y61"/>
    </sheetView>
  </sheetViews>
  <sheetFormatPr defaultRowHeight="9" x14ac:dyDescent="0.15"/>
  <cols>
    <col min="1" max="1" width="2" style="428" customWidth="1"/>
    <col min="2" max="2" width="4.59765625" style="428" customWidth="1"/>
    <col min="3" max="3" width="10.796875" style="428" customWidth="1"/>
    <col min="4" max="4" width="37" style="428" customWidth="1"/>
    <col min="5" max="5" width="34" style="428" customWidth="1"/>
    <col min="6" max="6" width="2" style="428" customWidth="1"/>
    <col min="7" max="7" width="17" style="428" customWidth="1"/>
    <col min="8" max="8" width="2" style="428" customWidth="1"/>
    <col min="9" max="9" width="17" style="428" customWidth="1"/>
    <col min="10" max="10" width="2" style="428" customWidth="1"/>
    <col min="11" max="11" width="17" style="428" customWidth="1"/>
    <col min="12" max="12" width="2" style="428" customWidth="1"/>
    <col min="13" max="16384" width="9.59765625" style="428"/>
  </cols>
  <sheetData>
    <row r="1" spans="1:12" x14ac:dyDescent="0.15">
      <c r="C1" s="419" t="s">
        <v>84</v>
      </c>
      <c r="G1" s="419" t="s">
        <v>372</v>
      </c>
      <c r="K1" s="419" t="s">
        <v>85</v>
      </c>
    </row>
    <row r="2" spans="1:12" x14ac:dyDescent="0.15">
      <c r="D2" s="445" t="s">
        <v>419</v>
      </c>
      <c r="E2" s="446">
        <f>'Worksheet S'!D13</f>
        <v>0</v>
      </c>
      <c r="G2" s="445" t="s">
        <v>540</v>
      </c>
      <c r="I2" s="447">
        <f>'Worksheet S'!F19</f>
        <v>0</v>
      </c>
      <c r="K2" s="419" t="s">
        <v>372</v>
      </c>
    </row>
    <row r="3" spans="1:12" x14ac:dyDescent="0.15">
      <c r="C3" s="419" t="s">
        <v>372</v>
      </c>
      <c r="D3" s="445" t="s">
        <v>436</v>
      </c>
      <c r="E3" s="446" t="str">
        <f>'Worksheet S'!L20</f>
        <v>H-xxxx</v>
      </c>
      <c r="G3" s="445" t="s">
        <v>431</v>
      </c>
      <c r="I3" s="447">
        <f>'Worksheet S'!F21</f>
        <v>0</v>
      </c>
    </row>
    <row r="4" spans="1:12" x14ac:dyDescent="0.15">
      <c r="A4" s="448"/>
      <c r="F4" s="419" t="s">
        <v>372</v>
      </c>
      <c r="L4" s="441"/>
    </row>
    <row r="5" spans="1:12" x14ac:dyDescent="0.15">
      <c r="A5" s="449"/>
      <c r="B5" s="450" t="s">
        <v>101</v>
      </c>
      <c r="C5" s="450" t="s">
        <v>102</v>
      </c>
      <c r="D5" s="451"/>
      <c r="E5" s="451"/>
      <c r="F5" s="451"/>
      <c r="G5" s="451"/>
      <c r="H5" s="451"/>
      <c r="I5" s="451"/>
      <c r="J5" s="451"/>
      <c r="K5" s="451"/>
      <c r="L5" s="452"/>
    </row>
    <row r="6" spans="1:12" x14ac:dyDescent="0.15">
      <c r="A6" s="448"/>
      <c r="D6" s="419" t="s">
        <v>103</v>
      </c>
      <c r="L6" s="441"/>
    </row>
    <row r="7" spans="1:12" x14ac:dyDescent="0.15">
      <c r="A7" s="448"/>
      <c r="D7" s="419" t="s">
        <v>104</v>
      </c>
      <c r="L7" s="441"/>
    </row>
    <row r="8" spans="1:12" x14ac:dyDescent="0.15">
      <c r="A8" s="448"/>
      <c r="D8" s="419" t="s">
        <v>111</v>
      </c>
      <c r="L8" s="441"/>
    </row>
    <row r="9" spans="1:12" x14ac:dyDescent="0.15">
      <c r="A9" s="448"/>
      <c r="D9" s="419" t="s">
        <v>112</v>
      </c>
      <c r="L9" s="441"/>
    </row>
    <row r="10" spans="1:12" x14ac:dyDescent="0.15">
      <c r="A10" s="448"/>
      <c r="D10" s="419" t="s">
        <v>113</v>
      </c>
      <c r="L10" s="441"/>
    </row>
    <row r="11" spans="1:12" x14ac:dyDescent="0.15">
      <c r="A11" s="448"/>
      <c r="D11" s="419" t="s">
        <v>116</v>
      </c>
      <c r="L11" s="441"/>
    </row>
    <row r="12" spans="1:12" x14ac:dyDescent="0.15">
      <c r="A12" s="449"/>
      <c r="B12" s="451"/>
      <c r="C12" s="451"/>
      <c r="D12" s="451"/>
      <c r="E12" s="451"/>
      <c r="F12" s="451"/>
      <c r="G12" s="451"/>
      <c r="H12" s="451"/>
      <c r="I12" s="451"/>
      <c r="J12" s="451"/>
      <c r="K12" s="451"/>
      <c r="L12" s="452"/>
    </row>
    <row r="13" spans="1:12" x14ac:dyDescent="0.15">
      <c r="A13" s="448"/>
      <c r="G13" s="418" t="s">
        <v>117</v>
      </c>
      <c r="L13" s="441"/>
    </row>
    <row r="14" spans="1:12" x14ac:dyDescent="0.15">
      <c r="A14" s="448"/>
      <c r="B14" s="419" t="s">
        <v>372</v>
      </c>
      <c r="C14" s="425" t="s">
        <v>118</v>
      </c>
      <c r="D14" s="425" t="s">
        <v>119</v>
      </c>
      <c r="E14" s="425" t="s">
        <v>120</v>
      </c>
      <c r="G14" s="425" t="s">
        <v>121</v>
      </c>
      <c r="I14" s="425" t="s">
        <v>122</v>
      </c>
      <c r="K14" s="425" t="s">
        <v>479</v>
      </c>
      <c r="L14" s="441"/>
    </row>
    <row r="15" spans="1:12" x14ac:dyDescent="0.15">
      <c r="A15" s="448"/>
      <c r="C15" s="425"/>
      <c r="D15" s="419" t="s">
        <v>372</v>
      </c>
      <c r="G15" s="425" t="s">
        <v>123</v>
      </c>
      <c r="I15" s="425" t="s">
        <v>124</v>
      </c>
      <c r="K15" s="425" t="s">
        <v>125</v>
      </c>
      <c r="L15" s="441"/>
    </row>
    <row r="16" spans="1:12" x14ac:dyDescent="0.15">
      <c r="A16" s="453"/>
      <c r="B16" s="454" t="s">
        <v>372</v>
      </c>
      <c r="C16" s="483">
        <v>1</v>
      </c>
      <c r="D16" s="483">
        <v>2</v>
      </c>
      <c r="E16" s="483">
        <v>3</v>
      </c>
      <c r="F16" s="455"/>
      <c r="G16" s="483">
        <v>4</v>
      </c>
      <c r="H16" s="455"/>
      <c r="I16" s="483">
        <v>5</v>
      </c>
      <c r="J16" s="455"/>
      <c r="K16" s="483">
        <v>6</v>
      </c>
      <c r="L16" s="456"/>
    </row>
    <row r="17" spans="1:12" x14ac:dyDescent="0.15">
      <c r="A17" s="448"/>
      <c r="L17" s="441"/>
    </row>
    <row r="18" spans="1:12" x14ac:dyDescent="0.15">
      <c r="A18" s="448"/>
      <c r="B18" s="425">
        <v>21</v>
      </c>
      <c r="C18" s="426" t="s">
        <v>232</v>
      </c>
      <c r="D18" s="457" t="s">
        <v>126</v>
      </c>
      <c r="E18" s="457" t="s">
        <v>34</v>
      </c>
      <c r="F18" s="458"/>
      <c r="G18" s="457" t="s">
        <v>35</v>
      </c>
      <c r="I18" s="459">
        <v>0</v>
      </c>
      <c r="K18" s="457" t="s">
        <v>127</v>
      </c>
      <c r="L18" s="441"/>
    </row>
    <row r="19" spans="1:12" x14ac:dyDescent="0.15">
      <c r="A19" s="448"/>
      <c r="B19" s="425">
        <f t="shared" ref="B19:B32" si="0">B18+1</f>
        <v>22</v>
      </c>
      <c r="C19" s="426" t="s">
        <v>232</v>
      </c>
      <c r="D19" s="457" t="s">
        <v>126</v>
      </c>
      <c r="E19" s="457" t="s">
        <v>34</v>
      </c>
      <c r="F19" s="458"/>
      <c r="G19" s="457" t="s">
        <v>35</v>
      </c>
      <c r="I19" s="459">
        <v>0</v>
      </c>
      <c r="K19" s="457" t="s">
        <v>127</v>
      </c>
      <c r="L19" s="441"/>
    </row>
    <row r="20" spans="1:12" x14ac:dyDescent="0.15">
      <c r="A20" s="448"/>
      <c r="B20" s="425">
        <f t="shared" si="0"/>
        <v>23</v>
      </c>
      <c r="C20" s="426" t="s">
        <v>232</v>
      </c>
      <c r="D20" s="457" t="s">
        <v>126</v>
      </c>
      <c r="E20" s="457" t="s">
        <v>34</v>
      </c>
      <c r="F20" s="458"/>
      <c r="G20" s="457" t="s">
        <v>35</v>
      </c>
      <c r="I20" s="459">
        <v>0</v>
      </c>
      <c r="K20" s="457" t="s">
        <v>127</v>
      </c>
      <c r="L20" s="441"/>
    </row>
    <row r="21" spans="1:12" x14ac:dyDescent="0.15">
      <c r="A21" s="448"/>
      <c r="B21" s="425">
        <f t="shared" si="0"/>
        <v>24</v>
      </c>
      <c r="C21" s="426" t="s">
        <v>232</v>
      </c>
      <c r="D21" s="457" t="s">
        <v>126</v>
      </c>
      <c r="E21" s="457" t="s">
        <v>34</v>
      </c>
      <c r="F21" s="458"/>
      <c r="G21" s="457" t="s">
        <v>35</v>
      </c>
      <c r="I21" s="459">
        <v>0</v>
      </c>
      <c r="K21" s="457" t="s">
        <v>127</v>
      </c>
      <c r="L21" s="441"/>
    </row>
    <row r="22" spans="1:12" x14ac:dyDescent="0.15">
      <c r="A22" s="448"/>
      <c r="B22" s="425">
        <f t="shared" si="0"/>
        <v>25</v>
      </c>
      <c r="C22" s="426" t="s">
        <v>232</v>
      </c>
      <c r="D22" s="457" t="s">
        <v>126</v>
      </c>
      <c r="E22" s="457" t="s">
        <v>34</v>
      </c>
      <c r="F22" s="458"/>
      <c r="G22" s="457" t="s">
        <v>35</v>
      </c>
      <c r="I22" s="459">
        <v>0</v>
      </c>
      <c r="K22" s="457" t="s">
        <v>127</v>
      </c>
      <c r="L22" s="441"/>
    </row>
    <row r="23" spans="1:12" x14ac:dyDescent="0.15">
      <c r="A23" s="448"/>
      <c r="B23" s="425">
        <f t="shared" si="0"/>
        <v>26</v>
      </c>
      <c r="C23" s="426" t="s">
        <v>232</v>
      </c>
      <c r="D23" s="457" t="s">
        <v>126</v>
      </c>
      <c r="E23" s="457" t="s">
        <v>34</v>
      </c>
      <c r="F23" s="458"/>
      <c r="G23" s="457" t="s">
        <v>35</v>
      </c>
      <c r="I23" s="459">
        <v>0</v>
      </c>
      <c r="K23" s="457" t="s">
        <v>127</v>
      </c>
      <c r="L23" s="441"/>
    </row>
    <row r="24" spans="1:12" x14ac:dyDescent="0.15">
      <c r="A24" s="448"/>
      <c r="B24" s="425">
        <f t="shared" si="0"/>
        <v>27</v>
      </c>
      <c r="C24" s="426" t="s">
        <v>232</v>
      </c>
      <c r="D24" s="457" t="s">
        <v>126</v>
      </c>
      <c r="E24" s="457" t="s">
        <v>34</v>
      </c>
      <c r="F24" s="458"/>
      <c r="G24" s="457" t="s">
        <v>35</v>
      </c>
      <c r="I24" s="459">
        <v>0</v>
      </c>
      <c r="K24" s="457" t="s">
        <v>127</v>
      </c>
      <c r="L24" s="441"/>
    </row>
    <row r="25" spans="1:12" x14ac:dyDescent="0.15">
      <c r="A25" s="448"/>
      <c r="B25" s="425">
        <f t="shared" si="0"/>
        <v>28</v>
      </c>
      <c r="C25" s="426" t="s">
        <v>232</v>
      </c>
      <c r="D25" s="457" t="s">
        <v>126</v>
      </c>
      <c r="E25" s="457" t="s">
        <v>34</v>
      </c>
      <c r="F25" s="458"/>
      <c r="G25" s="457" t="s">
        <v>35</v>
      </c>
      <c r="I25" s="459">
        <v>0</v>
      </c>
      <c r="K25" s="457" t="s">
        <v>127</v>
      </c>
      <c r="L25" s="441"/>
    </row>
    <row r="26" spans="1:12" x14ac:dyDescent="0.15">
      <c r="A26" s="448"/>
      <c r="B26" s="425">
        <f t="shared" si="0"/>
        <v>29</v>
      </c>
      <c r="C26" s="426" t="s">
        <v>232</v>
      </c>
      <c r="D26" s="457" t="s">
        <v>126</v>
      </c>
      <c r="E26" s="457" t="s">
        <v>34</v>
      </c>
      <c r="F26" s="458"/>
      <c r="G26" s="457" t="s">
        <v>35</v>
      </c>
      <c r="I26" s="459">
        <v>0</v>
      </c>
      <c r="K26" s="457" t="s">
        <v>127</v>
      </c>
      <c r="L26" s="441"/>
    </row>
    <row r="27" spans="1:12" x14ac:dyDescent="0.15">
      <c r="A27" s="448"/>
      <c r="B27" s="425">
        <f t="shared" si="0"/>
        <v>30</v>
      </c>
      <c r="C27" s="426" t="s">
        <v>232</v>
      </c>
      <c r="D27" s="457" t="s">
        <v>126</v>
      </c>
      <c r="E27" s="457" t="s">
        <v>34</v>
      </c>
      <c r="F27" s="458"/>
      <c r="G27" s="457" t="s">
        <v>35</v>
      </c>
      <c r="I27" s="459">
        <v>0</v>
      </c>
      <c r="K27" s="457" t="s">
        <v>127</v>
      </c>
      <c r="L27" s="441"/>
    </row>
    <row r="28" spans="1:12" x14ac:dyDescent="0.15">
      <c r="A28" s="448"/>
      <c r="B28" s="425">
        <f t="shared" si="0"/>
        <v>31</v>
      </c>
      <c r="C28" s="426" t="s">
        <v>232</v>
      </c>
      <c r="D28" s="457" t="s">
        <v>126</v>
      </c>
      <c r="E28" s="457" t="s">
        <v>34</v>
      </c>
      <c r="F28" s="458"/>
      <c r="G28" s="457" t="s">
        <v>35</v>
      </c>
      <c r="I28" s="459">
        <v>0</v>
      </c>
      <c r="K28" s="457" t="s">
        <v>127</v>
      </c>
      <c r="L28" s="441"/>
    </row>
    <row r="29" spans="1:12" x14ac:dyDescent="0.15">
      <c r="A29" s="448"/>
      <c r="B29" s="425">
        <f t="shared" si="0"/>
        <v>32</v>
      </c>
      <c r="C29" s="426" t="s">
        <v>232</v>
      </c>
      <c r="D29" s="457" t="s">
        <v>126</v>
      </c>
      <c r="E29" s="457" t="s">
        <v>34</v>
      </c>
      <c r="F29" s="458"/>
      <c r="G29" s="457" t="s">
        <v>35</v>
      </c>
      <c r="I29" s="459">
        <v>0</v>
      </c>
      <c r="K29" s="457" t="s">
        <v>127</v>
      </c>
      <c r="L29" s="441"/>
    </row>
    <row r="30" spans="1:12" x14ac:dyDescent="0.15">
      <c r="A30" s="448"/>
      <c r="B30" s="425">
        <f t="shared" si="0"/>
        <v>33</v>
      </c>
      <c r="C30" s="426" t="s">
        <v>232</v>
      </c>
      <c r="D30" s="457" t="s">
        <v>126</v>
      </c>
      <c r="E30" s="457" t="s">
        <v>34</v>
      </c>
      <c r="F30" s="458"/>
      <c r="G30" s="457" t="s">
        <v>35</v>
      </c>
      <c r="I30" s="459">
        <v>0</v>
      </c>
      <c r="K30" s="457" t="s">
        <v>127</v>
      </c>
      <c r="L30" s="441"/>
    </row>
    <row r="31" spans="1:12" x14ac:dyDescent="0.15">
      <c r="A31" s="448"/>
      <c r="B31" s="425">
        <f>B30+1</f>
        <v>34</v>
      </c>
      <c r="C31" s="426" t="s">
        <v>232</v>
      </c>
      <c r="D31" s="457" t="s">
        <v>126</v>
      </c>
      <c r="E31" s="457" t="s">
        <v>34</v>
      </c>
      <c r="F31" s="458"/>
      <c r="G31" s="457" t="s">
        <v>35</v>
      </c>
      <c r="I31" s="459">
        <v>0</v>
      </c>
      <c r="K31" s="457" t="s">
        <v>127</v>
      </c>
      <c r="L31" s="441"/>
    </row>
    <row r="32" spans="1:12" x14ac:dyDescent="0.15">
      <c r="A32" s="448"/>
      <c r="B32" s="425">
        <f t="shared" si="0"/>
        <v>35</v>
      </c>
      <c r="C32" s="426" t="s">
        <v>232</v>
      </c>
      <c r="D32" s="457" t="s">
        <v>126</v>
      </c>
      <c r="E32" s="457" t="s">
        <v>34</v>
      </c>
      <c r="F32" s="458"/>
      <c r="G32" s="457" t="s">
        <v>35</v>
      </c>
      <c r="I32" s="459">
        <v>0</v>
      </c>
      <c r="K32" s="457" t="s">
        <v>127</v>
      </c>
      <c r="L32" s="441"/>
    </row>
    <row r="33" spans="1:12" x14ac:dyDescent="0.15">
      <c r="A33" s="448"/>
      <c r="B33" s="425">
        <f>B32+1</f>
        <v>36</v>
      </c>
      <c r="C33" s="426" t="s">
        <v>232</v>
      </c>
      <c r="D33" s="457" t="s">
        <v>126</v>
      </c>
      <c r="E33" s="457" t="s">
        <v>34</v>
      </c>
      <c r="F33" s="458"/>
      <c r="G33" s="457" t="s">
        <v>35</v>
      </c>
      <c r="I33" s="459">
        <v>0</v>
      </c>
      <c r="K33" s="457" t="s">
        <v>127</v>
      </c>
      <c r="L33" s="441"/>
    </row>
    <row r="34" spans="1:12" x14ac:dyDescent="0.15">
      <c r="A34" s="460"/>
      <c r="B34" s="425">
        <f>B33+1</f>
        <v>37</v>
      </c>
      <c r="C34" s="426" t="s">
        <v>232</v>
      </c>
      <c r="D34" s="457" t="s">
        <v>126</v>
      </c>
      <c r="E34" s="457" t="s">
        <v>34</v>
      </c>
      <c r="F34" s="458"/>
      <c r="G34" s="457" t="s">
        <v>35</v>
      </c>
      <c r="I34" s="459">
        <v>0</v>
      </c>
      <c r="K34" s="457" t="s">
        <v>127</v>
      </c>
      <c r="L34" s="441"/>
    </row>
    <row r="35" spans="1:12" x14ac:dyDescent="0.15">
      <c r="A35" s="460"/>
      <c r="B35" s="425">
        <f>B34+1</f>
        <v>38</v>
      </c>
      <c r="C35" s="426" t="s">
        <v>232</v>
      </c>
      <c r="D35" s="457" t="s">
        <v>126</v>
      </c>
      <c r="E35" s="457" t="s">
        <v>34</v>
      </c>
      <c r="F35" s="458"/>
      <c r="G35" s="457" t="s">
        <v>35</v>
      </c>
      <c r="I35" s="459">
        <v>0</v>
      </c>
      <c r="K35" s="457" t="s">
        <v>127</v>
      </c>
      <c r="L35" s="441"/>
    </row>
    <row r="36" spans="1:12" x14ac:dyDescent="0.15">
      <c r="A36" s="460"/>
      <c r="B36" s="425">
        <f>B35+1</f>
        <v>39</v>
      </c>
      <c r="C36" s="426" t="s">
        <v>232</v>
      </c>
      <c r="D36" s="457" t="s">
        <v>126</v>
      </c>
      <c r="E36" s="457" t="s">
        <v>34</v>
      </c>
      <c r="F36" s="458"/>
      <c r="G36" s="457" t="s">
        <v>35</v>
      </c>
      <c r="I36" s="459">
        <v>0</v>
      </c>
      <c r="K36" s="457" t="s">
        <v>127</v>
      </c>
      <c r="L36" s="441"/>
    </row>
    <row r="37" spans="1:12" x14ac:dyDescent="0.15">
      <c r="A37" s="448"/>
      <c r="B37" s="425">
        <f t="shared" ref="B37:B44" si="1">B36+1</f>
        <v>40</v>
      </c>
      <c r="C37" s="426" t="s">
        <v>232</v>
      </c>
      <c r="D37" s="457" t="s">
        <v>126</v>
      </c>
      <c r="E37" s="457" t="s">
        <v>34</v>
      </c>
      <c r="F37" s="458"/>
      <c r="G37" s="457" t="s">
        <v>35</v>
      </c>
      <c r="I37" s="459">
        <v>0</v>
      </c>
      <c r="K37" s="457" t="s">
        <v>127</v>
      </c>
      <c r="L37" s="441"/>
    </row>
    <row r="38" spans="1:12" x14ac:dyDescent="0.15">
      <c r="A38" s="448"/>
      <c r="B38" s="425">
        <f t="shared" si="1"/>
        <v>41</v>
      </c>
      <c r="C38" s="426" t="s">
        <v>232</v>
      </c>
      <c r="D38" s="457" t="s">
        <v>126</v>
      </c>
      <c r="E38" s="457" t="s">
        <v>34</v>
      </c>
      <c r="F38" s="458"/>
      <c r="G38" s="457" t="s">
        <v>35</v>
      </c>
      <c r="I38" s="459">
        <v>0</v>
      </c>
      <c r="K38" s="457" t="s">
        <v>127</v>
      </c>
      <c r="L38" s="441"/>
    </row>
    <row r="39" spans="1:12" x14ac:dyDescent="0.15">
      <c r="A39" s="448"/>
      <c r="B39" s="425">
        <f t="shared" si="1"/>
        <v>42</v>
      </c>
      <c r="C39" s="426" t="s">
        <v>232</v>
      </c>
      <c r="D39" s="457" t="s">
        <v>126</v>
      </c>
      <c r="E39" s="457" t="s">
        <v>34</v>
      </c>
      <c r="F39" s="458"/>
      <c r="G39" s="457" t="s">
        <v>35</v>
      </c>
      <c r="I39" s="459">
        <v>0</v>
      </c>
      <c r="K39" s="457" t="s">
        <v>127</v>
      </c>
      <c r="L39" s="441"/>
    </row>
    <row r="40" spans="1:12" x14ac:dyDescent="0.15">
      <c r="A40" s="448"/>
      <c r="B40" s="425">
        <f t="shared" si="1"/>
        <v>43</v>
      </c>
      <c r="C40" s="426" t="s">
        <v>232</v>
      </c>
      <c r="D40" s="457" t="s">
        <v>126</v>
      </c>
      <c r="E40" s="457" t="s">
        <v>34</v>
      </c>
      <c r="F40" s="458"/>
      <c r="G40" s="457" t="s">
        <v>35</v>
      </c>
      <c r="I40" s="459">
        <v>0</v>
      </c>
      <c r="K40" s="457" t="s">
        <v>127</v>
      </c>
      <c r="L40" s="441"/>
    </row>
    <row r="41" spans="1:12" x14ac:dyDescent="0.15">
      <c r="A41" s="448"/>
      <c r="B41" s="425">
        <f t="shared" si="1"/>
        <v>44</v>
      </c>
      <c r="C41" s="426" t="s">
        <v>232</v>
      </c>
      <c r="D41" s="457" t="s">
        <v>126</v>
      </c>
      <c r="E41" s="457" t="s">
        <v>34</v>
      </c>
      <c r="F41" s="458"/>
      <c r="G41" s="457" t="s">
        <v>35</v>
      </c>
      <c r="I41" s="459">
        <v>0</v>
      </c>
      <c r="K41" s="457" t="s">
        <v>127</v>
      </c>
      <c r="L41" s="441"/>
    </row>
    <row r="42" spans="1:12" x14ac:dyDescent="0.15">
      <c r="A42" s="448"/>
      <c r="B42" s="425">
        <f t="shared" si="1"/>
        <v>45</v>
      </c>
      <c r="C42" s="426" t="s">
        <v>232</v>
      </c>
      <c r="D42" s="457" t="s">
        <v>126</v>
      </c>
      <c r="E42" s="457" t="s">
        <v>34</v>
      </c>
      <c r="F42" s="458"/>
      <c r="G42" s="457" t="s">
        <v>35</v>
      </c>
      <c r="I42" s="459">
        <v>0</v>
      </c>
      <c r="K42" s="457" t="s">
        <v>127</v>
      </c>
      <c r="L42" s="441"/>
    </row>
    <row r="43" spans="1:12" x14ac:dyDescent="0.15">
      <c r="A43" s="448"/>
      <c r="B43" s="425">
        <f>B42+1</f>
        <v>46</v>
      </c>
      <c r="C43" s="426" t="s">
        <v>232</v>
      </c>
      <c r="D43" s="457" t="s">
        <v>126</v>
      </c>
      <c r="E43" s="457" t="s">
        <v>34</v>
      </c>
      <c r="F43" s="458"/>
      <c r="G43" s="457" t="s">
        <v>35</v>
      </c>
      <c r="I43" s="459">
        <v>0</v>
      </c>
      <c r="K43" s="457" t="s">
        <v>127</v>
      </c>
      <c r="L43" s="441"/>
    </row>
    <row r="44" spans="1:12" x14ac:dyDescent="0.15">
      <c r="A44" s="448"/>
      <c r="B44" s="425">
        <f t="shared" si="1"/>
        <v>47</v>
      </c>
      <c r="C44" s="426" t="s">
        <v>232</v>
      </c>
      <c r="D44" s="457" t="s">
        <v>126</v>
      </c>
      <c r="E44" s="457" t="s">
        <v>34</v>
      </c>
      <c r="F44" s="458"/>
      <c r="G44" s="457" t="s">
        <v>35</v>
      </c>
      <c r="I44" s="459">
        <v>0</v>
      </c>
      <c r="K44" s="457" t="s">
        <v>127</v>
      </c>
      <c r="L44" s="441"/>
    </row>
    <row r="45" spans="1:12" x14ac:dyDescent="0.15">
      <c r="A45" s="448"/>
      <c r="B45" s="425">
        <f t="shared" ref="B45:B52" si="2">B44+1</f>
        <v>48</v>
      </c>
      <c r="C45" s="426" t="s">
        <v>232</v>
      </c>
      <c r="D45" s="457" t="s">
        <v>126</v>
      </c>
      <c r="E45" s="457" t="s">
        <v>34</v>
      </c>
      <c r="F45" s="458"/>
      <c r="G45" s="457" t="s">
        <v>35</v>
      </c>
      <c r="I45" s="459">
        <v>0</v>
      </c>
      <c r="K45" s="457" t="s">
        <v>127</v>
      </c>
      <c r="L45" s="441"/>
    </row>
    <row r="46" spans="1:12" x14ac:dyDescent="0.15">
      <c r="A46" s="460"/>
      <c r="B46" s="425">
        <f t="shared" si="2"/>
        <v>49</v>
      </c>
      <c r="C46" s="426" t="s">
        <v>232</v>
      </c>
      <c r="D46" s="457" t="s">
        <v>126</v>
      </c>
      <c r="E46" s="457" t="s">
        <v>34</v>
      </c>
      <c r="F46" s="458"/>
      <c r="G46" s="457" t="s">
        <v>35</v>
      </c>
      <c r="I46" s="459">
        <v>0</v>
      </c>
      <c r="K46" s="457" t="s">
        <v>127</v>
      </c>
      <c r="L46" s="441"/>
    </row>
    <row r="47" spans="1:12" x14ac:dyDescent="0.15">
      <c r="A47" s="460"/>
      <c r="B47" s="425">
        <f t="shared" si="2"/>
        <v>50</v>
      </c>
      <c r="C47" s="426" t="s">
        <v>232</v>
      </c>
      <c r="D47" s="457" t="s">
        <v>126</v>
      </c>
      <c r="E47" s="457" t="s">
        <v>34</v>
      </c>
      <c r="F47" s="458"/>
      <c r="G47" s="457" t="s">
        <v>35</v>
      </c>
      <c r="I47" s="459">
        <v>0</v>
      </c>
      <c r="K47" s="457" t="s">
        <v>127</v>
      </c>
      <c r="L47" s="441"/>
    </row>
    <row r="48" spans="1:12" x14ac:dyDescent="0.15">
      <c r="A48" s="460"/>
      <c r="B48" s="425">
        <f t="shared" si="2"/>
        <v>51</v>
      </c>
      <c r="C48" s="426" t="s">
        <v>232</v>
      </c>
      <c r="D48" s="457" t="s">
        <v>126</v>
      </c>
      <c r="E48" s="457" t="s">
        <v>34</v>
      </c>
      <c r="F48" s="458"/>
      <c r="G48" s="457" t="s">
        <v>35</v>
      </c>
      <c r="I48" s="459">
        <v>0</v>
      </c>
      <c r="K48" s="457" t="s">
        <v>127</v>
      </c>
      <c r="L48" s="441"/>
    </row>
    <row r="49" spans="1:12" x14ac:dyDescent="0.15">
      <c r="A49" s="448"/>
      <c r="B49" s="425">
        <f t="shared" si="2"/>
        <v>52</v>
      </c>
      <c r="C49" s="426" t="s">
        <v>232</v>
      </c>
      <c r="D49" s="457" t="s">
        <v>126</v>
      </c>
      <c r="E49" s="457" t="s">
        <v>34</v>
      </c>
      <c r="F49" s="458"/>
      <c r="G49" s="457" t="s">
        <v>35</v>
      </c>
      <c r="I49" s="459">
        <v>0</v>
      </c>
      <c r="K49" s="457" t="s">
        <v>127</v>
      </c>
      <c r="L49" s="441"/>
    </row>
    <row r="50" spans="1:12" x14ac:dyDescent="0.15">
      <c r="A50" s="460"/>
      <c r="B50" s="425">
        <f t="shared" si="2"/>
        <v>53</v>
      </c>
      <c r="C50" s="426" t="s">
        <v>232</v>
      </c>
      <c r="D50" s="457" t="s">
        <v>126</v>
      </c>
      <c r="E50" s="457" t="s">
        <v>34</v>
      </c>
      <c r="F50" s="458"/>
      <c r="G50" s="457" t="s">
        <v>35</v>
      </c>
      <c r="I50" s="459">
        <v>0</v>
      </c>
      <c r="K50" s="457" t="s">
        <v>127</v>
      </c>
      <c r="L50" s="441"/>
    </row>
    <row r="51" spans="1:12" x14ac:dyDescent="0.15">
      <c r="A51" s="460"/>
      <c r="B51" s="425">
        <f t="shared" si="2"/>
        <v>54</v>
      </c>
      <c r="C51" s="426" t="s">
        <v>232</v>
      </c>
      <c r="D51" s="457" t="s">
        <v>126</v>
      </c>
      <c r="E51" s="457" t="s">
        <v>34</v>
      </c>
      <c r="F51" s="458"/>
      <c r="G51" s="457" t="s">
        <v>35</v>
      </c>
      <c r="I51" s="459">
        <v>0</v>
      </c>
      <c r="K51" s="457" t="s">
        <v>127</v>
      </c>
      <c r="L51" s="441"/>
    </row>
    <row r="52" spans="1:12" x14ac:dyDescent="0.15">
      <c r="A52" s="460"/>
      <c r="B52" s="425">
        <f t="shared" si="2"/>
        <v>55</v>
      </c>
      <c r="C52" s="426" t="s">
        <v>232</v>
      </c>
      <c r="D52" s="457" t="s">
        <v>126</v>
      </c>
      <c r="E52" s="457" t="s">
        <v>34</v>
      </c>
      <c r="F52" s="458"/>
      <c r="G52" s="457" t="s">
        <v>35</v>
      </c>
      <c r="I52" s="459">
        <v>0</v>
      </c>
      <c r="K52" s="457" t="s">
        <v>127</v>
      </c>
      <c r="L52" s="441"/>
    </row>
    <row r="53" spans="1:12" x14ac:dyDescent="0.15">
      <c r="A53" s="448"/>
      <c r="B53" s="425">
        <f t="shared" ref="B53:B60" si="3">B52+1</f>
        <v>56</v>
      </c>
      <c r="C53" s="426" t="s">
        <v>232</v>
      </c>
      <c r="D53" s="457" t="s">
        <v>126</v>
      </c>
      <c r="E53" s="457" t="s">
        <v>34</v>
      </c>
      <c r="F53" s="458"/>
      <c r="G53" s="457" t="s">
        <v>35</v>
      </c>
      <c r="I53" s="459">
        <v>0</v>
      </c>
      <c r="K53" s="457" t="s">
        <v>127</v>
      </c>
      <c r="L53" s="441"/>
    </row>
    <row r="54" spans="1:12" x14ac:dyDescent="0.15">
      <c r="A54" s="448"/>
      <c r="B54" s="425">
        <f t="shared" si="3"/>
        <v>57</v>
      </c>
      <c r="C54" s="426" t="s">
        <v>232</v>
      </c>
      <c r="D54" s="457" t="s">
        <v>126</v>
      </c>
      <c r="E54" s="457" t="s">
        <v>34</v>
      </c>
      <c r="F54" s="458"/>
      <c r="G54" s="457" t="s">
        <v>35</v>
      </c>
      <c r="I54" s="459">
        <v>0</v>
      </c>
      <c r="K54" s="457" t="s">
        <v>127</v>
      </c>
      <c r="L54" s="441"/>
    </row>
    <row r="55" spans="1:12" x14ac:dyDescent="0.15">
      <c r="A55" s="448"/>
      <c r="B55" s="425">
        <f t="shared" si="3"/>
        <v>58</v>
      </c>
      <c r="C55" s="426" t="s">
        <v>232</v>
      </c>
      <c r="D55" s="457" t="s">
        <v>126</v>
      </c>
      <c r="E55" s="457" t="s">
        <v>34</v>
      </c>
      <c r="F55" s="458"/>
      <c r="G55" s="457" t="s">
        <v>35</v>
      </c>
      <c r="I55" s="459">
        <v>0</v>
      </c>
      <c r="K55" s="457" t="s">
        <v>127</v>
      </c>
      <c r="L55" s="441"/>
    </row>
    <row r="56" spans="1:12" x14ac:dyDescent="0.15">
      <c r="A56" s="448"/>
      <c r="B56" s="425">
        <f t="shared" si="3"/>
        <v>59</v>
      </c>
      <c r="C56" s="426" t="s">
        <v>232</v>
      </c>
      <c r="D56" s="457" t="s">
        <v>126</v>
      </c>
      <c r="E56" s="457" t="s">
        <v>34</v>
      </c>
      <c r="F56" s="458"/>
      <c r="G56" s="457" t="s">
        <v>35</v>
      </c>
      <c r="I56" s="459">
        <v>0</v>
      </c>
      <c r="K56" s="457" t="s">
        <v>127</v>
      </c>
      <c r="L56" s="441"/>
    </row>
    <row r="57" spans="1:12" x14ac:dyDescent="0.15">
      <c r="A57" s="448"/>
      <c r="B57" s="425">
        <f t="shared" si="3"/>
        <v>60</v>
      </c>
      <c r="C57" s="426" t="s">
        <v>232</v>
      </c>
      <c r="D57" s="457" t="s">
        <v>126</v>
      </c>
      <c r="E57" s="457" t="s">
        <v>34</v>
      </c>
      <c r="F57" s="458"/>
      <c r="G57" s="457" t="s">
        <v>35</v>
      </c>
      <c r="I57" s="459">
        <v>0</v>
      </c>
      <c r="K57" s="457" t="s">
        <v>127</v>
      </c>
      <c r="L57" s="441"/>
    </row>
    <row r="58" spans="1:12" x14ac:dyDescent="0.15">
      <c r="A58" s="448"/>
      <c r="B58" s="425">
        <f t="shared" si="3"/>
        <v>61</v>
      </c>
      <c r="C58" s="426" t="s">
        <v>232</v>
      </c>
      <c r="D58" s="457" t="s">
        <v>126</v>
      </c>
      <c r="E58" s="457" t="s">
        <v>34</v>
      </c>
      <c r="F58" s="458"/>
      <c r="G58" s="457" t="s">
        <v>35</v>
      </c>
      <c r="I58" s="459">
        <v>0</v>
      </c>
      <c r="K58" s="457" t="s">
        <v>127</v>
      </c>
      <c r="L58" s="441"/>
    </row>
    <row r="59" spans="1:12" x14ac:dyDescent="0.15">
      <c r="A59" s="448"/>
      <c r="B59" s="425">
        <f>B58+1</f>
        <v>62</v>
      </c>
      <c r="C59" s="426" t="s">
        <v>232</v>
      </c>
      <c r="D59" s="457" t="s">
        <v>126</v>
      </c>
      <c r="E59" s="457" t="s">
        <v>34</v>
      </c>
      <c r="F59" s="458"/>
      <c r="G59" s="457" t="s">
        <v>35</v>
      </c>
      <c r="I59" s="459">
        <v>0</v>
      </c>
      <c r="K59" s="457" t="s">
        <v>127</v>
      </c>
      <c r="L59" s="441"/>
    </row>
    <row r="60" spans="1:12" x14ac:dyDescent="0.15">
      <c r="A60" s="448"/>
      <c r="B60" s="425">
        <f t="shared" si="3"/>
        <v>63</v>
      </c>
      <c r="C60" s="426" t="s">
        <v>232</v>
      </c>
      <c r="D60" s="457" t="s">
        <v>126</v>
      </c>
      <c r="E60" s="457" t="s">
        <v>34</v>
      </c>
      <c r="F60" s="458"/>
      <c r="G60" s="457" t="s">
        <v>35</v>
      </c>
      <c r="I60" s="459">
        <v>0</v>
      </c>
      <c r="K60" s="457" t="s">
        <v>127</v>
      </c>
      <c r="L60" s="441"/>
    </row>
    <row r="61" spans="1:12" x14ac:dyDescent="0.15">
      <c r="A61" s="448"/>
      <c r="B61" s="425">
        <f>B60+1</f>
        <v>64</v>
      </c>
      <c r="C61" s="426" t="s">
        <v>232</v>
      </c>
      <c r="D61" s="457" t="s">
        <v>126</v>
      </c>
      <c r="E61" s="457" t="s">
        <v>34</v>
      </c>
      <c r="F61" s="458"/>
      <c r="G61" s="457" t="s">
        <v>35</v>
      </c>
      <c r="I61" s="459">
        <v>0</v>
      </c>
      <c r="K61" s="457" t="s">
        <v>127</v>
      </c>
      <c r="L61" s="441"/>
    </row>
    <row r="62" spans="1:12" x14ac:dyDescent="0.15">
      <c r="A62" s="460"/>
      <c r="B62" s="425">
        <f>B61+1</f>
        <v>65</v>
      </c>
      <c r="C62" s="426" t="s">
        <v>232</v>
      </c>
      <c r="D62" s="457" t="s">
        <v>126</v>
      </c>
      <c r="E62" s="457" t="s">
        <v>34</v>
      </c>
      <c r="F62" s="458"/>
      <c r="G62" s="457" t="s">
        <v>35</v>
      </c>
      <c r="I62" s="459">
        <v>0</v>
      </c>
      <c r="K62" s="457" t="s">
        <v>127</v>
      </c>
      <c r="L62" s="441"/>
    </row>
    <row r="63" spans="1:12" x14ac:dyDescent="0.15">
      <c r="A63" s="460"/>
      <c r="B63" s="425">
        <f>B62+1</f>
        <v>66</v>
      </c>
      <c r="C63" s="426" t="s">
        <v>232</v>
      </c>
      <c r="D63" s="457" t="s">
        <v>126</v>
      </c>
      <c r="E63" s="457" t="s">
        <v>34</v>
      </c>
      <c r="F63" s="458"/>
      <c r="G63" s="457" t="s">
        <v>35</v>
      </c>
      <c r="I63" s="459">
        <v>0</v>
      </c>
      <c r="K63" s="457" t="s">
        <v>127</v>
      </c>
      <c r="L63" s="441"/>
    </row>
    <row r="64" spans="1:12" x14ac:dyDescent="0.15">
      <c r="A64" s="448"/>
      <c r="B64" s="425">
        <f t="shared" ref="B64:B66" si="4">B63+1</f>
        <v>67</v>
      </c>
      <c r="C64" s="426" t="s">
        <v>232</v>
      </c>
      <c r="D64" s="457" t="s">
        <v>126</v>
      </c>
      <c r="E64" s="457" t="s">
        <v>34</v>
      </c>
      <c r="F64" s="458"/>
      <c r="G64" s="457" t="s">
        <v>35</v>
      </c>
      <c r="I64" s="459">
        <v>0</v>
      </c>
      <c r="K64" s="457" t="s">
        <v>127</v>
      </c>
      <c r="L64" s="441"/>
    </row>
    <row r="65" spans="1:13" x14ac:dyDescent="0.15">
      <c r="A65" s="448"/>
      <c r="B65" s="425">
        <f t="shared" si="4"/>
        <v>68</v>
      </c>
      <c r="C65" s="426" t="s">
        <v>232</v>
      </c>
      <c r="D65" s="457" t="s">
        <v>126</v>
      </c>
      <c r="E65" s="457" t="s">
        <v>34</v>
      </c>
      <c r="F65" s="458"/>
      <c r="G65" s="457" t="s">
        <v>35</v>
      </c>
      <c r="I65" s="459">
        <v>0</v>
      </c>
      <c r="K65" s="457" t="s">
        <v>127</v>
      </c>
      <c r="L65" s="441"/>
    </row>
    <row r="66" spans="1:13" x14ac:dyDescent="0.15">
      <c r="A66" s="460"/>
      <c r="B66" s="425">
        <f t="shared" si="4"/>
        <v>69</v>
      </c>
      <c r="C66" s="426" t="s">
        <v>232</v>
      </c>
      <c r="D66" s="457" t="s">
        <v>126</v>
      </c>
      <c r="E66" s="457" t="s">
        <v>34</v>
      </c>
      <c r="F66" s="458"/>
      <c r="G66" s="457" t="s">
        <v>35</v>
      </c>
      <c r="I66" s="459">
        <v>0</v>
      </c>
      <c r="K66" s="457" t="s">
        <v>127</v>
      </c>
      <c r="L66" s="441"/>
    </row>
    <row r="67" spans="1:13" s="443" customFormat="1" x14ac:dyDescent="0.15">
      <c r="A67" s="461"/>
      <c r="B67" s="462"/>
      <c r="C67" s="463"/>
      <c r="D67" s="464"/>
      <c r="E67" s="464"/>
      <c r="F67" s="465"/>
      <c r="G67" s="464"/>
      <c r="I67" s="466"/>
      <c r="K67" s="464"/>
      <c r="L67" s="467"/>
    </row>
    <row r="68" spans="1:13" x14ac:dyDescent="0.15">
      <c r="A68" s="448"/>
      <c r="B68" s="425"/>
      <c r="C68" s="417" t="s">
        <v>486</v>
      </c>
      <c r="D68" s="418" t="s">
        <v>129</v>
      </c>
      <c r="F68" s="458"/>
      <c r="G68" s="464"/>
      <c r="H68" s="443"/>
      <c r="I68" s="466"/>
      <c r="J68" s="443"/>
      <c r="K68" s="464"/>
      <c r="L68" s="467"/>
      <c r="M68" s="443"/>
    </row>
    <row r="69" spans="1:13" x14ac:dyDescent="0.15">
      <c r="A69" s="448"/>
      <c r="B69" s="425"/>
      <c r="C69" s="458" t="s">
        <v>130</v>
      </c>
      <c r="D69" s="419" t="s">
        <v>131</v>
      </c>
      <c r="E69" s="419"/>
      <c r="F69" s="458"/>
      <c r="G69" s="464"/>
      <c r="H69" s="443"/>
      <c r="I69" s="466"/>
      <c r="J69" s="443"/>
      <c r="K69" s="464"/>
      <c r="L69" s="467"/>
      <c r="M69" s="443"/>
    </row>
    <row r="70" spans="1:13" x14ac:dyDescent="0.15">
      <c r="A70" s="448"/>
      <c r="B70" s="425"/>
      <c r="C70" s="458" t="s">
        <v>132</v>
      </c>
      <c r="D70" s="419" t="s">
        <v>133</v>
      </c>
      <c r="E70" s="419"/>
      <c r="F70" s="458"/>
      <c r="G70" s="464"/>
      <c r="H70" s="443"/>
      <c r="I70" s="466"/>
      <c r="J70" s="443"/>
      <c r="K70" s="464"/>
      <c r="L70" s="467"/>
      <c r="M70" s="443"/>
    </row>
    <row r="71" spans="1:13" x14ac:dyDescent="0.15">
      <c r="A71" s="460"/>
      <c r="B71" s="425"/>
      <c r="C71" s="458" t="s">
        <v>134</v>
      </c>
      <c r="D71" s="419" t="s">
        <v>135</v>
      </c>
      <c r="E71" s="419"/>
      <c r="F71" s="458"/>
      <c r="G71" s="464"/>
      <c r="H71" s="443"/>
      <c r="I71" s="466"/>
      <c r="J71" s="443"/>
      <c r="K71" s="464"/>
      <c r="L71" s="467"/>
      <c r="M71" s="443"/>
    </row>
    <row r="72" spans="1:13" x14ac:dyDescent="0.15">
      <c r="A72" s="460"/>
      <c r="B72" s="425"/>
      <c r="C72" s="458"/>
      <c r="D72" s="419" t="s">
        <v>136</v>
      </c>
      <c r="E72" s="419"/>
      <c r="F72" s="458"/>
      <c r="G72" s="464"/>
      <c r="H72" s="443"/>
      <c r="I72" s="466"/>
      <c r="J72" s="443"/>
      <c r="K72" s="464"/>
      <c r="L72" s="467"/>
      <c r="M72" s="443"/>
    </row>
    <row r="73" spans="1:13" x14ac:dyDescent="0.15">
      <c r="A73" s="460"/>
      <c r="B73" s="425"/>
      <c r="C73" s="458" t="s">
        <v>137</v>
      </c>
      <c r="D73" s="419" t="s">
        <v>138</v>
      </c>
      <c r="E73" s="419"/>
      <c r="F73" s="458"/>
      <c r="G73" s="464"/>
      <c r="H73" s="443"/>
      <c r="I73" s="466"/>
      <c r="J73" s="443"/>
      <c r="K73" s="464"/>
      <c r="L73" s="467"/>
      <c r="M73" s="443"/>
    </row>
    <row r="74" spans="1:13" x14ac:dyDescent="0.15">
      <c r="A74" s="448"/>
      <c r="C74" s="458" t="s">
        <v>139</v>
      </c>
      <c r="D74" s="419" t="s">
        <v>140</v>
      </c>
      <c r="E74" s="419"/>
      <c r="L74" s="441"/>
    </row>
    <row r="75" spans="1:13" x14ac:dyDescent="0.15">
      <c r="A75" s="448"/>
      <c r="C75" s="458"/>
      <c r="D75" s="419" t="s">
        <v>141</v>
      </c>
      <c r="E75" s="419"/>
      <c r="L75" s="441"/>
    </row>
    <row r="76" spans="1:13" x14ac:dyDescent="0.15">
      <c r="A76" s="449"/>
      <c r="B76" s="451"/>
      <c r="C76" s="468" t="s">
        <v>142</v>
      </c>
      <c r="D76" s="450" t="s">
        <v>143</v>
      </c>
      <c r="E76" s="450"/>
      <c r="F76" s="451"/>
      <c r="G76" s="451"/>
      <c r="H76" s="451"/>
      <c r="I76" s="451"/>
      <c r="J76" s="451"/>
      <c r="K76" s="451"/>
      <c r="L76" s="452"/>
    </row>
    <row r="77" spans="1:13" ht="7.5" customHeight="1" x14ac:dyDescent="0.15"/>
    <row r="78" spans="1:13" x14ac:dyDescent="0.15">
      <c r="C78" s="418" t="str">
        <f>'Worksheet D'!B303</f>
        <v>FORM CMS 276-16</v>
      </c>
    </row>
    <row r="79" spans="1:13" x14ac:dyDescent="0.15">
      <c r="C79" s="418" t="s">
        <v>627</v>
      </c>
      <c r="I79" s="469"/>
      <c r="K79" s="470"/>
    </row>
    <row r="80" spans="1:13" x14ac:dyDescent="0.15">
      <c r="A80" s="419" t="s">
        <v>372</v>
      </c>
    </row>
  </sheetData>
  <sheetProtection password="DFCC" sheet="1" objects="1" scenarios="1"/>
  <customSheetViews>
    <customSheetView guid="{5C464C92-22CC-468A-942C-F9652650FF68}" showGridLines="0">
      <pageMargins left="0" right="0" top="0.5" bottom="0.5" header="0.5" footer="0.5"/>
      <pageSetup orientation="portrait" r:id="rId1"/>
    </customSheetView>
    <customSheetView guid="{06A015F6-E370-4E83-BBF6-0EE93E8B73CD}" showGridLines="0">
      <selection activeCell="R33" sqref="R33"/>
      <pageMargins left="0" right="0" top="0.5" bottom="0.5" header="0.5" footer="0.5"/>
      <pageSetup orientation="portrait" r:id="rId2"/>
    </customSheetView>
  </customSheetViews>
  <pageMargins left="0" right="0" top="0.5" bottom="0.5" header="0.5" footer="0.5"/>
  <pageSetup orientation="portrait"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8"/>
  <sheetViews>
    <sheetView showGridLines="0" topLeftCell="A48" zoomScale="120" zoomScaleNormal="120" workbookViewId="0">
      <selection activeCell="N67" sqref="N67"/>
    </sheetView>
  </sheetViews>
  <sheetFormatPr defaultRowHeight="9" x14ac:dyDescent="0.15"/>
  <cols>
    <col min="1" max="1" width="2" customWidth="1"/>
    <col min="2" max="2" width="3.796875" customWidth="1"/>
    <col min="3" max="3" width="28" style="504" customWidth="1"/>
    <col min="4" max="4" width="5" style="504" customWidth="1"/>
    <col min="5" max="5" width="16" style="504" hidden="1" customWidth="1"/>
    <col min="6" max="6" width="2" style="504" hidden="1" customWidth="1"/>
    <col min="7" max="7" width="16" style="504" hidden="1" customWidth="1"/>
    <col min="8" max="8" width="1.59765625" style="504" hidden="1" customWidth="1"/>
    <col min="9" max="9" width="14.59765625" style="504" customWidth="1"/>
    <col min="10" max="10" width="12.796875" style="504" customWidth="1"/>
    <col min="11" max="11" width="14" style="504" customWidth="1"/>
    <col min="12" max="12" width="98.796875" style="504" customWidth="1"/>
    <col min="14" max="14" width="62.19921875" customWidth="1"/>
    <col min="15" max="15" width="68" customWidth="1"/>
  </cols>
  <sheetData>
    <row r="2" spans="1:2" s="507" customFormat="1" ht="14.25" x14ac:dyDescent="0.2">
      <c r="B2" s="529" t="s">
        <v>765</v>
      </c>
    </row>
    <row r="3" spans="1:2" s="507" customFormat="1" ht="14.25" x14ac:dyDescent="0.2">
      <c r="B3" s="529" t="s">
        <v>766</v>
      </c>
    </row>
    <row r="4" spans="1:2" s="507" customFormat="1" ht="14.25" x14ac:dyDescent="0.2">
      <c r="B4" s="529" t="s">
        <v>767</v>
      </c>
    </row>
    <row r="5" spans="1:2" s="507" customFormat="1" ht="14.25" x14ac:dyDescent="0.2">
      <c r="B5" s="529" t="s">
        <v>768</v>
      </c>
    </row>
    <row r="6" spans="1:2" s="507" customFormat="1" ht="14.25" x14ac:dyDescent="0.2">
      <c r="A6" s="530"/>
    </row>
    <row r="7" spans="1:2" s="507" customFormat="1" ht="14.25" x14ac:dyDescent="0.2">
      <c r="B7" s="530"/>
    </row>
    <row r="8" spans="1:2" s="507" customFormat="1" ht="14.25" x14ac:dyDescent="0.2">
      <c r="B8" s="530"/>
    </row>
    <row r="9" spans="1:2" s="507" customFormat="1" ht="14.25" x14ac:dyDescent="0.2">
      <c r="B9" s="530"/>
    </row>
    <row r="10" spans="1:2" s="507" customFormat="1" ht="14.25" x14ac:dyDescent="0.2">
      <c r="B10" s="530"/>
    </row>
    <row r="11" spans="1:2" s="507" customFormat="1" ht="14.25" x14ac:dyDescent="0.2">
      <c r="B11" s="530"/>
    </row>
    <row r="12" spans="1:2" s="507" customFormat="1" ht="14.25" x14ac:dyDescent="0.2">
      <c r="B12" s="530"/>
    </row>
    <row r="13" spans="1:2" s="507" customFormat="1" ht="14.25" x14ac:dyDescent="0.2">
      <c r="B13" s="530"/>
    </row>
    <row r="14" spans="1:2" s="507" customFormat="1" ht="14.25" x14ac:dyDescent="0.2">
      <c r="B14" s="530"/>
    </row>
    <row r="15" spans="1:2" s="507" customFormat="1" ht="14.25" x14ac:dyDescent="0.2">
      <c r="B15" s="530"/>
    </row>
    <row r="16" spans="1:2" s="507" customFormat="1" ht="14.25" x14ac:dyDescent="0.2">
      <c r="B16" s="530"/>
    </row>
    <row r="17" spans="2:2" s="507" customFormat="1" ht="14.25" x14ac:dyDescent="0.2">
      <c r="B17" s="530"/>
    </row>
    <row r="18" spans="2:2" s="507" customFormat="1" ht="14.25" x14ac:dyDescent="0.2">
      <c r="B18" s="530"/>
    </row>
    <row r="19" spans="2:2" s="507" customFormat="1" ht="14.25" x14ac:dyDescent="0.2">
      <c r="B19" s="530"/>
    </row>
    <row r="20" spans="2:2" s="507" customFormat="1" ht="14.25" x14ac:dyDescent="0.2">
      <c r="B20" s="530"/>
    </row>
    <row r="21" spans="2:2" s="507" customFormat="1" ht="14.25" x14ac:dyDescent="0.2">
      <c r="B21" s="530"/>
    </row>
    <row r="22" spans="2:2" s="507" customFormat="1" ht="14.25" x14ac:dyDescent="0.2">
      <c r="B22" s="530"/>
    </row>
    <row r="23" spans="2:2" s="507" customFormat="1" ht="14.25" x14ac:dyDescent="0.2">
      <c r="B23" s="530"/>
    </row>
    <row r="24" spans="2:2" s="507" customFormat="1" ht="14.25" x14ac:dyDescent="0.2">
      <c r="B24" s="530"/>
    </row>
    <row r="25" spans="2:2" s="507" customFormat="1" ht="14.25" x14ac:dyDescent="0.2">
      <c r="B25" s="530"/>
    </row>
    <row r="26" spans="2:2" s="507" customFormat="1" ht="14.25" x14ac:dyDescent="0.2">
      <c r="B26" s="530"/>
    </row>
    <row r="27" spans="2:2" s="507" customFormat="1" ht="14.25" x14ac:dyDescent="0.2">
      <c r="B27" s="530"/>
    </row>
    <row r="28" spans="2:2" s="507" customFormat="1" ht="14.25" x14ac:dyDescent="0.2">
      <c r="B28" s="530"/>
    </row>
    <row r="29" spans="2:2" s="507" customFormat="1" ht="14.25" x14ac:dyDescent="0.2">
      <c r="B29" s="530"/>
    </row>
    <row r="30" spans="2:2" s="507" customFormat="1" ht="14.25" x14ac:dyDescent="0.2">
      <c r="B30" s="530"/>
    </row>
    <row r="31" spans="2:2" s="507" customFormat="1" ht="14.25" x14ac:dyDescent="0.2">
      <c r="B31" s="530"/>
    </row>
    <row r="32" spans="2:2" s="507" customFormat="1" ht="14.25" x14ac:dyDescent="0.2">
      <c r="B32" s="530"/>
    </row>
    <row r="33" spans="1:14" s="507" customFormat="1" ht="14.25" x14ac:dyDescent="0.2">
      <c r="B33" s="530"/>
    </row>
    <row r="34" spans="1:14" s="507" customFormat="1" ht="14.25" x14ac:dyDescent="0.2">
      <c r="B34" s="530"/>
    </row>
    <row r="35" spans="1:14" s="507" customFormat="1" ht="14.25" x14ac:dyDescent="0.2">
      <c r="B35" s="530"/>
    </row>
    <row r="36" spans="1:14" s="507" customFormat="1" ht="14.25" x14ac:dyDescent="0.2">
      <c r="B36" s="530"/>
    </row>
    <row r="37" spans="1:14" s="507" customFormat="1" ht="14.25" x14ac:dyDescent="0.2">
      <c r="B37" s="530"/>
    </row>
    <row r="38" spans="1:14" s="507" customFormat="1" ht="14.25" x14ac:dyDescent="0.2">
      <c r="B38" s="530"/>
    </row>
    <row r="39" spans="1:14" s="507" customFormat="1" ht="14.25" x14ac:dyDescent="0.2">
      <c r="B39" s="530"/>
    </row>
    <row r="40" spans="1:14" ht="14.25" x14ac:dyDescent="0.2">
      <c r="B40" s="502"/>
    </row>
    <row r="41" spans="1:14" ht="14.25" x14ac:dyDescent="0.2">
      <c r="B41" s="502"/>
    </row>
    <row r="42" spans="1:14" ht="15" x14ac:dyDescent="0.25">
      <c r="B42" s="502" t="s">
        <v>764</v>
      </c>
    </row>
    <row r="43" spans="1:14" ht="14.25" x14ac:dyDescent="0.2">
      <c r="B43" s="503" t="s">
        <v>763</v>
      </c>
    </row>
    <row r="44" spans="1:14" ht="14.25" x14ac:dyDescent="0.2">
      <c r="B44" s="503" t="s">
        <v>762</v>
      </c>
    </row>
    <row r="45" spans="1:14" ht="15" customHeight="1" x14ac:dyDescent="0.15"/>
    <row r="46" spans="1:14" ht="14.25" customHeight="1" x14ac:dyDescent="0.25">
      <c r="A46" s="507"/>
      <c r="B46" s="508"/>
      <c r="C46" s="509"/>
      <c r="D46" s="510"/>
      <c r="E46" s="511" t="s">
        <v>372</v>
      </c>
      <c r="F46" s="511" t="s">
        <v>372</v>
      </c>
      <c r="G46" s="509"/>
      <c r="H46" s="509"/>
      <c r="I46" s="509"/>
      <c r="J46" s="511" t="s">
        <v>541</v>
      </c>
      <c r="K46" s="512" t="s">
        <v>372</v>
      </c>
      <c r="L46" s="495"/>
      <c r="M46" s="487"/>
      <c r="N46" s="487"/>
    </row>
    <row r="47" spans="1:14" ht="12" customHeight="1" x14ac:dyDescent="0.25">
      <c r="A47" s="507"/>
      <c r="B47" s="513"/>
      <c r="C47" s="514"/>
      <c r="D47" s="515"/>
      <c r="E47" s="516" t="s">
        <v>421</v>
      </c>
      <c r="F47" s="516" t="s">
        <v>372</v>
      </c>
      <c r="G47" s="516" t="s">
        <v>543</v>
      </c>
      <c r="H47" s="516" t="s">
        <v>544</v>
      </c>
      <c r="I47" s="516" t="s">
        <v>545</v>
      </c>
      <c r="J47" s="516" t="s">
        <v>546</v>
      </c>
      <c r="K47" s="517" t="s">
        <v>429</v>
      </c>
      <c r="L47" s="496"/>
      <c r="M47" s="487"/>
      <c r="N47" s="487"/>
    </row>
    <row r="48" spans="1:14" ht="10.5" customHeight="1" x14ac:dyDescent="0.25">
      <c r="A48" s="507"/>
      <c r="B48" s="513"/>
      <c r="C48" s="516" t="s">
        <v>548</v>
      </c>
      <c r="D48" s="515"/>
      <c r="E48" s="516" t="s">
        <v>424</v>
      </c>
      <c r="F48" s="516" t="s">
        <v>372</v>
      </c>
      <c r="G48" s="516" t="s">
        <v>549</v>
      </c>
      <c r="H48" s="514"/>
      <c r="I48" s="516" t="s">
        <v>550</v>
      </c>
      <c r="J48" s="516" t="s">
        <v>551</v>
      </c>
      <c r="K48" s="515"/>
      <c r="L48" s="496"/>
      <c r="M48" s="487"/>
      <c r="N48" s="487"/>
    </row>
    <row r="49" spans="1:14" ht="15.75" customHeight="1" x14ac:dyDescent="0.25">
      <c r="A49" s="507"/>
      <c r="B49" s="513"/>
      <c r="C49" s="514"/>
      <c r="D49" s="515"/>
      <c r="E49" s="514"/>
      <c r="F49" s="516" t="s">
        <v>372</v>
      </c>
      <c r="G49" s="516" t="s">
        <v>553</v>
      </c>
      <c r="H49" s="516" t="s">
        <v>554</v>
      </c>
      <c r="I49" s="516" t="s">
        <v>555</v>
      </c>
      <c r="J49" s="516" t="s">
        <v>556</v>
      </c>
      <c r="K49" s="516" t="s">
        <v>557</v>
      </c>
      <c r="L49" s="497" t="s">
        <v>753</v>
      </c>
      <c r="M49" s="487"/>
      <c r="N49" s="487"/>
    </row>
    <row r="50" spans="1:14" ht="9" customHeight="1" x14ac:dyDescent="0.25">
      <c r="A50" s="507"/>
      <c r="B50" s="513"/>
      <c r="C50" s="514"/>
      <c r="D50" s="514"/>
      <c r="E50" s="518">
        <v>1</v>
      </c>
      <c r="F50" s="516" t="s">
        <v>372</v>
      </c>
      <c r="G50" s="519">
        <v>2</v>
      </c>
      <c r="H50" s="519">
        <v>3</v>
      </c>
      <c r="I50" s="520">
        <v>4</v>
      </c>
      <c r="J50" s="521">
        <v>5</v>
      </c>
      <c r="K50" s="521">
        <v>6</v>
      </c>
      <c r="L50" s="496"/>
      <c r="M50" s="487"/>
      <c r="N50" s="487"/>
    </row>
    <row r="51" spans="1:14" ht="15" customHeight="1" x14ac:dyDescent="0.25">
      <c r="A51" s="507"/>
      <c r="B51" s="522"/>
      <c r="C51" s="523"/>
      <c r="D51" s="524" t="s">
        <v>372</v>
      </c>
      <c r="E51" s="522"/>
      <c r="F51" s="523"/>
      <c r="G51" s="523"/>
      <c r="H51" s="523"/>
      <c r="I51" s="523"/>
      <c r="J51" s="523"/>
      <c r="K51" s="524"/>
      <c r="L51" s="528"/>
      <c r="M51" s="487"/>
      <c r="N51" s="487"/>
    </row>
    <row r="52" spans="1:14" x14ac:dyDescent="0.15">
      <c r="A52" s="507"/>
      <c r="B52" s="525">
        <v>1</v>
      </c>
      <c r="C52" s="516" t="s">
        <v>522</v>
      </c>
      <c r="D52" s="514"/>
      <c r="E52" s="525">
        <f>'Worksheet E'!E14</f>
        <v>0</v>
      </c>
      <c r="F52" s="514"/>
      <c r="G52" s="516">
        <f>'Worksheet F'!J313</f>
        <v>0</v>
      </c>
      <c r="H52" s="516">
        <f>'Worksheet G'!F316</f>
        <v>0</v>
      </c>
      <c r="I52" s="526">
        <f>E52+G52+H52</f>
        <v>0</v>
      </c>
      <c r="J52" s="516">
        <f>'Worksheet I'!O15</f>
        <v>0</v>
      </c>
      <c r="K52" s="517">
        <f t="shared" ref="K52:K71" si="0">(I52+J52)</f>
        <v>0</v>
      </c>
      <c r="L52" s="492"/>
      <c r="M52" s="488"/>
      <c r="N52" s="356"/>
    </row>
    <row r="53" spans="1:14" x14ac:dyDescent="0.15">
      <c r="A53" s="507"/>
      <c r="B53" s="525">
        <v>2</v>
      </c>
      <c r="C53" s="516" t="s">
        <v>523</v>
      </c>
      <c r="D53" s="514"/>
      <c r="E53" s="525">
        <f>'Worksheet E'!E15</f>
        <v>0</v>
      </c>
      <c r="F53" s="514"/>
      <c r="G53" s="516">
        <f>'Worksheet F'!J314</f>
        <v>0</v>
      </c>
      <c r="H53" s="516">
        <f>'Worksheet G'!F317</f>
        <v>0</v>
      </c>
      <c r="I53" s="525">
        <f>E53+G53+H53</f>
        <v>0</v>
      </c>
      <c r="J53" s="516">
        <f>'Worksheet I'!O16</f>
        <v>0</v>
      </c>
      <c r="K53" s="517">
        <f t="shared" si="0"/>
        <v>0</v>
      </c>
      <c r="L53" s="492"/>
      <c r="M53" s="488"/>
      <c r="N53" s="356"/>
    </row>
    <row r="54" spans="1:14" x14ac:dyDescent="0.15">
      <c r="A54" s="507"/>
      <c r="B54" s="525">
        <v>3</v>
      </c>
      <c r="C54" s="516" t="s">
        <v>393</v>
      </c>
      <c r="D54" s="514"/>
      <c r="E54" s="525">
        <f>'Worksheet E'!E16</f>
        <v>0</v>
      </c>
      <c r="F54" s="514"/>
      <c r="G54" s="516">
        <f>'Worksheet F'!J315</f>
        <v>0</v>
      </c>
      <c r="H54" s="516">
        <f>'Worksheet G'!F318</f>
        <v>0</v>
      </c>
      <c r="I54" s="525">
        <f t="shared" ref="I54:I71" si="1">E54+G54+H54</f>
        <v>0</v>
      </c>
      <c r="J54" s="516">
        <f>'Worksheet I'!O17</f>
        <v>0</v>
      </c>
      <c r="K54" s="517">
        <f t="shared" si="0"/>
        <v>0</v>
      </c>
      <c r="L54" s="493"/>
      <c r="M54" s="489"/>
      <c r="N54" s="356"/>
    </row>
    <row r="55" spans="1:14" x14ac:dyDescent="0.15">
      <c r="A55" s="507"/>
      <c r="B55" s="525">
        <v>4</v>
      </c>
      <c r="C55" s="516" t="s">
        <v>394</v>
      </c>
      <c r="D55" s="514"/>
      <c r="E55" s="525">
        <f>'Worksheet E'!E17</f>
        <v>0</v>
      </c>
      <c r="F55" s="514" t="s">
        <v>372</v>
      </c>
      <c r="G55" s="516">
        <f>'Worksheet F'!J316</f>
        <v>0</v>
      </c>
      <c r="H55" s="516">
        <f>'Worksheet G'!F319</f>
        <v>0</v>
      </c>
      <c r="I55" s="525">
        <f t="shared" si="1"/>
        <v>0</v>
      </c>
      <c r="J55" s="516">
        <f>'Worksheet I'!O18</f>
        <v>0</v>
      </c>
      <c r="K55" s="517">
        <f t="shared" si="0"/>
        <v>0</v>
      </c>
      <c r="L55" s="493"/>
      <c r="M55" s="489"/>
      <c r="N55" s="356"/>
    </row>
    <row r="56" spans="1:14" x14ac:dyDescent="0.15">
      <c r="A56" s="507"/>
      <c r="B56" s="525">
        <v>5</v>
      </c>
      <c r="C56" s="516" t="s">
        <v>397</v>
      </c>
      <c r="D56" s="514"/>
      <c r="E56" s="525">
        <f>'Worksheet E'!E18</f>
        <v>0</v>
      </c>
      <c r="F56" s="514"/>
      <c r="G56" s="516">
        <f>'Worksheet F'!J317</f>
        <v>0</v>
      </c>
      <c r="H56" s="516">
        <f>'Worksheet G'!F320</f>
        <v>0</v>
      </c>
      <c r="I56" s="525">
        <f t="shared" si="1"/>
        <v>0</v>
      </c>
      <c r="J56" s="516">
        <f>'Worksheet I'!O19</f>
        <v>0</v>
      </c>
      <c r="K56" s="517">
        <f t="shared" si="0"/>
        <v>0</v>
      </c>
      <c r="L56" s="493"/>
      <c r="M56" s="489"/>
      <c r="N56" s="356"/>
    </row>
    <row r="57" spans="1:14" x14ac:dyDescent="0.15">
      <c r="A57" s="507"/>
      <c r="B57" s="525">
        <v>6</v>
      </c>
      <c r="C57" s="516" t="s">
        <v>388</v>
      </c>
      <c r="D57" s="514"/>
      <c r="E57" s="525">
        <f>'Worksheet E'!E19</f>
        <v>0</v>
      </c>
      <c r="F57" s="514"/>
      <c r="G57" s="516">
        <f>'Worksheet F'!J318</f>
        <v>0</v>
      </c>
      <c r="H57" s="516">
        <f>'Worksheet G'!F321</f>
        <v>0</v>
      </c>
      <c r="I57" s="525">
        <f t="shared" si="1"/>
        <v>0</v>
      </c>
      <c r="J57" s="516">
        <f>'Worksheet I'!O20</f>
        <v>0</v>
      </c>
      <c r="K57" s="517">
        <f t="shared" si="0"/>
        <v>0</v>
      </c>
      <c r="L57" s="493"/>
      <c r="M57" s="489"/>
      <c r="N57" s="356"/>
    </row>
    <row r="58" spans="1:14" x14ac:dyDescent="0.15">
      <c r="A58" s="507"/>
      <c r="B58" s="525">
        <v>7</v>
      </c>
      <c r="C58" s="516" t="s">
        <v>398</v>
      </c>
      <c r="D58" s="514"/>
      <c r="E58" s="525">
        <f>'Worksheet E'!E20</f>
        <v>0</v>
      </c>
      <c r="F58" s="514"/>
      <c r="G58" s="516">
        <f>'Worksheet F'!J319</f>
        <v>0</v>
      </c>
      <c r="H58" s="516">
        <f>'Worksheet G'!F322</f>
        <v>0</v>
      </c>
      <c r="I58" s="525">
        <f t="shared" si="1"/>
        <v>0</v>
      </c>
      <c r="J58" s="516">
        <f>'Worksheet I'!O21</f>
        <v>0</v>
      </c>
      <c r="K58" s="517">
        <f t="shared" si="0"/>
        <v>0</v>
      </c>
      <c r="L58" s="493"/>
      <c r="M58" s="489"/>
      <c r="N58" s="356"/>
    </row>
    <row r="59" spans="1:14" x14ac:dyDescent="0.15">
      <c r="A59" s="507"/>
      <c r="B59" s="525">
        <v>8</v>
      </c>
      <c r="C59" s="516" t="s">
        <v>395</v>
      </c>
      <c r="D59" s="514"/>
      <c r="E59" s="525">
        <f>'Worksheet E'!E21</f>
        <v>0</v>
      </c>
      <c r="F59" s="514"/>
      <c r="G59" s="516">
        <f>'Worksheet F'!J320</f>
        <v>0</v>
      </c>
      <c r="H59" s="516">
        <f>'Worksheet G'!F323</f>
        <v>0</v>
      </c>
      <c r="I59" s="525">
        <f t="shared" si="1"/>
        <v>0</v>
      </c>
      <c r="J59" s="516">
        <f>'Worksheet I'!O22</f>
        <v>0</v>
      </c>
      <c r="K59" s="517">
        <f t="shared" si="0"/>
        <v>0</v>
      </c>
      <c r="L59" s="493"/>
      <c r="M59" s="489"/>
      <c r="N59" s="356"/>
    </row>
    <row r="60" spans="1:14" x14ac:dyDescent="0.15">
      <c r="A60" s="507"/>
      <c r="B60" s="525">
        <v>9</v>
      </c>
      <c r="C60" s="516" t="s">
        <v>396</v>
      </c>
      <c r="D60" s="514"/>
      <c r="E60" s="525">
        <f>'Worksheet E'!E22</f>
        <v>0</v>
      </c>
      <c r="F60" s="514"/>
      <c r="G60" s="516">
        <f>'Worksheet F'!J321</f>
        <v>0</v>
      </c>
      <c r="H60" s="516">
        <f>'Worksheet G'!F324</f>
        <v>0</v>
      </c>
      <c r="I60" s="525">
        <f t="shared" si="1"/>
        <v>0</v>
      </c>
      <c r="J60" s="516">
        <f>'Worksheet I'!O23</f>
        <v>0</v>
      </c>
      <c r="K60" s="517">
        <f t="shared" si="0"/>
        <v>0</v>
      </c>
      <c r="L60" s="493"/>
      <c r="M60" s="489"/>
      <c r="N60" s="356"/>
    </row>
    <row r="61" spans="1:14" x14ac:dyDescent="0.15">
      <c r="A61" s="507"/>
      <c r="B61" s="525">
        <v>10</v>
      </c>
      <c r="C61" s="516" t="s">
        <v>389</v>
      </c>
      <c r="D61" s="514"/>
      <c r="E61" s="525">
        <f>'Worksheet E'!E23</f>
        <v>0</v>
      </c>
      <c r="F61" s="514"/>
      <c r="G61" s="516">
        <f>'Worksheet F'!J322</f>
        <v>0</v>
      </c>
      <c r="H61" s="516">
        <f>'Worksheet G'!F325</f>
        <v>0</v>
      </c>
      <c r="I61" s="525">
        <f t="shared" si="1"/>
        <v>0</v>
      </c>
      <c r="J61" s="516">
        <f>'Worksheet I'!O24</f>
        <v>0</v>
      </c>
      <c r="K61" s="517">
        <f t="shared" si="0"/>
        <v>0</v>
      </c>
      <c r="L61" s="493"/>
      <c r="M61" s="489"/>
      <c r="N61" s="356"/>
    </row>
    <row r="62" spans="1:14" x14ac:dyDescent="0.15">
      <c r="A62" s="507"/>
      <c r="B62" s="525">
        <v>11</v>
      </c>
      <c r="C62" s="516" t="s">
        <v>390</v>
      </c>
      <c r="D62" s="514"/>
      <c r="E62" s="525">
        <f>'Worksheet E'!E24</f>
        <v>0</v>
      </c>
      <c r="F62" s="514"/>
      <c r="G62" s="516">
        <f>'Worksheet F'!J323</f>
        <v>0</v>
      </c>
      <c r="H62" s="516">
        <f>'Worksheet G'!F326</f>
        <v>0</v>
      </c>
      <c r="I62" s="525">
        <f t="shared" si="1"/>
        <v>0</v>
      </c>
      <c r="J62" s="516">
        <f>'Worksheet I'!O25</f>
        <v>0</v>
      </c>
      <c r="K62" s="517">
        <f t="shared" si="0"/>
        <v>0</v>
      </c>
      <c r="L62" s="493"/>
      <c r="M62" s="489"/>
      <c r="N62" s="356"/>
    </row>
    <row r="63" spans="1:14" x14ac:dyDescent="0.15">
      <c r="A63" s="507"/>
      <c r="B63" s="525">
        <v>12</v>
      </c>
      <c r="C63" s="516" t="s">
        <v>391</v>
      </c>
      <c r="D63" s="514"/>
      <c r="E63" s="525">
        <f>'Worksheet E'!E25</f>
        <v>0</v>
      </c>
      <c r="F63" s="514"/>
      <c r="G63" s="516">
        <f>'Worksheet F'!J324</f>
        <v>0</v>
      </c>
      <c r="H63" s="516">
        <f>'Worksheet G'!F327</f>
        <v>0</v>
      </c>
      <c r="I63" s="525">
        <f t="shared" si="1"/>
        <v>0</v>
      </c>
      <c r="J63" s="516">
        <f>'Worksheet I'!O26</f>
        <v>0</v>
      </c>
      <c r="K63" s="517">
        <f t="shared" si="0"/>
        <v>0</v>
      </c>
      <c r="L63" s="493"/>
      <c r="M63" s="489"/>
      <c r="N63" s="356"/>
    </row>
    <row r="64" spans="1:14" x14ac:dyDescent="0.15">
      <c r="A64" s="507"/>
      <c r="B64" s="525">
        <v>13</v>
      </c>
      <c r="C64" s="516" t="s">
        <v>399</v>
      </c>
      <c r="D64" s="514"/>
      <c r="E64" s="525">
        <f>'Worksheet E'!E26</f>
        <v>0</v>
      </c>
      <c r="F64" s="514"/>
      <c r="G64" s="516">
        <f>'Worksheet F'!J325</f>
        <v>0</v>
      </c>
      <c r="H64" s="516">
        <f>'Worksheet G'!F328</f>
        <v>0</v>
      </c>
      <c r="I64" s="525">
        <f t="shared" si="1"/>
        <v>0</v>
      </c>
      <c r="J64" s="516">
        <f>'Worksheet I'!O27</f>
        <v>0</v>
      </c>
      <c r="K64" s="517">
        <f t="shared" si="0"/>
        <v>0</v>
      </c>
      <c r="L64" s="494"/>
      <c r="M64" s="486"/>
      <c r="N64" s="486"/>
    </row>
    <row r="65" spans="1:14" x14ac:dyDescent="0.15">
      <c r="A65" s="507"/>
      <c r="B65" s="525" t="s">
        <v>235</v>
      </c>
      <c r="C65" s="516" t="s">
        <v>237</v>
      </c>
      <c r="D65" s="514"/>
      <c r="E65" s="525">
        <f>'Worksheet E'!E27</f>
        <v>0</v>
      </c>
      <c r="F65" s="514"/>
      <c r="G65" s="516">
        <f>'Worksheet F'!J326</f>
        <v>0</v>
      </c>
      <c r="H65" s="516">
        <f>'Worksheet G'!F329</f>
        <v>0</v>
      </c>
      <c r="I65" s="525">
        <f>E65+G65+H65</f>
        <v>0</v>
      </c>
      <c r="J65" s="516">
        <f>'Worksheet I'!O28</f>
        <v>0</v>
      </c>
      <c r="K65" s="517">
        <f>(I65+J65)</f>
        <v>0</v>
      </c>
      <c r="L65" s="494"/>
      <c r="M65" s="486"/>
      <c r="N65" s="486"/>
    </row>
    <row r="66" spans="1:14" x14ac:dyDescent="0.15">
      <c r="A66" s="507"/>
      <c r="B66" s="525">
        <v>14</v>
      </c>
      <c r="C66" s="516" t="s">
        <v>274</v>
      </c>
      <c r="D66" s="514"/>
      <c r="E66" s="525">
        <f>'Worksheet E'!E28</f>
        <v>0</v>
      </c>
      <c r="F66" s="514"/>
      <c r="G66" s="516">
        <f>'Worksheet F'!J327</f>
        <v>0</v>
      </c>
      <c r="H66" s="516">
        <f>'Worksheet G'!F330</f>
        <v>0</v>
      </c>
      <c r="I66" s="525">
        <f t="shared" si="1"/>
        <v>0</v>
      </c>
      <c r="J66" s="516">
        <f>'Worksheet I'!O29</f>
        <v>0</v>
      </c>
      <c r="K66" s="517">
        <f t="shared" si="0"/>
        <v>0</v>
      </c>
      <c r="L66" s="493"/>
      <c r="M66" s="489"/>
      <c r="N66" s="356"/>
    </row>
    <row r="67" spans="1:14" x14ac:dyDescent="0.15">
      <c r="A67" s="507"/>
      <c r="B67" s="525">
        <v>15</v>
      </c>
      <c r="C67" s="516" t="s">
        <v>392</v>
      </c>
      <c r="D67" s="514"/>
      <c r="E67" s="525">
        <f>'Worksheet E'!E29</f>
        <v>0</v>
      </c>
      <c r="F67" s="514"/>
      <c r="G67" s="516">
        <f>'Worksheet F'!J328</f>
        <v>0</v>
      </c>
      <c r="H67" s="516">
        <f>'Worksheet G'!F331</f>
        <v>0</v>
      </c>
      <c r="I67" s="525">
        <f t="shared" si="1"/>
        <v>0</v>
      </c>
      <c r="J67" s="516">
        <f>'Worksheet I'!O30</f>
        <v>0</v>
      </c>
      <c r="K67" s="517">
        <f t="shared" si="0"/>
        <v>0</v>
      </c>
      <c r="L67" s="493"/>
      <c r="M67" s="489"/>
      <c r="N67" s="356"/>
    </row>
    <row r="68" spans="1:14" x14ac:dyDescent="0.15">
      <c r="A68" s="507"/>
      <c r="B68" s="525">
        <v>16</v>
      </c>
      <c r="C68" s="516" t="s">
        <v>756</v>
      </c>
      <c r="D68" s="514"/>
      <c r="E68" s="525">
        <f>'Worksheet E'!E30</f>
        <v>0</v>
      </c>
      <c r="F68" s="514"/>
      <c r="G68" s="516">
        <f>'Worksheet F'!J329</f>
        <v>0</v>
      </c>
      <c r="H68" s="516">
        <f>'Worksheet G'!F332</f>
        <v>0</v>
      </c>
      <c r="I68" s="525">
        <f t="shared" si="1"/>
        <v>0</v>
      </c>
      <c r="J68" s="516">
        <f>'Worksheet I'!O31</f>
        <v>0</v>
      </c>
      <c r="K68" s="517">
        <f t="shared" si="0"/>
        <v>0</v>
      </c>
      <c r="L68" s="493"/>
      <c r="M68" s="489"/>
      <c r="N68" s="356"/>
    </row>
    <row r="69" spans="1:14" x14ac:dyDescent="0.15">
      <c r="A69" s="507"/>
      <c r="B69" s="525">
        <v>17</v>
      </c>
      <c r="C69" s="516" t="s">
        <v>331</v>
      </c>
      <c r="D69" s="514"/>
      <c r="E69" s="525">
        <f>'Worksheet E'!E31</f>
        <v>0</v>
      </c>
      <c r="F69" s="514"/>
      <c r="G69" s="516">
        <f>'Worksheet F'!J330</f>
        <v>0</v>
      </c>
      <c r="H69" s="516">
        <f>'Worksheet G'!F333</f>
        <v>0</v>
      </c>
      <c r="I69" s="525">
        <f t="shared" si="1"/>
        <v>0</v>
      </c>
      <c r="J69" s="516">
        <f>'Worksheet I'!O32</f>
        <v>0</v>
      </c>
      <c r="K69" s="517">
        <f t="shared" si="0"/>
        <v>0</v>
      </c>
      <c r="L69" s="493"/>
      <c r="M69" s="489"/>
      <c r="N69" s="356"/>
    </row>
    <row r="70" spans="1:14" x14ac:dyDescent="0.15">
      <c r="A70" s="507"/>
      <c r="B70" s="525">
        <v>18</v>
      </c>
      <c r="C70" s="516" t="s">
        <v>332</v>
      </c>
      <c r="D70" s="514"/>
      <c r="E70" s="525">
        <f>'Worksheet E'!E32</f>
        <v>0</v>
      </c>
      <c r="F70" s="514"/>
      <c r="G70" s="516">
        <f>'Worksheet F'!J331</f>
        <v>0</v>
      </c>
      <c r="H70" s="516">
        <f>'Worksheet G'!F334</f>
        <v>0</v>
      </c>
      <c r="I70" s="525">
        <f t="shared" si="1"/>
        <v>0</v>
      </c>
      <c r="J70" s="516">
        <f>'Worksheet I'!O33</f>
        <v>0</v>
      </c>
      <c r="K70" s="517">
        <f t="shared" si="0"/>
        <v>0</v>
      </c>
      <c r="L70" s="493"/>
      <c r="M70" s="490"/>
      <c r="N70" s="356"/>
    </row>
    <row r="71" spans="1:14" x14ac:dyDescent="0.15">
      <c r="A71" s="507"/>
      <c r="B71" s="525">
        <v>19</v>
      </c>
      <c r="C71" s="516" t="s">
        <v>687</v>
      </c>
      <c r="D71" s="514"/>
      <c r="E71" s="525">
        <f>'Worksheet E'!E33</f>
        <v>0</v>
      </c>
      <c r="F71" s="514"/>
      <c r="G71" s="516">
        <f>'Worksheet F'!J332</f>
        <v>0</v>
      </c>
      <c r="H71" s="516">
        <f>'Worksheet G'!F335</f>
        <v>0</v>
      </c>
      <c r="I71" s="525">
        <f t="shared" si="1"/>
        <v>0</v>
      </c>
      <c r="J71" s="516">
        <f>'Worksheet I'!O34</f>
        <v>0</v>
      </c>
      <c r="K71" s="517">
        <f t="shared" si="0"/>
        <v>0</v>
      </c>
      <c r="L71" s="493"/>
      <c r="M71" s="490"/>
      <c r="N71" s="356"/>
    </row>
    <row r="72" spans="1:14" x14ac:dyDescent="0.15">
      <c r="A72" s="507"/>
      <c r="B72" s="525">
        <v>20</v>
      </c>
      <c r="C72" s="516" t="s">
        <v>686</v>
      </c>
      <c r="D72" s="514"/>
      <c r="E72" s="525">
        <f>'Worksheet E'!E34</f>
        <v>0</v>
      </c>
      <c r="F72" s="514"/>
      <c r="G72" s="516">
        <f>'Worksheet F'!J333</f>
        <v>0</v>
      </c>
      <c r="H72" s="516">
        <f>'Worksheet G'!F336</f>
        <v>0</v>
      </c>
      <c r="I72" s="525">
        <f>E72+G72+H72</f>
        <v>0</v>
      </c>
      <c r="J72" s="516">
        <f>'Worksheet I'!O35</f>
        <v>0</v>
      </c>
      <c r="K72" s="517">
        <f>(I72+J72)</f>
        <v>0</v>
      </c>
      <c r="L72" s="494"/>
      <c r="M72" s="486"/>
      <c r="N72" s="486"/>
    </row>
    <row r="73" spans="1:14" x14ac:dyDescent="0.15">
      <c r="A73" s="507"/>
      <c r="B73" s="525">
        <v>21</v>
      </c>
      <c r="C73" s="516" t="s">
        <v>333</v>
      </c>
      <c r="D73" s="514"/>
      <c r="E73" s="525">
        <f>'Worksheet E'!E35</f>
        <v>0</v>
      </c>
      <c r="F73" s="514"/>
      <c r="G73" s="516">
        <f>'Worksheet F'!J334</f>
        <v>0</v>
      </c>
      <c r="H73" s="516">
        <f>'Worksheet G'!F337</f>
        <v>0</v>
      </c>
      <c r="I73" s="525">
        <f>E73+G73+H73</f>
        <v>0</v>
      </c>
      <c r="J73" s="516">
        <f>'Worksheet I'!O36</f>
        <v>0</v>
      </c>
      <c r="K73" s="517">
        <f>(I73+J73)</f>
        <v>0</v>
      </c>
      <c r="L73" s="493"/>
      <c r="M73" s="489"/>
      <c r="N73" s="356"/>
    </row>
    <row r="74" spans="1:14" x14ac:dyDescent="0.15">
      <c r="A74" s="507"/>
      <c r="B74" s="525">
        <v>22</v>
      </c>
      <c r="C74" s="516" t="s">
        <v>333</v>
      </c>
      <c r="D74" s="514"/>
      <c r="E74" s="525">
        <f>'Worksheet E'!E36</f>
        <v>0</v>
      </c>
      <c r="F74" s="514"/>
      <c r="G74" s="516">
        <f>'Worksheet F'!J335</f>
        <v>0</v>
      </c>
      <c r="H74" s="516">
        <f>'Worksheet G'!F338</f>
        <v>0</v>
      </c>
      <c r="I74" s="525">
        <f>E74+G74+H74</f>
        <v>0</v>
      </c>
      <c r="J74" s="516">
        <f>'Worksheet I'!O37</f>
        <v>0</v>
      </c>
      <c r="K74" s="517">
        <f>(I74+J74)</f>
        <v>0</v>
      </c>
      <c r="L74" s="493"/>
      <c r="M74" s="489"/>
      <c r="N74" s="356"/>
    </row>
    <row r="75" spans="1:14" x14ac:dyDescent="0.15">
      <c r="A75" s="507"/>
      <c r="B75" s="525">
        <v>23</v>
      </c>
      <c r="C75" s="516" t="s">
        <v>333</v>
      </c>
      <c r="D75" s="514"/>
      <c r="E75" s="525">
        <f>'Worksheet E'!E37</f>
        <v>0</v>
      </c>
      <c r="F75" s="514"/>
      <c r="G75" s="516">
        <f>'Worksheet F'!J336</f>
        <v>0</v>
      </c>
      <c r="H75" s="516">
        <f>'Worksheet G'!F339</f>
        <v>0</v>
      </c>
      <c r="I75" s="525">
        <f>E75+G75+H75</f>
        <v>0</v>
      </c>
      <c r="J75" s="516">
        <f>'Worksheet I'!O38</f>
        <v>0</v>
      </c>
      <c r="K75" s="517">
        <f>(I75+J75)</f>
        <v>0</v>
      </c>
      <c r="L75" s="493"/>
      <c r="M75" s="489"/>
      <c r="N75" s="356"/>
    </row>
    <row r="76" spans="1:14" x14ac:dyDescent="0.15">
      <c r="A76" s="507"/>
      <c r="B76" s="513"/>
      <c r="C76" s="514"/>
      <c r="D76" s="514"/>
      <c r="E76" s="525"/>
      <c r="F76" s="514"/>
      <c r="G76" s="516" t="s">
        <v>566</v>
      </c>
      <c r="H76" s="516" t="s">
        <v>566</v>
      </c>
      <c r="I76" s="525" t="s">
        <v>567</v>
      </c>
      <c r="J76" s="516" t="s">
        <v>566</v>
      </c>
      <c r="K76" s="517" t="s">
        <v>568</v>
      </c>
      <c r="L76" s="494"/>
      <c r="M76" s="486"/>
      <c r="N76" s="486"/>
    </row>
    <row r="77" spans="1:14" x14ac:dyDescent="0.15">
      <c r="A77" s="507"/>
      <c r="B77" s="525">
        <v>24</v>
      </c>
      <c r="C77" s="516" t="s">
        <v>241</v>
      </c>
      <c r="D77" s="514"/>
      <c r="E77" s="525">
        <f>SUM(E52:E75)</f>
        <v>0</v>
      </c>
      <c r="F77" s="514"/>
      <c r="G77" s="516">
        <f>SUM(G52:G75)</f>
        <v>0</v>
      </c>
      <c r="H77" s="516">
        <f>SUM(H52:H75)</f>
        <v>0</v>
      </c>
      <c r="I77" s="525">
        <f>SUM(I52:I75)</f>
        <v>0</v>
      </c>
      <c r="J77" s="516">
        <f>SUM(J52:J75)</f>
        <v>0</v>
      </c>
      <c r="K77" s="517">
        <f>SUM(K52:K75)</f>
        <v>0</v>
      </c>
      <c r="L77" s="505"/>
      <c r="M77" s="486"/>
      <c r="N77" s="486"/>
    </row>
    <row r="78" spans="1:14" x14ac:dyDescent="0.15">
      <c r="A78" s="507"/>
      <c r="B78" s="513"/>
      <c r="C78" s="514"/>
      <c r="D78" s="514"/>
      <c r="E78" s="513"/>
      <c r="F78" s="514"/>
      <c r="G78" s="514"/>
      <c r="H78" s="514"/>
      <c r="I78" s="513"/>
      <c r="J78" s="514"/>
      <c r="K78" s="517" t="s">
        <v>372</v>
      </c>
      <c r="L78" s="505"/>
      <c r="M78" s="486"/>
      <c r="N78" s="486"/>
    </row>
    <row r="79" spans="1:14" x14ac:dyDescent="0.15">
      <c r="A79" s="507"/>
      <c r="B79" s="525">
        <v>25</v>
      </c>
      <c r="C79" s="516" t="s">
        <v>400</v>
      </c>
      <c r="D79" s="514"/>
      <c r="E79" s="525">
        <f>'Worksheet E'!E41</f>
        <v>0</v>
      </c>
      <c r="F79" s="514"/>
      <c r="G79" s="516">
        <f>'Worksheet F'!J338</f>
        <v>0</v>
      </c>
      <c r="H79" s="516">
        <f>'Worksheet G'!F341</f>
        <v>0</v>
      </c>
      <c r="I79" s="525">
        <f>E79+G79+H79</f>
        <v>0</v>
      </c>
      <c r="J79" s="516">
        <f>'Worksheet I'!O42</f>
        <v>0</v>
      </c>
      <c r="K79" s="517">
        <f>(I79+J79)</f>
        <v>0</v>
      </c>
      <c r="L79" s="505"/>
      <c r="M79" s="486"/>
      <c r="N79" s="486"/>
    </row>
    <row r="80" spans="1:14" x14ac:dyDescent="0.15">
      <c r="A80" s="507"/>
      <c r="B80" s="525">
        <v>26</v>
      </c>
      <c r="C80" s="516" t="s">
        <v>334</v>
      </c>
      <c r="D80" s="514"/>
      <c r="E80" s="525">
        <f>'Worksheet E'!E42</f>
        <v>0</v>
      </c>
      <c r="F80" s="514"/>
      <c r="G80" s="516">
        <f>'Worksheet F'!J339</f>
        <v>0</v>
      </c>
      <c r="H80" s="516">
        <f>'Worksheet G'!F342</f>
        <v>0</v>
      </c>
      <c r="I80" s="525">
        <f>E80+G80+H80</f>
        <v>0</v>
      </c>
      <c r="J80" s="516">
        <f>'Worksheet I'!O43</f>
        <v>0</v>
      </c>
      <c r="K80" s="517">
        <f>(I80+J80)</f>
        <v>0</v>
      </c>
      <c r="L80" s="505"/>
      <c r="M80" s="486"/>
      <c r="N80" s="486"/>
    </row>
    <row r="81" spans="1:14" x14ac:dyDescent="0.15">
      <c r="A81" s="507"/>
      <c r="B81" s="513"/>
      <c r="C81" s="514"/>
      <c r="D81" s="514"/>
      <c r="E81" s="525"/>
      <c r="F81" s="514"/>
      <c r="G81" s="516" t="s">
        <v>566</v>
      </c>
      <c r="H81" s="516" t="s">
        <v>566</v>
      </c>
      <c r="I81" s="525" t="s">
        <v>567</v>
      </c>
      <c r="J81" s="516" t="s">
        <v>566</v>
      </c>
      <c r="K81" s="517" t="s">
        <v>568</v>
      </c>
      <c r="L81" s="505"/>
      <c r="M81" s="486"/>
      <c r="N81" s="486"/>
    </row>
    <row r="82" spans="1:14" x14ac:dyDescent="0.15">
      <c r="A82" s="507"/>
      <c r="B82" s="525">
        <v>27</v>
      </c>
      <c r="C82" s="516" t="s">
        <v>242</v>
      </c>
      <c r="D82" s="514"/>
      <c r="E82" s="525">
        <f>SUM(E79:E80)</f>
        <v>0</v>
      </c>
      <c r="F82" s="514"/>
      <c r="G82" s="516">
        <f>G79+G80</f>
        <v>0</v>
      </c>
      <c r="H82" s="516">
        <f>H79+H80</f>
        <v>0</v>
      </c>
      <c r="I82" s="525">
        <f>I79+I80</f>
        <v>0</v>
      </c>
      <c r="J82" s="516">
        <f>J79+J80</f>
        <v>0</v>
      </c>
      <c r="K82" s="517">
        <f>K79+K80</f>
        <v>0</v>
      </c>
      <c r="L82" s="505"/>
      <c r="M82" s="486"/>
      <c r="N82" s="486"/>
    </row>
    <row r="83" spans="1:14" x14ac:dyDescent="0.15">
      <c r="A83" s="507"/>
      <c r="B83" s="513"/>
      <c r="C83" s="514"/>
      <c r="D83" s="514"/>
      <c r="E83" s="513"/>
      <c r="F83" s="514"/>
      <c r="G83" s="514"/>
      <c r="H83" s="514"/>
      <c r="I83" s="513"/>
      <c r="J83" s="516" t="s">
        <v>372</v>
      </c>
      <c r="K83" s="515"/>
      <c r="L83" s="505"/>
      <c r="M83" s="486"/>
      <c r="N83" s="486"/>
    </row>
    <row r="84" spans="1:14" x14ac:dyDescent="0.15">
      <c r="A84" s="507"/>
      <c r="B84" s="525">
        <v>28</v>
      </c>
      <c r="C84" s="516" t="s">
        <v>401</v>
      </c>
      <c r="D84" s="514"/>
      <c r="E84" s="525">
        <f>'Worksheet E'!E46</f>
        <v>0</v>
      </c>
      <c r="F84" s="514"/>
      <c r="G84" s="516">
        <f>'Worksheet F'!J341</f>
        <v>0</v>
      </c>
      <c r="H84" s="516">
        <f>'Worksheet G'!F344</f>
        <v>0</v>
      </c>
      <c r="I84" s="525">
        <f>E84+G84+H84</f>
        <v>0</v>
      </c>
      <c r="J84" s="516">
        <f>-I84</f>
        <v>0</v>
      </c>
      <c r="K84" s="517">
        <f>(I84+J84)</f>
        <v>0</v>
      </c>
      <c r="L84" s="505"/>
      <c r="M84" s="486"/>
      <c r="N84" s="486"/>
    </row>
    <row r="85" spans="1:14" x14ac:dyDescent="0.15">
      <c r="A85" s="507"/>
      <c r="B85" s="525" t="s">
        <v>372</v>
      </c>
      <c r="C85" s="516" t="s">
        <v>372</v>
      </c>
      <c r="D85" s="514"/>
      <c r="E85" s="525"/>
      <c r="F85" s="514"/>
      <c r="G85" s="516" t="s">
        <v>566</v>
      </c>
      <c r="H85" s="516" t="s">
        <v>566</v>
      </c>
      <c r="I85" s="525" t="s">
        <v>567</v>
      </c>
      <c r="J85" s="516" t="s">
        <v>566</v>
      </c>
      <c r="K85" s="517" t="s">
        <v>568</v>
      </c>
      <c r="L85" s="505"/>
      <c r="M85" s="486"/>
      <c r="N85" s="486"/>
    </row>
    <row r="86" spans="1:14" x14ac:dyDescent="0.15">
      <c r="A86" s="507"/>
      <c r="B86" s="513"/>
      <c r="C86" s="514"/>
      <c r="D86" s="514"/>
      <c r="E86" s="513"/>
      <c r="F86" s="514"/>
      <c r="G86" s="514"/>
      <c r="H86" s="514"/>
      <c r="I86" s="513"/>
      <c r="J86" s="514"/>
      <c r="K86" s="515"/>
      <c r="L86" s="505"/>
      <c r="M86" s="486"/>
      <c r="N86" s="486"/>
    </row>
    <row r="87" spans="1:14" x14ac:dyDescent="0.15">
      <c r="A87" s="507"/>
      <c r="B87" s="525">
        <v>29</v>
      </c>
      <c r="C87" s="516" t="s">
        <v>243</v>
      </c>
      <c r="D87" s="514"/>
      <c r="E87" s="525">
        <f>E77+E82+E84</f>
        <v>0</v>
      </c>
      <c r="F87" s="514"/>
      <c r="G87" s="516">
        <f>G77+G82+G84</f>
        <v>0</v>
      </c>
      <c r="H87" s="516">
        <f>H77+H82+H84</f>
        <v>0</v>
      </c>
      <c r="I87" s="525">
        <f>I77+I82+I84</f>
        <v>0</v>
      </c>
      <c r="J87" s="516">
        <f>J77+J82+J84</f>
        <v>0</v>
      </c>
      <c r="K87" s="517">
        <f>K77+K82+K84</f>
        <v>0</v>
      </c>
      <c r="L87" s="505"/>
      <c r="M87" s="486"/>
      <c r="N87" s="486"/>
    </row>
    <row r="88" spans="1:14" x14ac:dyDescent="0.15">
      <c r="A88" s="507"/>
      <c r="B88" s="522"/>
      <c r="C88" s="523"/>
      <c r="D88" s="523"/>
      <c r="E88" s="522" t="s">
        <v>571</v>
      </c>
      <c r="F88" s="527" t="s">
        <v>372</v>
      </c>
      <c r="G88" s="523" t="s">
        <v>571</v>
      </c>
      <c r="H88" s="523" t="s">
        <v>571</v>
      </c>
      <c r="I88" s="522" t="s">
        <v>571</v>
      </c>
      <c r="J88" s="523" t="s">
        <v>571</v>
      </c>
      <c r="K88" s="524" t="s">
        <v>571</v>
      </c>
      <c r="L88" s="506"/>
      <c r="M88" s="486"/>
      <c r="N88" s="486"/>
    </row>
  </sheetData>
  <sheetProtection algorithmName="SHA-512" hashValue="EoRAZn6E0bxTl31rnqYqN4R/eH/63NKBjdwJL6fCK7ue35+6aqTBz6jnmT8OF667YDhSVFtw6JXdfVVnMkhcmA==" saltValue="3W3vS//VjqZurr6JOwUE9A==" spinCount="100000" sheet="1" scenarios="1"/>
  <conditionalFormatting sqref="J52:J75">
    <cfRule type="expression" dxfId="0" priority="1">
      <formula>$J52:$J75&gt;$I52:$I75</formula>
    </cfRule>
  </conditionalFormatting>
  <pageMargins left="0.7" right="0.7" top="0.75" bottom="0.75" header="0.3" footer="0.3"/>
  <pageSetup scale="9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U67" sqref="U67"/>
    </sheetView>
  </sheetViews>
  <sheetFormatPr defaultRowHeight="9" x14ac:dyDescent="0.15"/>
  <sheetData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57" sqref="Y57"/>
    </sheetView>
  </sheetViews>
  <sheetFormatPr defaultRowHeight="9" x14ac:dyDescent="0.15"/>
  <sheetData/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I52" sqref="AI52"/>
    </sheetView>
  </sheetViews>
  <sheetFormatPr defaultRowHeight="9" x14ac:dyDescent="0.1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/>
  </sheetPr>
  <dimension ref="A1:N54"/>
  <sheetViews>
    <sheetView showGridLines="0" topLeftCell="A4" zoomScale="130" zoomScaleNormal="130" workbookViewId="0">
      <selection activeCell="S36" sqref="S36"/>
    </sheetView>
  </sheetViews>
  <sheetFormatPr defaultRowHeight="9" x14ac:dyDescent="0.15"/>
  <cols>
    <col min="1" max="1" width="2" style="22" customWidth="1"/>
    <col min="2" max="2" width="4.796875" style="22" customWidth="1"/>
    <col min="3" max="3" width="25" style="22" customWidth="1"/>
    <col min="4" max="4" width="10" style="22" customWidth="1"/>
    <col min="5" max="5" width="16" style="22" customWidth="1"/>
    <col min="6" max="6" width="2" style="22" customWidth="1"/>
    <col min="7" max="8" width="16" style="22" customWidth="1"/>
    <col min="9" max="9" width="17" style="22" customWidth="1"/>
    <col min="10" max="10" width="16" style="22" customWidth="1"/>
    <col min="11" max="11" width="17" style="22" customWidth="1"/>
    <col min="12" max="12" width="2" style="22" customWidth="1"/>
    <col min="13" max="13" width="10" style="22" customWidth="1"/>
    <col min="14" max="14" width="2" style="22" customWidth="1"/>
    <col min="15" max="16384" width="9.59765625" style="22"/>
  </cols>
  <sheetData>
    <row r="1" spans="1:14" x14ac:dyDescent="0.15">
      <c r="B1" s="25" t="s">
        <v>372</v>
      </c>
      <c r="C1" s="25" t="s">
        <v>538</v>
      </c>
      <c r="E1" s="25" t="s">
        <v>372</v>
      </c>
      <c r="K1" s="25" t="s">
        <v>539</v>
      </c>
      <c r="N1" s="25" t="s">
        <v>372</v>
      </c>
    </row>
    <row r="2" spans="1:14" x14ac:dyDescent="0.15">
      <c r="B2" s="25" t="s">
        <v>372</v>
      </c>
    </row>
    <row r="3" spans="1:14" x14ac:dyDescent="0.15">
      <c r="B3" s="25" t="s">
        <v>372</v>
      </c>
      <c r="E3" s="26" t="s">
        <v>419</v>
      </c>
      <c r="G3" s="27">
        <f>'Worksheet S'!D13</f>
        <v>0</v>
      </c>
      <c r="J3" s="25" t="s">
        <v>372</v>
      </c>
      <c r="M3" s="25" t="s">
        <v>372</v>
      </c>
    </row>
    <row r="4" spans="1:14" x14ac:dyDescent="0.15">
      <c r="B4" s="25" t="s">
        <v>372</v>
      </c>
      <c r="E4" s="26" t="s">
        <v>436</v>
      </c>
      <c r="G4" s="27" t="str">
        <f>'Worksheet S'!L20</f>
        <v>H-xxxx</v>
      </c>
      <c r="N4" s="25" t="s">
        <v>372</v>
      </c>
    </row>
    <row r="5" spans="1:14" x14ac:dyDescent="0.15">
      <c r="B5" s="25" t="s">
        <v>372</v>
      </c>
      <c r="I5" s="26" t="s">
        <v>540</v>
      </c>
      <c r="J5" s="249">
        <f>'Worksheet S'!F19</f>
        <v>0</v>
      </c>
    </row>
    <row r="6" spans="1:14" x14ac:dyDescent="0.15">
      <c r="B6" s="25" t="s">
        <v>372</v>
      </c>
      <c r="I6" s="26" t="s">
        <v>431</v>
      </c>
      <c r="J6" s="249">
        <f>'Worksheet S'!F21</f>
        <v>0</v>
      </c>
      <c r="N6" s="25" t="s">
        <v>372</v>
      </c>
    </row>
    <row r="8" spans="1:14" x14ac:dyDescent="0.15">
      <c r="A8" s="29"/>
      <c r="B8" s="30"/>
      <c r="C8" s="30"/>
      <c r="D8" s="30"/>
      <c r="E8" s="117" t="s">
        <v>372</v>
      </c>
      <c r="F8" s="31" t="s">
        <v>372</v>
      </c>
      <c r="G8" s="30"/>
      <c r="H8" s="30"/>
      <c r="I8" s="30"/>
      <c r="J8" s="498" t="s">
        <v>541</v>
      </c>
      <c r="K8" s="34" t="s">
        <v>372</v>
      </c>
      <c r="L8" s="30"/>
      <c r="M8" s="172" t="s">
        <v>542</v>
      </c>
      <c r="N8" s="56"/>
    </row>
    <row r="9" spans="1:14" x14ac:dyDescent="0.15">
      <c r="A9" s="35"/>
      <c r="E9" s="180" t="s">
        <v>421</v>
      </c>
      <c r="F9" s="25" t="s">
        <v>372</v>
      </c>
      <c r="G9" s="36" t="s">
        <v>543</v>
      </c>
      <c r="H9" s="36" t="s">
        <v>544</v>
      </c>
      <c r="I9" s="36" t="s">
        <v>545</v>
      </c>
      <c r="J9" s="499" t="s">
        <v>546</v>
      </c>
      <c r="K9" s="200" t="s">
        <v>429</v>
      </c>
      <c r="M9" s="36" t="s">
        <v>547</v>
      </c>
      <c r="N9" s="32"/>
    </row>
    <row r="10" spans="1:14" x14ac:dyDescent="0.15">
      <c r="A10" s="35"/>
      <c r="C10" s="25" t="s">
        <v>548</v>
      </c>
      <c r="E10" s="180" t="s">
        <v>424</v>
      </c>
      <c r="F10" s="25" t="s">
        <v>372</v>
      </c>
      <c r="G10" s="36" t="s">
        <v>549</v>
      </c>
      <c r="I10" s="36" t="s">
        <v>550</v>
      </c>
      <c r="J10" s="500" t="s">
        <v>551</v>
      </c>
      <c r="K10" s="32"/>
      <c r="L10" s="46" t="s">
        <v>552</v>
      </c>
      <c r="N10" s="32"/>
    </row>
    <row r="11" spans="1:14" x14ac:dyDescent="0.15">
      <c r="A11" s="35"/>
      <c r="E11" s="35"/>
      <c r="F11" s="25" t="s">
        <v>372</v>
      </c>
      <c r="G11" s="57" t="s">
        <v>553</v>
      </c>
      <c r="H11" s="57" t="s">
        <v>554</v>
      </c>
      <c r="I11" s="57" t="s">
        <v>555</v>
      </c>
      <c r="J11" s="499" t="s">
        <v>556</v>
      </c>
      <c r="K11" s="201" t="s">
        <v>557</v>
      </c>
      <c r="N11" s="32"/>
    </row>
    <row r="12" spans="1:14" x14ac:dyDescent="0.15">
      <c r="A12" s="35"/>
      <c r="E12" s="180" t="s">
        <v>451</v>
      </c>
      <c r="F12" s="25" t="s">
        <v>372</v>
      </c>
      <c r="G12" s="36" t="s">
        <v>452</v>
      </c>
      <c r="H12" s="36" t="s">
        <v>453</v>
      </c>
      <c r="I12" s="36" t="s">
        <v>454</v>
      </c>
      <c r="J12" s="499" t="s">
        <v>455</v>
      </c>
      <c r="K12" s="200" t="s">
        <v>456</v>
      </c>
      <c r="M12" s="36" t="s">
        <v>457</v>
      </c>
      <c r="N12" s="32"/>
    </row>
    <row r="13" spans="1:14" ht="6" customHeight="1" x14ac:dyDescent="0.15">
      <c r="A13" s="42"/>
      <c r="B13" s="43"/>
      <c r="C13" s="43"/>
      <c r="D13" s="43" t="s">
        <v>372</v>
      </c>
      <c r="E13" s="42"/>
      <c r="F13" s="43"/>
      <c r="G13" s="43"/>
      <c r="H13" s="43"/>
      <c r="I13" s="43"/>
      <c r="J13" s="501"/>
      <c r="K13" s="44"/>
      <c r="L13" s="43"/>
      <c r="M13" s="43"/>
      <c r="N13" s="44"/>
    </row>
    <row r="14" spans="1:14" ht="11.25" customHeight="1" x14ac:dyDescent="0.15">
      <c r="A14" s="35"/>
      <c r="B14" s="277">
        <v>1</v>
      </c>
      <c r="C14" s="296" t="s">
        <v>522</v>
      </c>
      <c r="D14" s="297"/>
      <c r="E14" s="485"/>
      <c r="G14" s="279">
        <f>'Worksheet F'!J313</f>
        <v>0</v>
      </c>
      <c r="H14" s="279">
        <f>'Worksheet G'!F316</f>
        <v>0</v>
      </c>
      <c r="I14" s="279">
        <f>E14+G14+H14</f>
        <v>0</v>
      </c>
      <c r="J14" s="279">
        <f>'Worksheet I'!O15</f>
        <v>0</v>
      </c>
      <c r="K14" s="298">
        <f t="shared" ref="K14:K33" si="0">(I14+J14)</f>
        <v>0</v>
      </c>
      <c r="L14" s="299"/>
      <c r="M14" s="300" t="s">
        <v>415</v>
      </c>
      <c r="N14" s="32"/>
    </row>
    <row r="15" spans="1:14" ht="11.25" customHeight="1" x14ac:dyDescent="0.15">
      <c r="A15" s="35"/>
      <c r="B15" s="277">
        <v>2</v>
      </c>
      <c r="C15" s="296" t="s">
        <v>523</v>
      </c>
      <c r="E15" s="485"/>
      <c r="G15" s="279">
        <f>'Worksheet F'!J314</f>
        <v>0</v>
      </c>
      <c r="H15" s="279">
        <f>'Worksheet G'!F317</f>
        <v>0</v>
      </c>
      <c r="I15" s="279">
        <f>E15+G15+H15</f>
        <v>0</v>
      </c>
      <c r="J15" s="279">
        <f>'Worksheet I'!O16</f>
        <v>0</v>
      </c>
      <c r="K15" s="298">
        <f t="shared" si="0"/>
        <v>0</v>
      </c>
      <c r="L15" s="299"/>
      <c r="M15" s="300" t="s">
        <v>415</v>
      </c>
      <c r="N15" s="32"/>
    </row>
    <row r="16" spans="1:14" x14ac:dyDescent="0.15">
      <c r="A16" s="35"/>
      <c r="B16" s="27">
        <v>3</v>
      </c>
      <c r="C16" s="25" t="s">
        <v>393</v>
      </c>
      <c r="D16" s="49"/>
      <c r="E16" s="485"/>
      <c r="G16" s="27">
        <f>'Worksheet F'!J315</f>
        <v>0</v>
      </c>
      <c r="H16" s="27">
        <f>'Worksheet G'!F318</f>
        <v>0</v>
      </c>
      <c r="I16" s="27">
        <f t="shared" ref="I16:I33" si="1">E16+G16+H16</f>
        <v>0</v>
      </c>
      <c r="J16" s="279">
        <f>'Worksheet I'!O17</f>
        <v>0</v>
      </c>
      <c r="K16" s="202">
        <f t="shared" si="0"/>
        <v>0</v>
      </c>
      <c r="M16" s="46" t="s">
        <v>416</v>
      </c>
      <c r="N16" s="32"/>
    </row>
    <row r="17" spans="1:14" x14ac:dyDescent="0.15">
      <c r="A17" s="35"/>
      <c r="B17" s="27">
        <v>4</v>
      </c>
      <c r="C17" s="25" t="s">
        <v>394</v>
      </c>
      <c r="E17" s="485"/>
      <c r="F17" s="22" t="s">
        <v>372</v>
      </c>
      <c r="G17" s="27">
        <f>'Worksheet F'!J316</f>
        <v>0</v>
      </c>
      <c r="H17" s="27">
        <f>'Worksheet G'!F319</f>
        <v>0</v>
      </c>
      <c r="I17" s="27">
        <f t="shared" si="1"/>
        <v>0</v>
      </c>
      <c r="J17" s="279">
        <f>'Worksheet I'!O18</f>
        <v>0</v>
      </c>
      <c r="K17" s="202">
        <f t="shared" si="0"/>
        <v>0</v>
      </c>
      <c r="M17" s="46" t="s">
        <v>417</v>
      </c>
      <c r="N17" s="32"/>
    </row>
    <row r="18" spans="1:14" x14ac:dyDescent="0.15">
      <c r="A18" s="35"/>
      <c r="B18" s="27">
        <v>5</v>
      </c>
      <c r="C18" s="25" t="s">
        <v>397</v>
      </c>
      <c r="E18" s="485"/>
      <c r="G18" s="27">
        <f>'Worksheet F'!J317</f>
        <v>0</v>
      </c>
      <c r="H18" s="27">
        <f>'Worksheet G'!F320</f>
        <v>0</v>
      </c>
      <c r="I18" s="27">
        <f t="shared" si="1"/>
        <v>0</v>
      </c>
      <c r="J18" s="279">
        <f>'Worksheet I'!O19</f>
        <v>0</v>
      </c>
      <c r="K18" s="202">
        <f t="shared" si="0"/>
        <v>0</v>
      </c>
      <c r="M18" s="46" t="s">
        <v>558</v>
      </c>
      <c r="N18" s="32"/>
    </row>
    <row r="19" spans="1:14" x14ac:dyDescent="0.15">
      <c r="A19" s="35"/>
      <c r="B19" s="27">
        <v>6</v>
      </c>
      <c r="C19" s="25" t="s">
        <v>388</v>
      </c>
      <c r="E19" s="485"/>
      <c r="G19" s="27">
        <f>'Worksheet F'!J318</f>
        <v>0</v>
      </c>
      <c r="H19" s="27">
        <f>'Worksheet G'!F321</f>
        <v>0</v>
      </c>
      <c r="I19" s="27">
        <f t="shared" si="1"/>
        <v>0</v>
      </c>
      <c r="J19" s="279">
        <f>'Worksheet I'!O20</f>
        <v>0</v>
      </c>
      <c r="K19" s="202">
        <f t="shared" si="0"/>
        <v>0</v>
      </c>
      <c r="M19" s="46" t="s">
        <v>739</v>
      </c>
      <c r="N19" s="32"/>
    </row>
    <row r="20" spans="1:14" x14ac:dyDescent="0.15">
      <c r="A20" s="35"/>
      <c r="B20" s="27">
        <v>7</v>
      </c>
      <c r="C20" s="25" t="s">
        <v>398</v>
      </c>
      <c r="E20" s="485"/>
      <c r="G20" s="27">
        <f>'Worksheet F'!J319</f>
        <v>0</v>
      </c>
      <c r="H20" s="27">
        <f>'Worksheet G'!F322</f>
        <v>0</v>
      </c>
      <c r="I20" s="27">
        <f t="shared" si="1"/>
        <v>0</v>
      </c>
      <c r="J20" s="279">
        <f>'Worksheet I'!O21</f>
        <v>0</v>
      </c>
      <c r="K20" s="202">
        <f t="shared" si="0"/>
        <v>0</v>
      </c>
      <c r="M20" s="46" t="s">
        <v>740</v>
      </c>
      <c r="N20" s="32"/>
    </row>
    <row r="21" spans="1:14" x14ac:dyDescent="0.15">
      <c r="A21" s="35"/>
      <c r="B21" s="27">
        <v>8</v>
      </c>
      <c r="C21" s="25" t="s">
        <v>395</v>
      </c>
      <c r="E21" s="485"/>
      <c r="G21" s="27">
        <f>'Worksheet F'!J320</f>
        <v>0</v>
      </c>
      <c r="H21" s="27">
        <f>'Worksheet G'!F323</f>
        <v>0</v>
      </c>
      <c r="I21" s="27">
        <f t="shared" si="1"/>
        <v>0</v>
      </c>
      <c r="J21" s="279">
        <f>'Worksheet I'!O22</f>
        <v>0</v>
      </c>
      <c r="K21" s="202">
        <f t="shared" si="0"/>
        <v>0</v>
      </c>
      <c r="M21" s="46" t="s">
        <v>559</v>
      </c>
      <c r="N21" s="32"/>
    </row>
    <row r="22" spans="1:14" x14ac:dyDescent="0.15">
      <c r="A22" s="35"/>
      <c r="B22" s="27">
        <v>9</v>
      </c>
      <c r="C22" s="25" t="s">
        <v>396</v>
      </c>
      <c r="E22" s="485"/>
      <c r="G22" s="27">
        <f>'Worksheet F'!J321</f>
        <v>0</v>
      </c>
      <c r="H22" s="27">
        <f>'Worksheet G'!F324</f>
        <v>0</v>
      </c>
      <c r="I22" s="27">
        <f t="shared" si="1"/>
        <v>0</v>
      </c>
      <c r="J22" s="279">
        <f>'Worksheet I'!O23</f>
        <v>0</v>
      </c>
      <c r="K22" s="202">
        <f t="shared" si="0"/>
        <v>0</v>
      </c>
      <c r="M22" s="46" t="s">
        <v>741</v>
      </c>
      <c r="N22" s="32"/>
    </row>
    <row r="23" spans="1:14" x14ac:dyDescent="0.15">
      <c r="A23" s="35"/>
      <c r="B23" s="27">
        <v>10</v>
      </c>
      <c r="C23" s="46" t="s">
        <v>389</v>
      </c>
      <c r="E23" s="485"/>
      <c r="G23" s="27">
        <f>'Worksheet F'!J322</f>
        <v>0</v>
      </c>
      <c r="H23" s="27">
        <f>'Worksheet G'!F325</f>
        <v>0</v>
      </c>
      <c r="I23" s="27">
        <f t="shared" si="1"/>
        <v>0</v>
      </c>
      <c r="J23" s="279">
        <f>'Worksheet I'!O24</f>
        <v>0</v>
      </c>
      <c r="K23" s="202">
        <f t="shared" si="0"/>
        <v>0</v>
      </c>
      <c r="M23" s="46" t="s">
        <v>562</v>
      </c>
      <c r="N23" s="32"/>
    </row>
    <row r="24" spans="1:14" x14ac:dyDescent="0.15">
      <c r="A24" s="35"/>
      <c r="B24" s="27">
        <v>11</v>
      </c>
      <c r="C24" s="46" t="s">
        <v>390</v>
      </c>
      <c r="E24" s="485"/>
      <c r="G24" s="27">
        <f>'Worksheet F'!J323</f>
        <v>0</v>
      </c>
      <c r="H24" s="27">
        <f>'Worksheet G'!F326</f>
        <v>0</v>
      </c>
      <c r="I24" s="27">
        <f t="shared" si="1"/>
        <v>0</v>
      </c>
      <c r="J24" s="279">
        <f>'Worksheet I'!O25</f>
        <v>0</v>
      </c>
      <c r="K24" s="202">
        <f t="shared" si="0"/>
        <v>0</v>
      </c>
      <c r="M24" s="46" t="s">
        <v>742</v>
      </c>
      <c r="N24" s="32"/>
    </row>
    <row r="25" spans="1:14" x14ac:dyDescent="0.15">
      <c r="A25" s="35"/>
      <c r="B25" s="27">
        <v>12</v>
      </c>
      <c r="C25" s="25" t="s">
        <v>391</v>
      </c>
      <c r="E25" s="485"/>
      <c r="G25" s="27">
        <f>'Worksheet F'!J324</f>
        <v>0</v>
      </c>
      <c r="H25" s="27">
        <f>'Worksheet G'!F327</f>
        <v>0</v>
      </c>
      <c r="I25" s="27">
        <f t="shared" si="1"/>
        <v>0</v>
      </c>
      <c r="J25" s="279">
        <f>'Worksheet I'!O26</f>
        <v>0</v>
      </c>
      <c r="K25" s="202">
        <f t="shared" si="0"/>
        <v>0</v>
      </c>
      <c r="M25" s="46" t="s">
        <v>743</v>
      </c>
      <c r="N25" s="32"/>
    </row>
    <row r="26" spans="1:14" x14ac:dyDescent="0.15">
      <c r="A26" s="35"/>
      <c r="B26" s="27">
        <v>13</v>
      </c>
      <c r="C26" s="25" t="s">
        <v>399</v>
      </c>
      <c r="E26" s="485"/>
      <c r="G26" s="27">
        <f>'Worksheet F'!J325</f>
        <v>0</v>
      </c>
      <c r="H26" s="27">
        <f>'Worksheet G'!F328</f>
        <v>0</v>
      </c>
      <c r="I26" s="27">
        <f t="shared" si="1"/>
        <v>0</v>
      </c>
      <c r="J26" s="279">
        <f>'Worksheet I'!O27</f>
        <v>0</v>
      </c>
      <c r="K26" s="202">
        <f t="shared" si="0"/>
        <v>0</v>
      </c>
      <c r="L26" s="137"/>
      <c r="M26" s="137"/>
      <c r="N26" s="129"/>
    </row>
    <row r="27" spans="1:14" x14ac:dyDescent="0.15">
      <c r="A27" s="35"/>
      <c r="B27" s="26" t="s">
        <v>235</v>
      </c>
      <c r="C27" s="25" t="s">
        <v>237</v>
      </c>
      <c r="E27" s="485"/>
      <c r="G27" s="27">
        <f>'Worksheet F'!J326</f>
        <v>0</v>
      </c>
      <c r="H27" s="27">
        <f>'Worksheet G'!F329</f>
        <v>0</v>
      </c>
      <c r="I27" s="27">
        <f>E27+G27+H27</f>
        <v>0</v>
      </c>
      <c r="J27" s="279">
        <f>'Worksheet I'!O28</f>
        <v>0</v>
      </c>
      <c r="K27" s="202">
        <f>(I27+J27)</f>
        <v>0</v>
      </c>
      <c r="L27" s="137"/>
      <c r="M27" s="137"/>
      <c r="N27" s="129"/>
    </row>
    <row r="28" spans="1:14" x14ac:dyDescent="0.15">
      <c r="A28" s="35"/>
      <c r="B28" s="27">
        <v>14</v>
      </c>
      <c r="C28" s="46" t="s">
        <v>274</v>
      </c>
      <c r="E28" s="485"/>
      <c r="G28" s="27">
        <f>'Worksheet F'!J327</f>
        <v>0</v>
      </c>
      <c r="H28" s="27">
        <f>'Worksheet G'!F330</f>
        <v>0</v>
      </c>
      <c r="I28" s="27">
        <f t="shared" si="1"/>
        <v>0</v>
      </c>
      <c r="J28" s="279">
        <f>'Worksheet I'!O29</f>
        <v>0</v>
      </c>
      <c r="K28" s="202">
        <f t="shared" si="0"/>
        <v>0</v>
      </c>
      <c r="M28" s="46" t="s">
        <v>744</v>
      </c>
      <c r="N28" s="32"/>
    </row>
    <row r="29" spans="1:14" x14ac:dyDescent="0.15">
      <c r="A29" s="35"/>
      <c r="B29" s="27">
        <v>15</v>
      </c>
      <c r="C29" s="25" t="s">
        <v>392</v>
      </c>
      <c r="D29" s="49"/>
      <c r="E29" s="342"/>
      <c r="G29" s="27">
        <f>'Worksheet F'!J328</f>
        <v>0</v>
      </c>
      <c r="H29" s="27">
        <f>'Worksheet G'!F331</f>
        <v>0</v>
      </c>
      <c r="I29" s="27">
        <f t="shared" si="1"/>
        <v>0</v>
      </c>
      <c r="J29" s="279">
        <f>'Worksheet I'!O30</f>
        <v>0</v>
      </c>
      <c r="K29" s="202">
        <f t="shared" si="0"/>
        <v>0</v>
      </c>
      <c r="M29" s="46" t="s">
        <v>745</v>
      </c>
      <c r="N29" s="32"/>
    </row>
    <row r="30" spans="1:14" x14ac:dyDescent="0.15">
      <c r="A30" s="35"/>
      <c r="B30" s="327">
        <v>16</v>
      </c>
      <c r="C30" s="326" t="s">
        <v>756</v>
      </c>
      <c r="D30" s="325"/>
      <c r="E30" s="485"/>
      <c r="G30" s="27">
        <f>'Worksheet F'!J329</f>
        <v>0</v>
      </c>
      <c r="H30" s="27">
        <f>'Worksheet G'!F332</f>
        <v>0</v>
      </c>
      <c r="I30" s="27">
        <f t="shared" si="1"/>
        <v>0</v>
      </c>
      <c r="J30" s="279">
        <f>'Worksheet I'!O31</f>
        <v>0</v>
      </c>
      <c r="K30" s="202">
        <f t="shared" si="0"/>
        <v>0</v>
      </c>
      <c r="M30" s="46" t="s">
        <v>701</v>
      </c>
      <c r="N30" s="32"/>
    </row>
    <row r="31" spans="1:14" x14ac:dyDescent="0.15">
      <c r="A31" s="35"/>
      <c r="B31" s="27">
        <v>17</v>
      </c>
      <c r="C31" s="419" t="s">
        <v>331</v>
      </c>
      <c r="E31" s="485"/>
      <c r="G31" s="27">
        <f>'Worksheet F'!J330</f>
        <v>0</v>
      </c>
      <c r="H31" s="27">
        <f>'Worksheet G'!F333</f>
        <v>0</v>
      </c>
      <c r="I31" s="27">
        <f t="shared" si="1"/>
        <v>0</v>
      </c>
      <c r="J31" s="279">
        <f>'Worksheet I'!O32</f>
        <v>0</v>
      </c>
      <c r="K31" s="202">
        <f t="shared" si="0"/>
        <v>0</v>
      </c>
      <c r="M31" s="46" t="s">
        <v>563</v>
      </c>
      <c r="N31" s="32"/>
    </row>
    <row r="32" spans="1:14" x14ac:dyDescent="0.15">
      <c r="A32" s="35"/>
      <c r="B32" s="27">
        <v>18</v>
      </c>
      <c r="C32" s="419" t="s">
        <v>332</v>
      </c>
      <c r="E32" s="485"/>
      <c r="G32" s="27">
        <f>'Worksheet F'!J331</f>
        <v>0</v>
      </c>
      <c r="H32" s="27">
        <f>'Worksheet G'!F334</f>
        <v>0</v>
      </c>
      <c r="I32" s="27">
        <f t="shared" si="1"/>
        <v>0</v>
      </c>
      <c r="J32" s="279">
        <f>'Worksheet I'!O33</f>
        <v>0</v>
      </c>
      <c r="K32" s="202">
        <f t="shared" si="0"/>
        <v>0</v>
      </c>
      <c r="M32" s="25" t="s">
        <v>564</v>
      </c>
      <c r="N32" s="32"/>
    </row>
    <row r="33" spans="1:14" x14ac:dyDescent="0.15">
      <c r="A33" s="35"/>
      <c r="B33" s="27">
        <v>19</v>
      </c>
      <c r="C33" s="25" t="s">
        <v>687</v>
      </c>
      <c r="E33" s="485"/>
      <c r="G33" s="27">
        <f>'Worksheet F'!J332</f>
        <v>0</v>
      </c>
      <c r="H33" s="27">
        <f>'Worksheet G'!F335</f>
        <v>0</v>
      </c>
      <c r="I33" s="27">
        <f t="shared" si="1"/>
        <v>0</v>
      </c>
      <c r="J33" s="279">
        <f>'Worksheet I'!O34</f>
        <v>0</v>
      </c>
      <c r="K33" s="202">
        <f t="shared" si="0"/>
        <v>0</v>
      </c>
      <c r="M33" s="25" t="s">
        <v>747</v>
      </c>
      <c r="N33" s="32"/>
    </row>
    <row r="34" spans="1:14" x14ac:dyDescent="0.15">
      <c r="A34" s="35"/>
      <c r="B34" s="27">
        <v>20</v>
      </c>
      <c r="C34" s="472" t="s">
        <v>686</v>
      </c>
      <c r="E34" s="485"/>
      <c r="G34" s="27">
        <f>'Worksheet F'!J333</f>
        <v>0</v>
      </c>
      <c r="H34" s="27">
        <f>'Worksheet G'!F336</f>
        <v>0</v>
      </c>
      <c r="I34" s="27">
        <f>E34+G34+H34</f>
        <v>0</v>
      </c>
      <c r="J34" s="279">
        <f>'Worksheet I'!O35</f>
        <v>0</v>
      </c>
      <c r="K34" s="202">
        <f>(I34+J34)</f>
        <v>0</v>
      </c>
      <c r="L34" s="137"/>
      <c r="M34" s="137"/>
      <c r="N34" s="129"/>
    </row>
    <row r="35" spans="1:14" x14ac:dyDescent="0.15">
      <c r="A35" s="35"/>
      <c r="B35" s="27">
        <v>21</v>
      </c>
      <c r="C35" s="473" t="s">
        <v>333</v>
      </c>
      <c r="E35" s="485"/>
      <c r="G35" s="27">
        <f>'Worksheet F'!J334</f>
        <v>0</v>
      </c>
      <c r="H35" s="27">
        <f>'Worksheet G'!F337</f>
        <v>0</v>
      </c>
      <c r="I35" s="27">
        <f>E35+G35+H35</f>
        <v>0</v>
      </c>
      <c r="J35" s="279">
        <f>'Worksheet I'!O36</f>
        <v>0</v>
      </c>
      <c r="K35" s="202">
        <f>(I35+J35)</f>
        <v>0</v>
      </c>
      <c r="M35" s="46" t="s">
        <v>565</v>
      </c>
      <c r="N35" s="32"/>
    </row>
    <row r="36" spans="1:14" x14ac:dyDescent="0.15">
      <c r="A36" s="35"/>
      <c r="B36" s="27">
        <v>22</v>
      </c>
      <c r="C36" s="473" t="s">
        <v>333</v>
      </c>
      <c r="E36" s="485"/>
      <c r="G36" s="27">
        <f>'Worksheet F'!J335</f>
        <v>0</v>
      </c>
      <c r="H36" s="27">
        <f>'Worksheet G'!F338</f>
        <v>0</v>
      </c>
      <c r="I36" s="27">
        <f>E36+G36+H36</f>
        <v>0</v>
      </c>
      <c r="J36" s="279">
        <f>'Worksheet I'!O37</f>
        <v>0</v>
      </c>
      <c r="K36" s="202">
        <f>(I36+J36)</f>
        <v>0</v>
      </c>
      <c r="M36" s="46" t="s">
        <v>565</v>
      </c>
      <c r="N36" s="32"/>
    </row>
    <row r="37" spans="1:14" x14ac:dyDescent="0.15">
      <c r="A37" s="35"/>
      <c r="B37" s="27">
        <v>23</v>
      </c>
      <c r="C37" s="473" t="s">
        <v>333</v>
      </c>
      <c r="E37" s="341"/>
      <c r="G37" s="27">
        <f>'Worksheet F'!J336</f>
        <v>0</v>
      </c>
      <c r="H37" s="27">
        <f>'Worksheet G'!F339</f>
        <v>0</v>
      </c>
      <c r="I37" s="27">
        <f>E37+G37+H37</f>
        <v>0</v>
      </c>
      <c r="J37" s="279">
        <f>'Worksheet I'!O38</f>
        <v>0</v>
      </c>
      <c r="K37" s="202">
        <f>(I37+J37)</f>
        <v>0</v>
      </c>
      <c r="M37" s="46" t="s">
        <v>565</v>
      </c>
      <c r="N37" s="32"/>
    </row>
    <row r="38" spans="1:14" x14ac:dyDescent="0.15">
      <c r="A38" s="35"/>
      <c r="D38" s="49"/>
      <c r="E38" s="25"/>
      <c r="G38" s="25" t="s">
        <v>566</v>
      </c>
      <c r="H38" s="25" t="s">
        <v>566</v>
      </c>
      <c r="I38" s="25" t="s">
        <v>567</v>
      </c>
      <c r="J38" s="25" t="s">
        <v>566</v>
      </c>
      <c r="K38" s="203" t="s">
        <v>568</v>
      </c>
      <c r="L38" s="137"/>
      <c r="M38" s="137"/>
      <c r="N38" s="129"/>
    </row>
    <row r="39" spans="1:14" x14ac:dyDescent="0.15">
      <c r="A39" s="35"/>
      <c r="B39" s="27">
        <v>24</v>
      </c>
      <c r="C39" s="25" t="s">
        <v>241</v>
      </c>
      <c r="E39" s="362">
        <f>SUM(E14:E37)</f>
        <v>0</v>
      </c>
      <c r="G39" s="27">
        <f>SUM(G14:G37)</f>
        <v>0</v>
      </c>
      <c r="H39" s="27">
        <f>SUM(H14:H37)</f>
        <v>0</v>
      </c>
      <c r="I39" s="27">
        <f>SUM(I14:I37)</f>
        <v>0</v>
      </c>
      <c r="J39" s="27">
        <f>SUM(J14:J37)</f>
        <v>0</v>
      </c>
      <c r="K39" s="202">
        <f>SUM(K14:K37)</f>
        <v>0</v>
      </c>
      <c r="L39" s="137"/>
      <c r="M39" s="137"/>
      <c r="N39" s="129"/>
    </row>
    <row r="40" spans="1:14" x14ac:dyDescent="0.15">
      <c r="A40" s="35"/>
      <c r="E40" s="11"/>
      <c r="K40" s="37" t="s">
        <v>372</v>
      </c>
      <c r="L40" s="137"/>
      <c r="M40" s="137"/>
      <c r="N40" s="129"/>
    </row>
    <row r="41" spans="1:14" x14ac:dyDescent="0.15">
      <c r="A41" s="35"/>
      <c r="B41" s="27">
        <v>25</v>
      </c>
      <c r="C41" s="25" t="s">
        <v>400</v>
      </c>
      <c r="E41" s="343"/>
      <c r="G41" s="27">
        <f>'Worksheet F'!J338</f>
        <v>0</v>
      </c>
      <c r="H41" s="27">
        <f>'Worksheet G'!F341</f>
        <v>0</v>
      </c>
      <c r="I41" s="27">
        <f>E41+G41+H41</f>
        <v>0</v>
      </c>
      <c r="J41" s="27">
        <f>'Worksheet I'!O42</f>
        <v>0</v>
      </c>
      <c r="K41" s="202">
        <f>(I41+J41)</f>
        <v>0</v>
      </c>
      <c r="M41" s="46" t="s">
        <v>569</v>
      </c>
      <c r="N41" s="32"/>
    </row>
    <row r="42" spans="1:14" x14ac:dyDescent="0.15">
      <c r="A42" s="35"/>
      <c r="B42" s="27">
        <v>26</v>
      </c>
      <c r="C42" s="25" t="s">
        <v>334</v>
      </c>
      <c r="E42" s="343"/>
      <c r="G42" s="27">
        <f>'Worksheet F'!J339</f>
        <v>0</v>
      </c>
      <c r="H42" s="27">
        <f>'Worksheet G'!F342</f>
        <v>0</v>
      </c>
      <c r="I42" s="27">
        <f>E42+G42+H42</f>
        <v>0</v>
      </c>
      <c r="J42" s="27">
        <f>'Worksheet I'!O43</f>
        <v>0</v>
      </c>
      <c r="K42" s="202">
        <f>(I42+J42)</f>
        <v>0</v>
      </c>
      <c r="M42" s="46" t="s">
        <v>570</v>
      </c>
      <c r="N42" s="32"/>
    </row>
    <row r="43" spans="1:14" x14ac:dyDescent="0.15">
      <c r="A43" s="35"/>
      <c r="E43" s="5"/>
      <c r="G43" s="25" t="s">
        <v>566</v>
      </c>
      <c r="H43" s="25" t="s">
        <v>566</v>
      </c>
      <c r="I43" s="25" t="s">
        <v>567</v>
      </c>
      <c r="J43" s="25" t="s">
        <v>566</v>
      </c>
      <c r="K43" s="203" t="s">
        <v>568</v>
      </c>
      <c r="L43" s="128"/>
      <c r="M43" s="137"/>
      <c r="N43" s="129"/>
    </row>
    <row r="44" spans="1:14" x14ac:dyDescent="0.15">
      <c r="A44" s="35"/>
      <c r="B44" s="27">
        <v>27</v>
      </c>
      <c r="C44" s="25" t="s">
        <v>242</v>
      </c>
      <c r="E44" s="362">
        <f>SUM(E41:E42)</f>
        <v>0</v>
      </c>
      <c r="G44" s="27">
        <f>G41+G42</f>
        <v>0</v>
      </c>
      <c r="H44" s="27">
        <f>H41+H42</f>
        <v>0</v>
      </c>
      <c r="I44" s="27">
        <f>I41+I42</f>
        <v>0</v>
      </c>
      <c r="J44" s="27">
        <f>J41+J42</f>
        <v>0</v>
      </c>
      <c r="K44" s="202">
        <f>K41+K42</f>
        <v>0</v>
      </c>
      <c r="L44" s="128"/>
      <c r="M44" s="137"/>
      <c r="N44" s="129"/>
    </row>
    <row r="45" spans="1:14" x14ac:dyDescent="0.15">
      <c r="A45" s="35"/>
      <c r="E45" s="11"/>
      <c r="J45" s="25" t="s">
        <v>372</v>
      </c>
      <c r="K45" s="32"/>
      <c r="L45" s="128"/>
      <c r="M45" s="137"/>
      <c r="N45" s="129"/>
    </row>
    <row r="46" spans="1:14" x14ac:dyDescent="0.15">
      <c r="A46" s="35"/>
      <c r="B46" s="27">
        <v>28</v>
      </c>
      <c r="C46" s="25" t="s">
        <v>401</v>
      </c>
      <c r="E46" s="181"/>
      <c r="G46" s="27">
        <f>'Worksheet F'!J341</f>
        <v>0</v>
      </c>
      <c r="H46" s="27">
        <f>'Worksheet G'!F344</f>
        <v>0</v>
      </c>
      <c r="I46" s="27">
        <f>E46+G46+H46</f>
        <v>0</v>
      </c>
      <c r="J46" s="27">
        <f>-I46</f>
        <v>0</v>
      </c>
      <c r="K46" s="202">
        <f>(I46+J46)</f>
        <v>0</v>
      </c>
      <c r="L46" s="128"/>
      <c r="M46" s="137"/>
      <c r="N46" s="129"/>
    </row>
    <row r="47" spans="1:14" x14ac:dyDescent="0.15">
      <c r="A47" s="35"/>
      <c r="B47" s="25" t="s">
        <v>372</v>
      </c>
      <c r="C47" s="25" t="s">
        <v>372</v>
      </c>
      <c r="E47" s="5"/>
      <c r="G47" s="25" t="s">
        <v>566</v>
      </c>
      <c r="H47" s="25" t="s">
        <v>566</v>
      </c>
      <c r="I47" s="25" t="s">
        <v>567</v>
      </c>
      <c r="J47" s="25" t="s">
        <v>566</v>
      </c>
      <c r="K47" s="203" t="s">
        <v>568</v>
      </c>
      <c r="L47" s="128"/>
      <c r="M47" s="137"/>
      <c r="N47" s="129"/>
    </row>
    <row r="48" spans="1:14" x14ac:dyDescent="0.15">
      <c r="A48" s="35"/>
      <c r="E48" s="363"/>
      <c r="K48" s="32"/>
      <c r="L48" s="128"/>
      <c r="M48" s="137"/>
      <c r="N48" s="129"/>
    </row>
    <row r="49" spans="1:14" x14ac:dyDescent="0.15">
      <c r="A49" s="35"/>
      <c r="B49" s="27">
        <v>29</v>
      </c>
      <c r="C49" s="25" t="s">
        <v>243</v>
      </c>
      <c r="E49" s="4">
        <f>E39+E44+E46</f>
        <v>0</v>
      </c>
      <c r="G49" s="27">
        <f>G39+G44+G46</f>
        <v>0</v>
      </c>
      <c r="H49" s="27">
        <f>H39+H44+H46</f>
        <v>0</v>
      </c>
      <c r="I49" s="27">
        <f>I39+I44+I46</f>
        <v>0</v>
      </c>
      <c r="J49" s="27">
        <f>J39+J44+J46</f>
        <v>0</v>
      </c>
      <c r="K49" s="202">
        <f>K39+K44+K46</f>
        <v>0</v>
      </c>
      <c r="L49" s="128"/>
      <c r="M49" s="137"/>
      <c r="N49" s="129"/>
    </row>
    <row r="50" spans="1:14" x14ac:dyDescent="0.15">
      <c r="A50" s="42"/>
      <c r="B50" s="43"/>
      <c r="C50" s="43"/>
      <c r="D50" s="43"/>
      <c r="E50" s="204" t="s">
        <v>571</v>
      </c>
      <c r="F50" s="169" t="s">
        <v>372</v>
      </c>
      <c r="G50" s="142" t="s">
        <v>571</v>
      </c>
      <c r="H50" s="142" t="s">
        <v>571</v>
      </c>
      <c r="I50" s="142" t="s">
        <v>571</v>
      </c>
      <c r="J50" s="142" t="s">
        <v>571</v>
      </c>
      <c r="K50" s="142" t="s">
        <v>571</v>
      </c>
      <c r="L50" s="139"/>
      <c r="M50" s="140"/>
      <c r="N50" s="141"/>
    </row>
    <row r="52" spans="1:14" x14ac:dyDescent="0.15">
      <c r="B52" s="46" t="str">
        <f>'Worksheet D'!B303</f>
        <v>FORM CMS 276-16</v>
      </c>
      <c r="L52" s="25" t="s">
        <v>372</v>
      </c>
      <c r="N52" s="25" t="s">
        <v>372</v>
      </c>
    </row>
    <row r="53" spans="1:14" x14ac:dyDescent="0.15">
      <c r="A53" s="25" t="s">
        <v>372</v>
      </c>
      <c r="B53" s="46" t="s">
        <v>625</v>
      </c>
      <c r="L53" s="25" t="s">
        <v>372</v>
      </c>
      <c r="N53" s="25" t="s">
        <v>372</v>
      </c>
    </row>
    <row r="54" spans="1:14" x14ac:dyDescent="0.15">
      <c r="A54" s="25" t="s">
        <v>372</v>
      </c>
      <c r="L54" s="25" t="s">
        <v>372</v>
      </c>
      <c r="N54" s="25" t="s">
        <v>372</v>
      </c>
    </row>
  </sheetData>
  <sheetProtection algorithmName="SHA-512" hashValue="br/frwOVHy2hX/jRbUf24fVGeoDeNgtoJsZ2LcWeIW5ShSp+KuJm20xu9cyogX5+JR6vS3tH/sB6lzELMm7GiQ==" saltValue="ZpgmeJyskCTIOK+f3HlVzg==" spinCount="100000" sheet="1" objects="1" scenarios="1"/>
  <customSheetViews>
    <customSheetView guid="{5C464C92-22CC-468A-942C-F9652650FF68}" scale="115" showGridLines="0">
      <selection activeCell="M29" sqref="M29"/>
      <pageMargins left="0" right="0" top="0.5" bottom="0.5" header="0.5" footer="0.5"/>
      <pageSetup orientation="portrait" r:id="rId1"/>
      <headerFooter alignWithMargins="0"/>
    </customSheetView>
    <customSheetView guid="{06A015F6-E370-4E83-BBF6-0EE93E8B73CD}" scale="130" showGridLines="0" topLeftCell="A15">
      <selection activeCell="C33" sqref="C33"/>
      <pageMargins left="0" right="0" top="0.5" bottom="0.5" header="0.5" footer="0.5"/>
      <pageSetup orientation="portrait" r:id="rId2"/>
      <headerFooter alignWithMargins="0"/>
    </customSheetView>
  </customSheetViews>
  <phoneticPr fontId="0" type="noConversion"/>
  <pageMargins left="0" right="0" top="0.5" bottom="0.5" header="0.5" footer="0.5"/>
  <pageSetup scale="90" orientation="portrait" r:id="rId3"/>
  <headerFooter alignWithMargins="0"/>
  <ignoredErrors>
    <ignoredError sqref="E12 G12:K12 M12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9" x14ac:dyDescent="0.15"/>
  <sheetData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9" x14ac:dyDescent="0.1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/>
  </sheetPr>
  <dimension ref="A1:L415"/>
  <sheetViews>
    <sheetView showGridLines="0" topLeftCell="A313" zoomScale="120" zoomScaleNormal="120" workbookViewId="0">
      <selection activeCell="C329" sqref="C329"/>
    </sheetView>
  </sheetViews>
  <sheetFormatPr defaultRowHeight="9" x14ac:dyDescent="0.15"/>
  <cols>
    <col min="1" max="1" width="2" style="22" customWidth="1"/>
    <col min="2" max="2" width="6" style="22" customWidth="1"/>
    <col min="3" max="3" width="47" style="22" customWidth="1"/>
    <col min="4" max="4" width="9" style="22" customWidth="1"/>
    <col min="5" max="5" width="28" style="22" customWidth="1"/>
    <col min="6" max="6" width="16" style="22" customWidth="1"/>
    <col min="7" max="7" width="2" style="22" customWidth="1"/>
    <col min="8" max="8" width="16" style="22" customWidth="1"/>
    <col min="9" max="9" width="2" style="22" customWidth="1"/>
    <col min="10" max="10" width="16" style="22" customWidth="1"/>
    <col min="11" max="11" width="2" style="22" customWidth="1"/>
    <col min="12" max="16384" width="9.59765625" style="22"/>
  </cols>
  <sheetData>
    <row r="1" spans="1:11" x14ac:dyDescent="0.15">
      <c r="A1" s="25" t="s">
        <v>372</v>
      </c>
      <c r="C1" s="46" t="s">
        <v>572</v>
      </c>
      <c r="J1" s="25" t="s">
        <v>573</v>
      </c>
    </row>
    <row r="2" spans="1:11" x14ac:dyDescent="0.15">
      <c r="A2" s="25" t="s">
        <v>372</v>
      </c>
      <c r="C2" s="26" t="s">
        <v>419</v>
      </c>
      <c r="D2" s="27">
        <f>'Worksheet S'!D13</f>
        <v>0</v>
      </c>
      <c r="E2" s="112"/>
      <c r="J2" s="25" t="s">
        <v>435</v>
      </c>
    </row>
    <row r="3" spans="1:11" x14ac:dyDescent="0.15">
      <c r="A3" s="25" t="s">
        <v>372</v>
      </c>
      <c r="C3" s="26" t="s">
        <v>436</v>
      </c>
      <c r="D3" s="27" t="str">
        <f>'Worksheet S'!L20</f>
        <v>H-xxxx</v>
      </c>
      <c r="E3" s="112"/>
      <c r="F3" s="26" t="s">
        <v>540</v>
      </c>
      <c r="H3" s="249">
        <f>'Worksheet S'!F19</f>
        <v>0</v>
      </c>
    </row>
    <row r="4" spans="1:11" x14ac:dyDescent="0.15">
      <c r="A4" s="25" t="s">
        <v>372</v>
      </c>
      <c r="F4" s="26" t="s">
        <v>431</v>
      </c>
      <c r="H4" s="249">
        <f>'Worksheet S'!F21</f>
        <v>0</v>
      </c>
    </row>
    <row r="6" spans="1:11" x14ac:dyDescent="0.15">
      <c r="A6" s="29"/>
      <c r="B6" s="30"/>
      <c r="C6" s="31" t="s">
        <v>372</v>
      </c>
      <c r="D6" s="30"/>
      <c r="E6" s="30"/>
      <c r="F6" s="33" t="s">
        <v>574</v>
      </c>
      <c r="G6" s="30"/>
      <c r="H6" s="29"/>
      <c r="I6" s="179" t="s">
        <v>575</v>
      </c>
      <c r="J6" s="30"/>
      <c r="K6" s="56"/>
    </row>
    <row r="7" spans="1:11" x14ac:dyDescent="0.15">
      <c r="A7" s="35"/>
      <c r="D7" s="36" t="s">
        <v>576</v>
      </c>
      <c r="E7" s="36" t="s">
        <v>548</v>
      </c>
      <c r="F7" s="36" t="s">
        <v>577</v>
      </c>
      <c r="H7" s="42"/>
      <c r="I7" s="43"/>
      <c r="J7" s="43"/>
      <c r="K7" s="44"/>
    </row>
    <row r="8" spans="1:11" x14ac:dyDescent="0.15">
      <c r="A8" s="35"/>
      <c r="B8" s="25" t="s">
        <v>578</v>
      </c>
      <c r="C8" s="57" t="s">
        <v>579</v>
      </c>
      <c r="D8" s="36" t="s">
        <v>462</v>
      </c>
      <c r="E8" s="36" t="s">
        <v>580</v>
      </c>
      <c r="F8" s="57" t="s">
        <v>581</v>
      </c>
      <c r="H8" s="180" t="s">
        <v>582</v>
      </c>
      <c r="J8" s="36" t="s">
        <v>583</v>
      </c>
      <c r="K8" s="32"/>
    </row>
    <row r="9" spans="1:11" x14ac:dyDescent="0.15">
      <c r="A9" s="35"/>
      <c r="C9" s="25" t="s">
        <v>372</v>
      </c>
      <c r="D9" s="36" t="s">
        <v>451</v>
      </c>
      <c r="E9" s="36" t="s">
        <v>452</v>
      </c>
      <c r="F9" s="36" t="s">
        <v>584</v>
      </c>
      <c r="H9" s="180" t="s">
        <v>454</v>
      </c>
      <c r="J9" s="36" t="s">
        <v>455</v>
      </c>
      <c r="K9" s="32"/>
    </row>
    <row r="10" spans="1:11" x14ac:dyDescent="0.15">
      <c r="A10" s="42"/>
      <c r="B10" s="43"/>
      <c r="C10" s="43"/>
      <c r="D10" s="43"/>
      <c r="E10" s="43"/>
      <c r="F10" s="43"/>
      <c r="G10" s="43"/>
      <c r="H10" s="42"/>
      <c r="I10" s="43"/>
      <c r="J10" s="43"/>
      <c r="K10" s="44"/>
    </row>
    <row r="11" spans="1:11" x14ac:dyDescent="0.15">
      <c r="A11" s="35"/>
      <c r="B11" s="27">
        <v>1</v>
      </c>
      <c r="C11" s="349" t="s">
        <v>460</v>
      </c>
      <c r="D11" s="348" t="s">
        <v>585</v>
      </c>
      <c r="E11" s="349" t="s">
        <v>33</v>
      </c>
      <c r="F11" s="348" t="s">
        <v>586</v>
      </c>
      <c r="H11" s="485">
        <v>0</v>
      </c>
      <c r="I11" s="12"/>
      <c r="J11" s="350">
        <v>0</v>
      </c>
      <c r="K11" s="32"/>
    </row>
    <row r="12" spans="1:11" x14ac:dyDescent="0.15">
      <c r="A12" s="35"/>
      <c r="B12" s="27">
        <v>2</v>
      </c>
      <c r="C12" s="349" t="s">
        <v>460</v>
      </c>
      <c r="D12" s="348" t="s">
        <v>585</v>
      </c>
      <c r="E12" s="349" t="s">
        <v>33</v>
      </c>
      <c r="F12" s="348" t="s">
        <v>586</v>
      </c>
      <c r="H12" s="485">
        <v>0</v>
      </c>
      <c r="I12" s="12"/>
      <c r="J12" s="350">
        <v>0</v>
      </c>
      <c r="K12" s="32"/>
    </row>
    <row r="13" spans="1:11" x14ac:dyDescent="0.15">
      <c r="A13" s="35"/>
      <c r="B13" s="27">
        <v>3</v>
      </c>
      <c r="C13" s="349" t="s">
        <v>460</v>
      </c>
      <c r="D13" s="348" t="s">
        <v>585</v>
      </c>
      <c r="E13" s="349" t="s">
        <v>33</v>
      </c>
      <c r="F13" s="348" t="s">
        <v>586</v>
      </c>
      <c r="H13" s="485">
        <v>0</v>
      </c>
      <c r="I13" s="12"/>
      <c r="J13" s="350">
        <v>0</v>
      </c>
      <c r="K13" s="32"/>
    </row>
    <row r="14" spans="1:11" x14ac:dyDescent="0.15">
      <c r="A14" s="35"/>
      <c r="B14" s="27">
        <v>4</v>
      </c>
      <c r="C14" s="349" t="s">
        <v>460</v>
      </c>
      <c r="D14" s="348" t="s">
        <v>585</v>
      </c>
      <c r="E14" s="349" t="s">
        <v>33</v>
      </c>
      <c r="F14" s="348" t="s">
        <v>586</v>
      </c>
      <c r="H14" s="485">
        <v>0</v>
      </c>
      <c r="I14" s="12"/>
      <c r="J14" s="350">
        <v>0</v>
      </c>
      <c r="K14" s="32"/>
    </row>
    <row r="15" spans="1:11" x14ac:dyDescent="0.15">
      <c r="A15" s="35"/>
      <c r="B15" s="27">
        <v>5</v>
      </c>
      <c r="C15" s="349" t="s">
        <v>460</v>
      </c>
      <c r="D15" s="348" t="s">
        <v>585</v>
      </c>
      <c r="E15" s="349" t="s">
        <v>33</v>
      </c>
      <c r="F15" s="348" t="s">
        <v>586</v>
      </c>
      <c r="H15" s="485">
        <v>0</v>
      </c>
      <c r="I15" s="12"/>
      <c r="J15" s="350">
        <v>0</v>
      </c>
      <c r="K15" s="32"/>
    </row>
    <row r="16" spans="1:11" x14ac:dyDescent="0.15">
      <c r="A16" s="35"/>
      <c r="B16" s="27">
        <v>6</v>
      </c>
      <c r="C16" s="349" t="s">
        <v>460</v>
      </c>
      <c r="D16" s="348" t="s">
        <v>585</v>
      </c>
      <c r="E16" s="349" t="s">
        <v>33</v>
      </c>
      <c r="F16" s="348" t="s">
        <v>586</v>
      </c>
      <c r="H16" s="485">
        <v>0</v>
      </c>
      <c r="I16" s="12"/>
      <c r="J16" s="350">
        <v>0</v>
      </c>
      <c r="K16" s="32"/>
    </row>
    <row r="17" spans="1:11" x14ac:dyDescent="0.15">
      <c r="A17" s="35"/>
      <c r="B17" s="27">
        <v>7</v>
      </c>
      <c r="C17" s="349" t="s">
        <v>460</v>
      </c>
      <c r="D17" s="348" t="s">
        <v>585</v>
      </c>
      <c r="E17" s="349" t="s">
        <v>33</v>
      </c>
      <c r="F17" s="348" t="s">
        <v>586</v>
      </c>
      <c r="H17" s="485">
        <v>0</v>
      </c>
      <c r="I17" s="12"/>
      <c r="J17" s="350">
        <v>0</v>
      </c>
      <c r="K17" s="32"/>
    </row>
    <row r="18" spans="1:11" x14ac:dyDescent="0.15">
      <c r="A18" s="35"/>
      <c r="B18" s="27">
        <v>8</v>
      </c>
      <c r="C18" s="349" t="s">
        <v>460</v>
      </c>
      <c r="D18" s="348" t="s">
        <v>585</v>
      </c>
      <c r="E18" s="349" t="s">
        <v>33</v>
      </c>
      <c r="F18" s="348" t="s">
        <v>586</v>
      </c>
      <c r="H18" s="485">
        <v>0</v>
      </c>
      <c r="I18" s="12"/>
      <c r="J18" s="350">
        <v>0</v>
      </c>
      <c r="K18" s="32"/>
    </row>
    <row r="19" spans="1:11" x14ac:dyDescent="0.15">
      <c r="A19" s="35"/>
      <c r="B19" s="27">
        <v>9</v>
      </c>
      <c r="C19" s="349" t="s">
        <v>460</v>
      </c>
      <c r="D19" s="348" t="s">
        <v>585</v>
      </c>
      <c r="E19" s="349" t="s">
        <v>33</v>
      </c>
      <c r="F19" s="348" t="s">
        <v>586</v>
      </c>
      <c r="H19" s="485">
        <v>0</v>
      </c>
      <c r="I19" s="12"/>
      <c r="J19" s="350">
        <v>0</v>
      </c>
      <c r="K19" s="32"/>
    </row>
    <row r="20" spans="1:11" x14ac:dyDescent="0.15">
      <c r="A20" s="35"/>
      <c r="B20" s="27">
        <v>10</v>
      </c>
      <c r="C20" s="349" t="s">
        <v>460</v>
      </c>
      <c r="D20" s="348" t="s">
        <v>585</v>
      </c>
      <c r="E20" s="349" t="s">
        <v>33</v>
      </c>
      <c r="F20" s="348" t="s">
        <v>586</v>
      </c>
      <c r="H20" s="485">
        <v>0</v>
      </c>
      <c r="I20" s="12"/>
      <c r="J20" s="350">
        <v>0</v>
      </c>
      <c r="K20" s="32"/>
    </row>
    <row r="21" spans="1:11" x14ac:dyDescent="0.15">
      <c r="A21" s="35"/>
      <c r="B21" s="27">
        <v>11</v>
      </c>
      <c r="C21" s="349" t="s">
        <v>460</v>
      </c>
      <c r="D21" s="348" t="s">
        <v>585</v>
      </c>
      <c r="E21" s="349" t="s">
        <v>33</v>
      </c>
      <c r="F21" s="348" t="s">
        <v>586</v>
      </c>
      <c r="H21" s="485">
        <v>0</v>
      </c>
      <c r="I21" s="12"/>
      <c r="J21" s="350">
        <v>0</v>
      </c>
      <c r="K21" s="32"/>
    </row>
    <row r="22" spans="1:11" x14ac:dyDescent="0.15">
      <c r="A22" s="35"/>
      <c r="B22" s="27">
        <v>12</v>
      </c>
      <c r="C22" s="349" t="s">
        <v>460</v>
      </c>
      <c r="D22" s="348" t="s">
        <v>585</v>
      </c>
      <c r="E22" s="349" t="s">
        <v>33</v>
      </c>
      <c r="F22" s="348" t="s">
        <v>586</v>
      </c>
      <c r="H22" s="485">
        <v>0</v>
      </c>
      <c r="I22" s="12"/>
      <c r="J22" s="350">
        <v>0</v>
      </c>
      <c r="K22" s="32"/>
    </row>
    <row r="23" spans="1:11" x14ac:dyDescent="0.15">
      <c r="A23" s="35"/>
      <c r="B23" s="27">
        <v>13</v>
      </c>
      <c r="C23" s="349" t="s">
        <v>460</v>
      </c>
      <c r="D23" s="348" t="s">
        <v>585</v>
      </c>
      <c r="E23" s="349" t="s">
        <v>33</v>
      </c>
      <c r="F23" s="348" t="s">
        <v>586</v>
      </c>
      <c r="H23" s="485">
        <v>0</v>
      </c>
      <c r="I23" s="12"/>
      <c r="J23" s="350">
        <v>0</v>
      </c>
      <c r="K23" s="32"/>
    </row>
    <row r="24" spans="1:11" x14ac:dyDescent="0.15">
      <c r="A24" s="35"/>
      <c r="B24" s="27">
        <v>14</v>
      </c>
      <c r="C24" s="349" t="s">
        <v>460</v>
      </c>
      <c r="D24" s="348" t="s">
        <v>585</v>
      </c>
      <c r="E24" s="349" t="s">
        <v>33</v>
      </c>
      <c r="F24" s="348" t="s">
        <v>586</v>
      </c>
      <c r="H24" s="485">
        <v>0</v>
      </c>
      <c r="I24" s="12"/>
      <c r="J24" s="350">
        <v>0</v>
      </c>
      <c r="K24" s="32"/>
    </row>
    <row r="25" spans="1:11" x14ac:dyDescent="0.15">
      <c r="A25" s="35"/>
      <c r="B25" s="27">
        <v>15</v>
      </c>
      <c r="C25" s="349" t="s">
        <v>460</v>
      </c>
      <c r="D25" s="348" t="s">
        <v>585</v>
      </c>
      <c r="E25" s="349" t="s">
        <v>33</v>
      </c>
      <c r="F25" s="348" t="s">
        <v>586</v>
      </c>
      <c r="H25" s="485">
        <v>0</v>
      </c>
      <c r="I25" s="12"/>
      <c r="J25" s="350">
        <v>0</v>
      </c>
      <c r="K25" s="32"/>
    </row>
    <row r="26" spans="1:11" x14ac:dyDescent="0.15">
      <c r="A26" s="35"/>
      <c r="B26" s="27">
        <v>16</v>
      </c>
      <c r="C26" s="349" t="s">
        <v>460</v>
      </c>
      <c r="D26" s="348" t="s">
        <v>585</v>
      </c>
      <c r="E26" s="349" t="s">
        <v>33</v>
      </c>
      <c r="F26" s="348" t="s">
        <v>586</v>
      </c>
      <c r="H26" s="485">
        <v>0</v>
      </c>
      <c r="I26" s="12"/>
      <c r="J26" s="350">
        <v>0</v>
      </c>
      <c r="K26" s="32"/>
    </row>
    <row r="27" spans="1:11" x14ac:dyDescent="0.15">
      <c r="A27" s="35"/>
      <c r="B27" s="27">
        <v>17</v>
      </c>
      <c r="C27" s="349" t="s">
        <v>460</v>
      </c>
      <c r="D27" s="348" t="s">
        <v>585</v>
      </c>
      <c r="E27" s="349" t="s">
        <v>33</v>
      </c>
      <c r="F27" s="348" t="s">
        <v>586</v>
      </c>
      <c r="H27" s="485">
        <v>0</v>
      </c>
      <c r="I27" s="12"/>
      <c r="J27" s="350">
        <v>0</v>
      </c>
      <c r="K27" s="32"/>
    </row>
    <row r="28" spans="1:11" x14ac:dyDescent="0.15">
      <c r="A28" s="35"/>
      <c r="B28" s="27">
        <v>18</v>
      </c>
      <c r="C28" s="349" t="s">
        <v>460</v>
      </c>
      <c r="D28" s="348" t="s">
        <v>585</v>
      </c>
      <c r="E28" s="349" t="s">
        <v>33</v>
      </c>
      <c r="F28" s="348" t="s">
        <v>586</v>
      </c>
      <c r="H28" s="485">
        <v>0</v>
      </c>
      <c r="I28" s="12"/>
      <c r="J28" s="350">
        <v>0</v>
      </c>
      <c r="K28" s="182"/>
    </row>
    <row r="29" spans="1:11" x14ac:dyDescent="0.15">
      <c r="A29" s="35"/>
      <c r="B29" s="27">
        <v>19</v>
      </c>
      <c r="C29" s="349" t="s">
        <v>460</v>
      </c>
      <c r="D29" s="348" t="s">
        <v>585</v>
      </c>
      <c r="E29" s="349" t="s">
        <v>33</v>
      </c>
      <c r="F29" s="348" t="s">
        <v>586</v>
      </c>
      <c r="H29" s="485">
        <v>0</v>
      </c>
      <c r="I29" s="12"/>
      <c r="J29" s="350">
        <v>0</v>
      </c>
      <c r="K29" s="182"/>
    </row>
    <row r="30" spans="1:11" x14ac:dyDescent="0.15">
      <c r="A30" s="35"/>
      <c r="B30" s="27">
        <v>20</v>
      </c>
      <c r="C30" s="349" t="s">
        <v>460</v>
      </c>
      <c r="D30" s="348" t="s">
        <v>585</v>
      </c>
      <c r="E30" s="349" t="s">
        <v>33</v>
      </c>
      <c r="F30" s="348" t="s">
        <v>586</v>
      </c>
      <c r="H30" s="485">
        <v>0</v>
      </c>
      <c r="I30" s="12"/>
      <c r="J30" s="350">
        <v>0</v>
      </c>
      <c r="K30" s="182"/>
    </row>
    <row r="31" spans="1:11" x14ac:dyDescent="0.15">
      <c r="A31" s="35"/>
      <c r="B31" s="27">
        <v>21</v>
      </c>
      <c r="C31" s="349" t="s">
        <v>460</v>
      </c>
      <c r="D31" s="348" t="s">
        <v>585</v>
      </c>
      <c r="E31" s="349" t="s">
        <v>33</v>
      </c>
      <c r="F31" s="348" t="s">
        <v>586</v>
      </c>
      <c r="H31" s="485">
        <v>0</v>
      </c>
      <c r="I31" s="12"/>
      <c r="J31" s="350">
        <v>0</v>
      </c>
      <c r="K31" s="182"/>
    </row>
    <row r="32" spans="1:11" x14ac:dyDescent="0.15">
      <c r="A32" s="35"/>
      <c r="B32" s="27">
        <v>22</v>
      </c>
      <c r="C32" s="349" t="s">
        <v>460</v>
      </c>
      <c r="D32" s="348" t="s">
        <v>585</v>
      </c>
      <c r="E32" s="349" t="s">
        <v>33</v>
      </c>
      <c r="F32" s="348" t="s">
        <v>586</v>
      </c>
      <c r="H32" s="485">
        <v>0</v>
      </c>
      <c r="I32" s="12"/>
      <c r="J32" s="350">
        <v>0</v>
      </c>
      <c r="K32" s="32"/>
    </row>
    <row r="33" spans="1:11" x14ac:dyDescent="0.15">
      <c r="A33" s="35"/>
      <c r="B33" s="27">
        <v>23</v>
      </c>
      <c r="C33" s="349" t="s">
        <v>460</v>
      </c>
      <c r="D33" s="348" t="s">
        <v>585</v>
      </c>
      <c r="E33" s="349" t="s">
        <v>33</v>
      </c>
      <c r="F33" s="348" t="s">
        <v>586</v>
      </c>
      <c r="H33" s="485">
        <v>0</v>
      </c>
      <c r="I33" s="12"/>
      <c r="J33" s="350">
        <v>0</v>
      </c>
      <c r="K33" s="32"/>
    </row>
    <row r="34" spans="1:11" x14ac:dyDescent="0.15">
      <c r="A34" s="35"/>
      <c r="B34" s="27">
        <v>24</v>
      </c>
      <c r="C34" s="349" t="s">
        <v>460</v>
      </c>
      <c r="D34" s="348" t="s">
        <v>585</v>
      </c>
      <c r="E34" s="349" t="s">
        <v>33</v>
      </c>
      <c r="F34" s="348" t="s">
        <v>586</v>
      </c>
      <c r="H34" s="485">
        <v>0</v>
      </c>
      <c r="I34" s="12"/>
      <c r="J34" s="350">
        <v>0</v>
      </c>
      <c r="K34" s="32"/>
    </row>
    <row r="35" spans="1:11" x14ac:dyDescent="0.15">
      <c r="A35" s="35"/>
      <c r="B35" s="27">
        <v>25</v>
      </c>
      <c r="C35" s="349" t="s">
        <v>460</v>
      </c>
      <c r="D35" s="348" t="s">
        <v>585</v>
      </c>
      <c r="E35" s="349" t="s">
        <v>33</v>
      </c>
      <c r="F35" s="348" t="s">
        <v>586</v>
      </c>
      <c r="H35" s="485">
        <v>0</v>
      </c>
      <c r="I35" s="12"/>
      <c r="J35" s="350">
        <v>0</v>
      </c>
      <c r="K35" s="32"/>
    </row>
    <row r="36" spans="1:11" x14ac:dyDescent="0.15">
      <c r="A36" s="35"/>
      <c r="B36" s="27">
        <v>26</v>
      </c>
      <c r="C36" s="349" t="s">
        <v>460</v>
      </c>
      <c r="D36" s="348" t="s">
        <v>585</v>
      </c>
      <c r="E36" s="349" t="s">
        <v>33</v>
      </c>
      <c r="F36" s="348" t="s">
        <v>586</v>
      </c>
      <c r="H36" s="485">
        <v>0</v>
      </c>
      <c r="I36" s="12"/>
      <c r="J36" s="350">
        <v>0</v>
      </c>
      <c r="K36" s="32"/>
    </row>
    <row r="37" spans="1:11" x14ac:dyDescent="0.15">
      <c r="A37" s="35"/>
      <c r="B37" s="27">
        <v>27</v>
      </c>
      <c r="C37" s="261" t="s">
        <v>460</v>
      </c>
      <c r="D37" s="21" t="s">
        <v>585</v>
      </c>
      <c r="E37" s="261" t="s">
        <v>33</v>
      </c>
      <c r="F37" s="348" t="s">
        <v>586</v>
      </c>
      <c r="H37" s="344">
        <v>0</v>
      </c>
      <c r="I37" s="12"/>
      <c r="J37" s="350">
        <v>0</v>
      </c>
      <c r="K37" s="32"/>
    </row>
    <row r="38" spans="1:11" x14ac:dyDescent="0.15">
      <c r="A38" s="35"/>
      <c r="B38" s="27">
        <v>28</v>
      </c>
      <c r="C38" s="261" t="s">
        <v>460</v>
      </c>
      <c r="D38" s="21" t="s">
        <v>585</v>
      </c>
      <c r="E38" s="261" t="s">
        <v>33</v>
      </c>
      <c r="F38" s="348" t="s">
        <v>586</v>
      </c>
      <c r="H38" s="344">
        <v>0</v>
      </c>
      <c r="I38" s="12"/>
      <c r="J38" s="350">
        <v>0</v>
      </c>
      <c r="K38" s="32"/>
    </row>
    <row r="39" spans="1:11" x14ac:dyDescent="0.15">
      <c r="A39" s="35"/>
      <c r="B39" s="27">
        <v>29</v>
      </c>
      <c r="C39" s="261" t="s">
        <v>460</v>
      </c>
      <c r="D39" s="21" t="s">
        <v>585</v>
      </c>
      <c r="E39" s="261" t="s">
        <v>33</v>
      </c>
      <c r="F39" s="348" t="s">
        <v>586</v>
      </c>
      <c r="H39" s="344">
        <v>0</v>
      </c>
      <c r="I39" s="12"/>
      <c r="J39" s="350">
        <v>0</v>
      </c>
      <c r="K39" s="32"/>
    </row>
    <row r="40" spans="1:11" x14ac:dyDescent="0.15">
      <c r="A40" s="35"/>
      <c r="B40" s="27">
        <v>30</v>
      </c>
      <c r="C40" s="261" t="s">
        <v>460</v>
      </c>
      <c r="D40" s="21" t="s">
        <v>585</v>
      </c>
      <c r="E40" s="261" t="s">
        <v>33</v>
      </c>
      <c r="F40" s="348" t="s">
        <v>586</v>
      </c>
      <c r="H40" s="344">
        <v>0</v>
      </c>
      <c r="I40" s="12"/>
      <c r="J40" s="350">
        <v>0</v>
      </c>
      <c r="K40" s="32"/>
    </row>
    <row r="41" spans="1:11" x14ac:dyDescent="0.15">
      <c r="A41" s="35"/>
      <c r="B41" s="27">
        <v>31</v>
      </c>
      <c r="C41" s="261" t="s">
        <v>460</v>
      </c>
      <c r="D41" s="21" t="s">
        <v>585</v>
      </c>
      <c r="E41" s="261" t="s">
        <v>33</v>
      </c>
      <c r="F41" s="348" t="s">
        <v>586</v>
      </c>
      <c r="H41" s="181">
        <v>0</v>
      </c>
      <c r="I41" s="12"/>
      <c r="J41" s="350">
        <v>0</v>
      </c>
      <c r="K41" s="32"/>
    </row>
    <row r="42" spans="1:11" x14ac:dyDescent="0.15">
      <c r="A42" s="35"/>
      <c r="B42" s="27">
        <v>32</v>
      </c>
      <c r="C42" s="261" t="s">
        <v>460</v>
      </c>
      <c r="D42" s="21" t="s">
        <v>585</v>
      </c>
      <c r="E42" s="261" t="s">
        <v>33</v>
      </c>
      <c r="F42" s="21" t="s">
        <v>586</v>
      </c>
      <c r="H42" s="181">
        <v>0</v>
      </c>
      <c r="I42" s="12"/>
      <c r="J42" s="350">
        <v>0</v>
      </c>
      <c r="K42" s="32"/>
    </row>
    <row r="43" spans="1:11" x14ac:dyDescent="0.15">
      <c r="A43" s="35"/>
      <c r="B43" s="27">
        <v>33</v>
      </c>
      <c r="C43" s="261" t="s">
        <v>460</v>
      </c>
      <c r="D43" s="21" t="s">
        <v>585</v>
      </c>
      <c r="E43" s="261" t="s">
        <v>33</v>
      </c>
      <c r="F43" s="21" t="s">
        <v>586</v>
      </c>
      <c r="H43" s="181">
        <v>0</v>
      </c>
      <c r="I43" s="12"/>
      <c r="J43" s="18">
        <v>0</v>
      </c>
      <c r="K43" s="32"/>
    </row>
    <row r="44" spans="1:11" x14ac:dyDescent="0.15">
      <c r="A44" s="35"/>
      <c r="B44" s="27">
        <v>34</v>
      </c>
      <c r="C44" s="261" t="s">
        <v>460</v>
      </c>
      <c r="D44" s="21" t="s">
        <v>585</v>
      </c>
      <c r="E44" s="261" t="s">
        <v>33</v>
      </c>
      <c r="F44" s="21" t="s">
        <v>586</v>
      </c>
      <c r="H44" s="181">
        <v>0</v>
      </c>
      <c r="I44" s="12"/>
      <c r="J44" s="18">
        <v>0</v>
      </c>
      <c r="K44" s="32"/>
    </row>
    <row r="45" spans="1:11" x14ac:dyDescent="0.15">
      <c r="A45" s="35"/>
      <c r="B45" s="27">
        <v>35</v>
      </c>
      <c r="C45" s="261" t="s">
        <v>460</v>
      </c>
      <c r="D45" s="21" t="s">
        <v>585</v>
      </c>
      <c r="E45" s="261" t="s">
        <v>33</v>
      </c>
      <c r="F45" s="21" t="s">
        <v>586</v>
      </c>
      <c r="H45" s="181">
        <v>0</v>
      </c>
      <c r="I45" s="12"/>
      <c r="J45" s="18">
        <v>0</v>
      </c>
      <c r="K45" s="32"/>
    </row>
    <row r="46" spans="1:11" x14ac:dyDescent="0.15">
      <c r="A46" s="35"/>
      <c r="B46" s="27">
        <v>36</v>
      </c>
      <c r="C46" s="261" t="s">
        <v>460</v>
      </c>
      <c r="D46" s="21" t="s">
        <v>585</v>
      </c>
      <c r="E46" s="261" t="s">
        <v>33</v>
      </c>
      <c r="F46" s="21" t="s">
        <v>586</v>
      </c>
      <c r="H46" s="181">
        <v>0</v>
      </c>
      <c r="I46" s="12"/>
      <c r="J46" s="18">
        <v>0</v>
      </c>
      <c r="K46" s="32"/>
    </row>
    <row r="47" spans="1:11" x14ac:dyDescent="0.15">
      <c r="A47" s="35"/>
      <c r="B47" s="27">
        <v>37</v>
      </c>
      <c r="C47" s="261" t="s">
        <v>460</v>
      </c>
      <c r="D47" s="21" t="s">
        <v>585</v>
      </c>
      <c r="E47" s="261" t="s">
        <v>33</v>
      </c>
      <c r="F47" s="21" t="s">
        <v>586</v>
      </c>
      <c r="H47" s="181">
        <v>0</v>
      </c>
      <c r="I47" s="12"/>
      <c r="J47" s="18">
        <v>0</v>
      </c>
      <c r="K47" s="32"/>
    </row>
    <row r="48" spans="1:11" x14ac:dyDescent="0.15">
      <c r="A48" s="35"/>
      <c r="B48" s="27">
        <v>38</v>
      </c>
      <c r="C48" s="261" t="s">
        <v>460</v>
      </c>
      <c r="D48" s="21" t="s">
        <v>585</v>
      </c>
      <c r="E48" s="261" t="s">
        <v>33</v>
      </c>
      <c r="F48" s="21" t="s">
        <v>586</v>
      </c>
      <c r="H48" s="181">
        <v>0</v>
      </c>
      <c r="I48" s="12"/>
      <c r="J48" s="18">
        <v>0</v>
      </c>
      <c r="K48" s="32"/>
    </row>
    <row r="49" spans="1:11" x14ac:dyDescent="0.15">
      <c r="A49" s="35"/>
      <c r="B49" s="27">
        <v>39</v>
      </c>
      <c r="C49" s="261" t="s">
        <v>460</v>
      </c>
      <c r="D49" s="21" t="s">
        <v>585</v>
      </c>
      <c r="E49" s="261" t="s">
        <v>33</v>
      </c>
      <c r="F49" s="21" t="s">
        <v>586</v>
      </c>
      <c r="H49" s="181">
        <v>0</v>
      </c>
      <c r="I49" s="12"/>
      <c r="J49" s="18">
        <v>0</v>
      </c>
      <c r="K49" s="32"/>
    </row>
    <row r="50" spans="1:11" x14ac:dyDescent="0.15">
      <c r="A50" s="35"/>
      <c r="B50" s="27">
        <v>40</v>
      </c>
      <c r="C50" s="261" t="s">
        <v>460</v>
      </c>
      <c r="D50" s="21" t="s">
        <v>585</v>
      </c>
      <c r="E50" s="261" t="s">
        <v>33</v>
      </c>
      <c r="F50" s="21" t="s">
        <v>586</v>
      </c>
      <c r="H50" s="181">
        <v>0</v>
      </c>
      <c r="I50" s="12"/>
      <c r="J50" s="18">
        <v>0</v>
      </c>
      <c r="K50" s="32"/>
    </row>
    <row r="51" spans="1:11" x14ac:dyDescent="0.15">
      <c r="A51" s="35"/>
      <c r="B51" s="27">
        <v>41</v>
      </c>
      <c r="C51" s="261" t="s">
        <v>460</v>
      </c>
      <c r="D51" s="21" t="s">
        <v>585</v>
      </c>
      <c r="E51" s="261" t="s">
        <v>33</v>
      </c>
      <c r="F51" s="21" t="s">
        <v>586</v>
      </c>
      <c r="H51" s="181">
        <v>0</v>
      </c>
      <c r="I51" s="12"/>
      <c r="J51" s="18">
        <v>0</v>
      </c>
      <c r="K51" s="32"/>
    </row>
    <row r="52" spans="1:11" x14ac:dyDescent="0.15">
      <c r="A52" s="35"/>
      <c r="B52" s="27">
        <v>42</v>
      </c>
      <c r="C52" s="261" t="s">
        <v>460</v>
      </c>
      <c r="D52" s="21" t="s">
        <v>585</v>
      </c>
      <c r="E52" s="261" t="s">
        <v>33</v>
      </c>
      <c r="F52" s="21" t="s">
        <v>586</v>
      </c>
      <c r="H52" s="181">
        <v>0</v>
      </c>
      <c r="I52" s="12"/>
      <c r="J52" s="18">
        <v>0</v>
      </c>
      <c r="K52" s="32"/>
    </row>
    <row r="53" spans="1:11" x14ac:dyDescent="0.15">
      <c r="A53" s="35"/>
      <c r="B53" s="27">
        <v>43</v>
      </c>
      <c r="C53" s="261" t="s">
        <v>460</v>
      </c>
      <c r="D53" s="21" t="s">
        <v>585</v>
      </c>
      <c r="E53" s="261" t="s">
        <v>33</v>
      </c>
      <c r="F53" s="21" t="s">
        <v>586</v>
      </c>
      <c r="H53" s="181">
        <v>0</v>
      </c>
      <c r="I53" s="12"/>
      <c r="J53" s="18">
        <v>0</v>
      </c>
      <c r="K53" s="32"/>
    </row>
    <row r="54" spans="1:11" x14ac:dyDescent="0.15">
      <c r="A54" s="35"/>
      <c r="B54" s="27">
        <v>44</v>
      </c>
      <c r="C54" s="261" t="s">
        <v>460</v>
      </c>
      <c r="D54" s="21" t="s">
        <v>585</v>
      </c>
      <c r="E54" s="261" t="s">
        <v>33</v>
      </c>
      <c r="F54" s="21" t="s">
        <v>586</v>
      </c>
      <c r="H54" s="181">
        <v>0</v>
      </c>
      <c r="I54" s="12"/>
      <c r="J54" s="18">
        <v>0</v>
      </c>
      <c r="K54" s="32"/>
    </row>
    <row r="55" spans="1:11" x14ac:dyDescent="0.15">
      <c r="A55" s="35"/>
      <c r="B55" s="27">
        <v>45</v>
      </c>
      <c r="C55" s="261" t="s">
        <v>460</v>
      </c>
      <c r="D55" s="21" t="s">
        <v>585</v>
      </c>
      <c r="E55" s="261" t="s">
        <v>33</v>
      </c>
      <c r="F55" s="21" t="s">
        <v>586</v>
      </c>
      <c r="H55" s="181">
        <v>0</v>
      </c>
      <c r="I55" s="12"/>
      <c r="J55" s="18">
        <v>0</v>
      </c>
      <c r="K55" s="32"/>
    </row>
    <row r="56" spans="1:11" x14ac:dyDescent="0.15">
      <c r="A56" s="35"/>
      <c r="B56" s="27">
        <v>46</v>
      </c>
      <c r="C56" s="261" t="s">
        <v>460</v>
      </c>
      <c r="D56" s="21" t="s">
        <v>585</v>
      </c>
      <c r="E56" s="261" t="s">
        <v>33</v>
      </c>
      <c r="F56" s="21" t="s">
        <v>586</v>
      </c>
      <c r="H56" s="181">
        <v>0</v>
      </c>
      <c r="I56" s="12"/>
      <c r="J56" s="18">
        <v>0</v>
      </c>
      <c r="K56" s="32"/>
    </row>
    <row r="57" spans="1:11" x14ac:dyDescent="0.15">
      <c r="A57" s="35"/>
      <c r="B57" s="27">
        <v>47</v>
      </c>
      <c r="C57" s="261" t="s">
        <v>460</v>
      </c>
      <c r="D57" s="21" t="s">
        <v>585</v>
      </c>
      <c r="E57" s="261" t="s">
        <v>33</v>
      </c>
      <c r="F57" s="21" t="s">
        <v>586</v>
      </c>
      <c r="H57" s="181">
        <v>0</v>
      </c>
      <c r="I57" s="12"/>
      <c r="J57" s="18">
        <v>0</v>
      </c>
      <c r="K57" s="32"/>
    </row>
    <row r="58" spans="1:11" x14ac:dyDescent="0.15">
      <c r="A58" s="35"/>
      <c r="B58" s="27">
        <v>48</v>
      </c>
      <c r="C58" s="261" t="s">
        <v>460</v>
      </c>
      <c r="D58" s="21" t="s">
        <v>585</v>
      </c>
      <c r="E58" s="261" t="s">
        <v>33</v>
      </c>
      <c r="F58" s="21" t="s">
        <v>586</v>
      </c>
      <c r="H58" s="181">
        <v>0</v>
      </c>
      <c r="I58" s="12"/>
      <c r="J58" s="18">
        <v>0</v>
      </c>
      <c r="K58" s="32"/>
    </row>
    <row r="59" spans="1:11" x14ac:dyDescent="0.15">
      <c r="A59" s="35"/>
      <c r="B59" s="27">
        <v>49</v>
      </c>
      <c r="C59" s="261" t="s">
        <v>460</v>
      </c>
      <c r="D59" s="21" t="s">
        <v>585</v>
      </c>
      <c r="E59" s="261" t="s">
        <v>33</v>
      </c>
      <c r="F59" s="21" t="s">
        <v>586</v>
      </c>
      <c r="H59" s="181">
        <v>0</v>
      </c>
      <c r="I59" s="12"/>
      <c r="J59" s="18">
        <v>0</v>
      </c>
      <c r="K59" s="32"/>
    </row>
    <row r="60" spans="1:11" x14ac:dyDescent="0.15">
      <c r="A60" s="35"/>
      <c r="B60" s="27">
        <v>50</v>
      </c>
      <c r="C60" s="261" t="s">
        <v>460</v>
      </c>
      <c r="D60" s="21" t="s">
        <v>585</v>
      </c>
      <c r="E60" s="261" t="s">
        <v>33</v>
      </c>
      <c r="F60" s="21" t="s">
        <v>586</v>
      </c>
      <c r="H60" s="181">
        <v>0</v>
      </c>
      <c r="I60" s="12"/>
      <c r="J60" s="18">
        <v>0</v>
      </c>
      <c r="K60" s="32"/>
    </row>
    <row r="61" spans="1:11" x14ac:dyDescent="0.15">
      <c r="A61" s="35"/>
      <c r="H61" s="59" t="s">
        <v>587</v>
      </c>
      <c r="I61" s="12"/>
      <c r="J61" s="25" t="s">
        <v>587</v>
      </c>
      <c r="K61" s="32"/>
    </row>
    <row r="62" spans="1:11" x14ac:dyDescent="0.15">
      <c r="A62" s="35"/>
      <c r="B62" s="27">
        <v>51</v>
      </c>
      <c r="C62" s="25" t="s">
        <v>588</v>
      </c>
      <c r="D62" s="13" t="s">
        <v>589</v>
      </c>
      <c r="E62" s="13" t="s">
        <v>589</v>
      </c>
      <c r="F62" s="13" t="s">
        <v>589</v>
      </c>
      <c r="H62" s="183">
        <f>SUM(H11:H60)</f>
        <v>0</v>
      </c>
      <c r="J62" s="27">
        <f>SUM(J11:J60)</f>
        <v>0</v>
      </c>
      <c r="K62" s="32"/>
    </row>
    <row r="63" spans="1:11" x14ac:dyDescent="0.15">
      <c r="A63" s="35"/>
      <c r="B63" s="27">
        <v>52</v>
      </c>
      <c r="C63" s="25" t="s">
        <v>518</v>
      </c>
      <c r="D63" s="167" t="s">
        <v>589</v>
      </c>
      <c r="E63" s="167" t="s">
        <v>589</v>
      </c>
      <c r="F63" s="167" t="s">
        <v>589</v>
      </c>
      <c r="H63" s="183">
        <f>H143</f>
        <v>0</v>
      </c>
      <c r="J63" s="27">
        <f>J143</f>
        <v>0</v>
      </c>
      <c r="K63" s="32"/>
    </row>
    <row r="64" spans="1:11" x14ac:dyDescent="0.15">
      <c r="A64" s="35"/>
      <c r="B64" s="27"/>
      <c r="C64" s="25" t="s">
        <v>519</v>
      </c>
      <c r="D64" s="167" t="s">
        <v>589</v>
      </c>
      <c r="E64" s="167" t="s">
        <v>589</v>
      </c>
      <c r="F64" s="167" t="s">
        <v>589</v>
      </c>
      <c r="H64" s="183">
        <f>H218</f>
        <v>0</v>
      </c>
      <c r="J64" s="27">
        <f>J218</f>
        <v>0</v>
      </c>
      <c r="K64" s="32"/>
    </row>
    <row r="65" spans="1:11" x14ac:dyDescent="0.15">
      <c r="A65" s="35"/>
      <c r="B65" s="27"/>
      <c r="C65" s="25" t="s">
        <v>530</v>
      </c>
      <c r="D65" s="167" t="s">
        <v>589</v>
      </c>
      <c r="E65" s="167" t="s">
        <v>589</v>
      </c>
      <c r="F65" s="167" t="s">
        <v>589</v>
      </c>
      <c r="H65" s="183">
        <f>H293</f>
        <v>0</v>
      </c>
      <c r="J65" s="27">
        <f>J293</f>
        <v>0</v>
      </c>
      <c r="K65" s="32"/>
    </row>
    <row r="66" spans="1:11" x14ac:dyDescent="0.15">
      <c r="A66" s="35"/>
      <c r="B66" s="27">
        <v>53</v>
      </c>
      <c r="C66" s="25" t="s">
        <v>594</v>
      </c>
      <c r="D66" s="167" t="s">
        <v>589</v>
      </c>
      <c r="E66" s="167" t="s">
        <v>589</v>
      </c>
      <c r="F66" s="167" t="s">
        <v>589</v>
      </c>
      <c r="H66" s="183">
        <f>SUM(H62:H65)</f>
        <v>0</v>
      </c>
      <c r="J66" s="27">
        <f>SUM(J62:J65)</f>
        <v>0</v>
      </c>
      <c r="K66" s="49"/>
    </row>
    <row r="67" spans="1:11" x14ac:dyDescent="0.15">
      <c r="A67" s="132"/>
      <c r="B67" s="112"/>
      <c r="C67" s="154" t="s">
        <v>372</v>
      </c>
      <c r="D67" s="112"/>
      <c r="E67" s="112"/>
      <c r="F67" s="112"/>
      <c r="G67" s="112"/>
      <c r="H67" s="160" t="s">
        <v>595</v>
      </c>
      <c r="I67" s="112"/>
      <c r="J67" s="154" t="s">
        <v>595</v>
      </c>
      <c r="K67" s="49"/>
    </row>
    <row r="68" spans="1:11" x14ac:dyDescent="0.15">
      <c r="A68" s="132"/>
      <c r="C68" s="46" t="s">
        <v>596</v>
      </c>
      <c r="H68" s="184" t="s">
        <v>597</v>
      </c>
      <c r="J68" s="22">
        <f>SUM(H66:J66)</f>
        <v>0</v>
      </c>
      <c r="K68" s="49"/>
    </row>
    <row r="69" spans="1:11" x14ac:dyDescent="0.15">
      <c r="A69" s="132"/>
      <c r="C69" s="46" t="s">
        <v>598</v>
      </c>
      <c r="H69" s="132"/>
      <c r="J69" s="154" t="s">
        <v>595</v>
      </c>
      <c r="K69" s="49"/>
    </row>
    <row r="70" spans="1:11" x14ac:dyDescent="0.15">
      <c r="A70" s="138"/>
      <c r="B70" s="28"/>
      <c r="C70" s="28"/>
      <c r="D70" s="28"/>
      <c r="E70" s="28"/>
      <c r="F70" s="28"/>
      <c r="G70" s="28"/>
      <c r="H70" s="185" t="s">
        <v>599</v>
      </c>
      <c r="I70" s="186"/>
      <c r="J70" s="186"/>
      <c r="K70" s="187"/>
    </row>
    <row r="72" spans="1:11" x14ac:dyDescent="0.15">
      <c r="C72" s="46" t="str">
        <f>'Worksheet D'!B303</f>
        <v>FORM CMS 276-16</v>
      </c>
    </row>
    <row r="73" spans="1:11" x14ac:dyDescent="0.15">
      <c r="C73" s="25" t="s">
        <v>626</v>
      </c>
      <c r="H73" s="66"/>
      <c r="J73" s="67"/>
    </row>
    <row r="74" spans="1:11" x14ac:dyDescent="0.15">
      <c r="C74" s="25"/>
      <c r="H74" s="66"/>
      <c r="J74" s="67"/>
    </row>
    <row r="75" spans="1:11" x14ac:dyDescent="0.15">
      <c r="C75" s="25"/>
      <c r="H75" s="66"/>
      <c r="J75" s="67"/>
    </row>
    <row r="76" spans="1:11" x14ac:dyDescent="0.15">
      <c r="A76" s="25" t="s">
        <v>372</v>
      </c>
      <c r="B76" s="46" t="s">
        <v>572</v>
      </c>
      <c r="J76" s="25" t="s">
        <v>573</v>
      </c>
    </row>
    <row r="77" spans="1:11" x14ac:dyDescent="0.15">
      <c r="A77" s="25" t="s">
        <v>372</v>
      </c>
      <c r="C77" s="26" t="s">
        <v>419</v>
      </c>
      <c r="D77" s="27">
        <f>'Worksheet S'!D13</f>
        <v>0</v>
      </c>
      <c r="J77" s="55" t="s">
        <v>470</v>
      </c>
    </row>
    <row r="78" spans="1:11" x14ac:dyDescent="0.15">
      <c r="A78" s="25" t="s">
        <v>372</v>
      </c>
      <c r="C78" s="26" t="s">
        <v>436</v>
      </c>
      <c r="D78" s="27" t="str">
        <f>'Worksheet S'!L20</f>
        <v>H-xxxx</v>
      </c>
      <c r="F78" s="26" t="s">
        <v>540</v>
      </c>
      <c r="H78" s="249">
        <f>'Worksheet S'!F19</f>
        <v>0</v>
      </c>
      <c r="J78" s="36"/>
    </row>
    <row r="79" spans="1:11" x14ac:dyDescent="0.15">
      <c r="A79" s="25" t="s">
        <v>372</v>
      </c>
      <c r="F79" s="26" t="s">
        <v>431</v>
      </c>
      <c r="H79" s="249">
        <f>'Worksheet S'!F21</f>
        <v>0</v>
      </c>
    </row>
    <row r="82" spans="1:11" x14ac:dyDescent="0.15">
      <c r="A82" s="29"/>
      <c r="B82" s="30"/>
      <c r="C82" s="31" t="s">
        <v>372</v>
      </c>
      <c r="D82" s="30"/>
      <c r="E82" s="30"/>
      <c r="F82" s="33" t="s">
        <v>574</v>
      </c>
      <c r="G82" s="30"/>
      <c r="H82" s="29"/>
      <c r="I82" s="188" t="s">
        <v>600</v>
      </c>
      <c r="J82" s="30"/>
      <c r="K82" s="56"/>
    </row>
    <row r="83" spans="1:11" x14ac:dyDescent="0.15">
      <c r="A83" s="35"/>
      <c r="D83" s="36" t="s">
        <v>576</v>
      </c>
      <c r="E83" s="36" t="s">
        <v>548</v>
      </c>
      <c r="F83" s="36" t="s">
        <v>577</v>
      </c>
      <c r="H83" s="42"/>
      <c r="I83" s="43"/>
      <c r="J83" s="43"/>
      <c r="K83" s="44"/>
    </row>
    <row r="84" spans="1:11" x14ac:dyDescent="0.15">
      <c r="A84" s="35"/>
      <c r="B84" s="25" t="s">
        <v>578</v>
      </c>
      <c r="C84" s="36" t="s">
        <v>579</v>
      </c>
      <c r="D84" s="36" t="s">
        <v>462</v>
      </c>
      <c r="E84" s="36" t="s">
        <v>580</v>
      </c>
      <c r="F84" s="57" t="s">
        <v>581</v>
      </c>
      <c r="H84" s="180" t="s">
        <v>582</v>
      </c>
      <c r="J84" s="36" t="s">
        <v>583</v>
      </c>
      <c r="K84" s="32"/>
    </row>
    <row r="85" spans="1:11" x14ac:dyDescent="0.15">
      <c r="A85" s="42"/>
      <c r="B85" s="43"/>
      <c r="C85" s="51" t="s">
        <v>372</v>
      </c>
      <c r="D85" s="54" t="s">
        <v>451</v>
      </c>
      <c r="E85" s="54" t="s">
        <v>452</v>
      </c>
      <c r="F85" s="54" t="s">
        <v>584</v>
      </c>
      <c r="G85" s="43"/>
      <c r="H85" s="189" t="s">
        <v>454</v>
      </c>
      <c r="I85" s="43"/>
      <c r="J85" s="54" t="s">
        <v>455</v>
      </c>
      <c r="K85" s="44"/>
    </row>
    <row r="86" spans="1:11" x14ac:dyDescent="0.15">
      <c r="A86" s="35"/>
      <c r="B86" s="27">
        <v>54</v>
      </c>
      <c r="C86" s="261" t="s">
        <v>460</v>
      </c>
      <c r="D86" s="21" t="s">
        <v>585</v>
      </c>
      <c r="E86" s="261" t="s">
        <v>33</v>
      </c>
      <c r="F86" s="21" t="s">
        <v>586</v>
      </c>
      <c r="H86" s="181">
        <v>0</v>
      </c>
      <c r="I86" s="12"/>
      <c r="J86" s="18">
        <v>0</v>
      </c>
      <c r="K86" s="32"/>
    </row>
    <row r="87" spans="1:11" x14ac:dyDescent="0.15">
      <c r="A87" s="35"/>
      <c r="B87" s="27">
        <v>55</v>
      </c>
      <c r="C87" s="261" t="s">
        <v>460</v>
      </c>
      <c r="D87" s="21" t="s">
        <v>585</v>
      </c>
      <c r="E87" s="261" t="s">
        <v>33</v>
      </c>
      <c r="F87" s="21" t="s">
        <v>586</v>
      </c>
      <c r="H87" s="181">
        <v>0</v>
      </c>
      <c r="I87" s="12"/>
      <c r="J87" s="18">
        <v>0</v>
      </c>
      <c r="K87" s="32"/>
    </row>
    <row r="88" spans="1:11" x14ac:dyDescent="0.15">
      <c r="A88" s="35"/>
      <c r="B88" s="27">
        <v>56</v>
      </c>
      <c r="C88" s="261" t="s">
        <v>460</v>
      </c>
      <c r="D88" s="21" t="s">
        <v>585</v>
      </c>
      <c r="E88" s="261" t="s">
        <v>33</v>
      </c>
      <c r="F88" s="21" t="s">
        <v>586</v>
      </c>
      <c r="H88" s="181">
        <v>0</v>
      </c>
      <c r="I88" s="12"/>
      <c r="J88" s="18">
        <v>0</v>
      </c>
      <c r="K88" s="32"/>
    </row>
    <row r="89" spans="1:11" x14ac:dyDescent="0.15">
      <c r="A89" s="35"/>
      <c r="B89" s="27">
        <v>57</v>
      </c>
      <c r="C89" s="261" t="s">
        <v>460</v>
      </c>
      <c r="D89" s="21" t="s">
        <v>585</v>
      </c>
      <c r="E89" s="261" t="s">
        <v>33</v>
      </c>
      <c r="F89" s="21" t="s">
        <v>586</v>
      </c>
      <c r="H89" s="181">
        <v>0</v>
      </c>
      <c r="I89" s="12"/>
      <c r="J89" s="18">
        <v>0</v>
      </c>
      <c r="K89" s="32"/>
    </row>
    <row r="90" spans="1:11" x14ac:dyDescent="0.15">
      <c r="A90" s="35"/>
      <c r="B90" s="27">
        <v>58</v>
      </c>
      <c r="C90" s="261" t="s">
        <v>460</v>
      </c>
      <c r="D90" s="21" t="s">
        <v>585</v>
      </c>
      <c r="E90" s="261" t="s">
        <v>33</v>
      </c>
      <c r="F90" s="21" t="s">
        <v>586</v>
      </c>
      <c r="H90" s="181">
        <v>0</v>
      </c>
      <c r="I90" s="12"/>
      <c r="J90" s="18">
        <v>0</v>
      </c>
      <c r="K90" s="32"/>
    </row>
    <row r="91" spans="1:11" x14ac:dyDescent="0.15">
      <c r="A91" s="35"/>
      <c r="B91" s="27">
        <v>59</v>
      </c>
      <c r="C91" s="261" t="s">
        <v>460</v>
      </c>
      <c r="D91" s="21" t="s">
        <v>585</v>
      </c>
      <c r="E91" s="261" t="s">
        <v>33</v>
      </c>
      <c r="F91" s="21" t="s">
        <v>586</v>
      </c>
      <c r="H91" s="181">
        <v>0</v>
      </c>
      <c r="I91" s="12"/>
      <c r="J91" s="18">
        <v>0</v>
      </c>
      <c r="K91" s="32"/>
    </row>
    <row r="92" spans="1:11" x14ac:dyDescent="0.15">
      <c r="A92" s="35"/>
      <c r="B92" s="27">
        <v>60</v>
      </c>
      <c r="C92" s="261" t="s">
        <v>460</v>
      </c>
      <c r="D92" s="21" t="s">
        <v>585</v>
      </c>
      <c r="E92" s="261" t="s">
        <v>33</v>
      </c>
      <c r="F92" s="21" t="s">
        <v>586</v>
      </c>
      <c r="H92" s="181">
        <v>0</v>
      </c>
      <c r="I92" s="12"/>
      <c r="J92" s="18">
        <v>0</v>
      </c>
      <c r="K92" s="32"/>
    </row>
    <row r="93" spans="1:11" x14ac:dyDescent="0.15">
      <c r="A93" s="35"/>
      <c r="B93" s="27">
        <v>61</v>
      </c>
      <c r="C93" s="261" t="s">
        <v>460</v>
      </c>
      <c r="D93" s="21" t="s">
        <v>585</v>
      </c>
      <c r="E93" s="261" t="s">
        <v>33</v>
      </c>
      <c r="F93" s="21" t="s">
        <v>586</v>
      </c>
      <c r="H93" s="181">
        <v>0</v>
      </c>
      <c r="I93" s="12"/>
      <c r="J93" s="18">
        <v>0</v>
      </c>
      <c r="K93" s="32"/>
    </row>
    <row r="94" spans="1:11" x14ac:dyDescent="0.15">
      <c r="A94" s="35"/>
      <c r="B94" s="27">
        <v>62</v>
      </c>
      <c r="C94" s="261" t="s">
        <v>460</v>
      </c>
      <c r="D94" s="21" t="s">
        <v>585</v>
      </c>
      <c r="E94" s="261" t="s">
        <v>33</v>
      </c>
      <c r="F94" s="21" t="s">
        <v>586</v>
      </c>
      <c r="H94" s="181">
        <v>0</v>
      </c>
      <c r="I94" s="12"/>
      <c r="J94" s="18">
        <v>0</v>
      </c>
      <c r="K94" s="32"/>
    </row>
    <row r="95" spans="1:11" x14ac:dyDescent="0.15">
      <c r="A95" s="35"/>
      <c r="B95" s="27">
        <v>63</v>
      </c>
      <c r="C95" s="261" t="s">
        <v>460</v>
      </c>
      <c r="D95" s="21" t="s">
        <v>585</v>
      </c>
      <c r="E95" s="261" t="s">
        <v>33</v>
      </c>
      <c r="F95" s="21" t="s">
        <v>586</v>
      </c>
      <c r="H95" s="181">
        <v>0</v>
      </c>
      <c r="I95" s="12"/>
      <c r="J95" s="18">
        <v>0</v>
      </c>
      <c r="K95" s="32"/>
    </row>
    <row r="96" spans="1:11" x14ac:dyDescent="0.15">
      <c r="A96" s="35"/>
      <c r="B96" s="27">
        <v>64</v>
      </c>
      <c r="C96" s="261" t="s">
        <v>460</v>
      </c>
      <c r="D96" s="21" t="s">
        <v>585</v>
      </c>
      <c r="E96" s="261" t="s">
        <v>33</v>
      </c>
      <c r="F96" s="21" t="s">
        <v>586</v>
      </c>
      <c r="H96" s="181">
        <v>0</v>
      </c>
      <c r="I96" s="12"/>
      <c r="J96" s="18">
        <v>0</v>
      </c>
      <c r="K96" s="32"/>
    </row>
    <row r="97" spans="1:11" x14ac:dyDescent="0.15">
      <c r="A97" s="35"/>
      <c r="B97" s="27">
        <v>65</v>
      </c>
      <c r="C97" s="261" t="s">
        <v>460</v>
      </c>
      <c r="D97" s="21" t="s">
        <v>585</v>
      </c>
      <c r="E97" s="261" t="s">
        <v>33</v>
      </c>
      <c r="F97" s="21" t="s">
        <v>586</v>
      </c>
      <c r="H97" s="181">
        <v>0</v>
      </c>
      <c r="I97" s="12"/>
      <c r="J97" s="18">
        <v>0</v>
      </c>
      <c r="K97" s="32"/>
    </row>
    <row r="98" spans="1:11" x14ac:dyDescent="0.15">
      <c r="A98" s="35"/>
      <c r="B98" s="27">
        <v>66</v>
      </c>
      <c r="C98" s="261" t="s">
        <v>460</v>
      </c>
      <c r="D98" s="21" t="s">
        <v>585</v>
      </c>
      <c r="E98" s="261" t="s">
        <v>33</v>
      </c>
      <c r="F98" s="21" t="s">
        <v>586</v>
      </c>
      <c r="H98" s="181">
        <v>0</v>
      </c>
      <c r="I98" s="12"/>
      <c r="J98" s="18">
        <v>0</v>
      </c>
      <c r="K98" s="32"/>
    </row>
    <row r="99" spans="1:11" x14ac:dyDescent="0.15">
      <c r="A99" s="35"/>
      <c r="B99" s="27">
        <v>67</v>
      </c>
      <c r="C99" s="261" t="s">
        <v>460</v>
      </c>
      <c r="D99" s="21" t="s">
        <v>585</v>
      </c>
      <c r="E99" s="261" t="s">
        <v>33</v>
      </c>
      <c r="F99" s="21" t="s">
        <v>586</v>
      </c>
      <c r="H99" s="181">
        <v>0</v>
      </c>
      <c r="I99" s="12"/>
      <c r="J99" s="18">
        <v>0</v>
      </c>
      <c r="K99" s="32"/>
    </row>
    <row r="100" spans="1:11" x14ac:dyDescent="0.15">
      <c r="A100" s="35"/>
      <c r="B100" s="27">
        <v>68</v>
      </c>
      <c r="C100" s="261" t="s">
        <v>460</v>
      </c>
      <c r="D100" s="21" t="s">
        <v>585</v>
      </c>
      <c r="E100" s="261" t="s">
        <v>33</v>
      </c>
      <c r="F100" s="21" t="s">
        <v>586</v>
      </c>
      <c r="H100" s="181">
        <v>0</v>
      </c>
      <c r="I100" s="12"/>
      <c r="J100" s="18">
        <v>0</v>
      </c>
      <c r="K100" s="32"/>
    </row>
    <row r="101" spans="1:11" x14ac:dyDescent="0.15">
      <c r="A101" s="35"/>
      <c r="B101" s="27">
        <v>69</v>
      </c>
      <c r="C101" s="261" t="s">
        <v>460</v>
      </c>
      <c r="D101" s="21" t="s">
        <v>585</v>
      </c>
      <c r="E101" s="261" t="s">
        <v>33</v>
      </c>
      <c r="F101" s="21" t="s">
        <v>586</v>
      </c>
      <c r="H101" s="181">
        <v>0</v>
      </c>
      <c r="I101" s="12"/>
      <c r="J101" s="18">
        <v>0</v>
      </c>
      <c r="K101" s="32"/>
    </row>
    <row r="102" spans="1:11" x14ac:dyDescent="0.15">
      <c r="A102" s="35"/>
      <c r="B102" s="27">
        <v>70</v>
      </c>
      <c r="C102" s="261" t="s">
        <v>460</v>
      </c>
      <c r="D102" s="21" t="s">
        <v>585</v>
      </c>
      <c r="E102" s="261" t="s">
        <v>33</v>
      </c>
      <c r="F102" s="21" t="s">
        <v>586</v>
      </c>
      <c r="H102" s="181">
        <v>0</v>
      </c>
      <c r="I102" s="12"/>
      <c r="J102" s="18">
        <v>0</v>
      </c>
      <c r="K102" s="32"/>
    </row>
    <row r="103" spans="1:11" x14ac:dyDescent="0.15">
      <c r="A103" s="35"/>
      <c r="B103" s="27">
        <v>71</v>
      </c>
      <c r="C103" s="261" t="s">
        <v>460</v>
      </c>
      <c r="D103" s="21" t="s">
        <v>585</v>
      </c>
      <c r="E103" s="261" t="s">
        <v>33</v>
      </c>
      <c r="F103" s="21" t="s">
        <v>586</v>
      </c>
      <c r="H103" s="181">
        <v>0</v>
      </c>
      <c r="I103" s="12"/>
      <c r="J103" s="18">
        <v>0</v>
      </c>
      <c r="K103" s="32"/>
    </row>
    <row r="104" spans="1:11" x14ac:dyDescent="0.15">
      <c r="A104" s="35"/>
      <c r="B104" s="27">
        <v>72</v>
      </c>
      <c r="C104" s="261" t="s">
        <v>460</v>
      </c>
      <c r="D104" s="21" t="s">
        <v>585</v>
      </c>
      <c r="E104" s="261" t="s">
        <v>33</v>
      </c>
      <c r="F104" s="21" t="s">
        <v>586</v>
      </c>
      <c r="H104" s="181">
        <v>0</v>
      </c>
      <c r="I104" s="12"/>
      <c r="J104" s="18">
        <v>0</v>
      </c>
      <c r="K104" s="32"/>
    </row>
    <row r="105" spans="1:11" x14ac:dyDescent="0.15">
      <c r="A105" s="35"/>
      <c r="B105" s="27">
        <v>73</v>
      </c>
      <c r="C105" s="261" t="s">
        <v>460</v>
      </c>
      <c r="D105" s="21" t="s">
        <v>585</v>
      </c>
      <c r="E105" s="261" t="s">
        <v>33</v>
      </c>
      <c r="F105" s="21" t="s">
        <v>586</v>
      </c>
      <c r="H105" s="181">
        <v>0</v>
      </c>
      <c r="I105" s="12"/>
      <c r="J105" s="18">
        <v>0</v>
      </c>
      <c r="K105" s="32"/>
    </row>
    <row r="106" spans="1:11" x14ac:dyDescent="0.15">
      <c r="A106" s="35"/>
      <c r="B106" s="27">
        <v>74</v>
      </c>
      <c r="C106" s="261" t="s">
        <v>460</v>
      </c>
      <c r="D106" s="21" t="s">
        <v>585</v>
      </c>
      <c r="E106" s="261" t="s">
        <v>33</v>
      </c>
      <c r="F106" s="21" t="s">
        <v>586</v>
      </c>
      <c r="H106" s="181">
        <v>0</v>
      </c>
      <c r="I106" s="12"/>
      <c r="J106" s="18">
        <v>0</v>
      </c>
      <c r="K106" s="32"/>
    </row>
    <row r="107" spans="1:11" x14ac:dyDescent="0.15">
      <c r="A107" s="35"/>
      <c r="B107" s="27">
        <v>75</v>
      </c>
      <c r="C107" s="261" t="s">
        <v>460</v>
      </c>
      <c r="D107" s="21" t="s">
        <v>585</v>
      </c>
      <c r="E107" s="261" t="s">
        <v>33</v>
      </c>
      <c r="F107" s="21" t="s">
        <v>586</v>
      </c>
      <c r="H107" s="181">
        <v>0</v>
      </c>
      <c r="I107" s="12"/>
      <c r="J107" s="18">
        <v>0</v>
      </c>
      <c r="K107" s="32"/>
    </row>
    <row r="108" spans="1:11" x14ac:dyDescent="0.15">
      <c r="A108" s="35"/>
      <c r="B108" s="27">
        <v>76</v>
      </c>
      <c r="C108" s="261" t="s">
        <v>460</v>
      </c>
      <c r="D108" s="21" t="s">
        <v>585</v>
      </c>
      <c r="E108" s="261" t="s">
        <v>33</v>
      </c>
      <c r="F108" s="21" t="s">
        <v>586</v>
      </c>
      <c r="H108" s="181">
        <v>0</v>
      </c>
      <c r="I108" s="12"/>
      <c r="J108" s="18">
        <v>0</v>
      </c>
      <c r="K108" s="32"/>
    </row>
    <row r="109" spans="1:11" x14ac:dyDescent="0.15">
      <c r="A109" s="35"/>
      <c r="B109" s="27">
        <v>77</v>
      </c>
      <c r="C109" s="261" t="s">
        <v>460</v>
      </c>
      <c r="D109" s="21" t="s">
        <v>585</v>
      </c>
      <c r="E109" s="261" t="s">
        <v>33</v>
      </c>
      <c r="F109" s="21" t="s">
        <v>586</v>
      </c>
      <c r="H109" s="181">
        <v>0</v>
      </c>
      <c r="I109" s="12"/>
      <c r="J109" s="18">
        <v>0</v>
      </c>
      <c r="K109" s="32"/>
    </row>
    <row r="110" spans="1:11" x14ac:dyDescent="0.15">
      <c r="A110" s="35"/>
      <c r="B110" s="27">
        <v>78</v>
      </c>
      <c r="C110" s="261" t="s">
        <v>460</v>
      </c>
      <c r="D110" s="21" t="s">
        <v>585</v>
      </c>
      <c r="E110" s="261" t="s">
        <v>33</v>
      </c>
      <c r="F110" s="21" t="s">
        <v>586</v>
      </c>
      <c r="H110" s="181">
        <v>0</v>
      </c>
      <c r="I110" s="12"/>
      <c r="J110" s="18">
        <v>0</v>
      </c>
      <c r="K110" s="32"/>
    </row>
    <row r="111" spans="1:11" x14ac:dyDescent="0.15">
      <c r="A111" s="35"/>
      <c r="B111" s="27">
        <v>79</v>
      </c>
      <c r="C111" s="261" t="s">
        <v>460</v>
      </c>
      <c r="D111" s="21" t="s">
        <v>585</v>
      </c>
      <c r="E111" s="261" t="s">
        <v>33</v>
      </c>
      <c r="F111" s="21" t="s">
        <v>586</v>
      </c>
      <c r="H111" s="181">
        <v>0</v>
      </c>
      <c r="I111" s="12"/>
      <c r="J111" s="18">
        <v>0</v>
      </c>
      <c r="K111" s="32"/>
    </row>
    <row r="112" spans="1:11" x14ac:dyDescent="0.15">
      <c r="A112" s="35"/>
      <c r="B112" s="27">
        <v>80</v>
      </c>
      <c r="C112" s="261" t="s">
        <v>460</v>
      </c>
      <c r="D112" s="21" t="s">
        <v>585</v>
      </c>
      <c r="E112" s="261" t="s">
        <v>33</v>
      </c>
      <c r="F112" s="21" t="s">
        <v>586</v>
      </c>
      <c r="H112" s="181">
        <v>0</v>
      </c>
      <c r="I112" s="12"/>
      <c r="J112" s="18">
        <v>0</v>
      </c>
      <c r="K112" s="32"/>
    </row>
    <row r="113" spans="1:11" x14ac:dyDescent="0.15">
      <c r="A113" s="35"/>
      <c r="B113" s="27">
        <v>81</v>
      </c>
      <c r="C113" s="261" t="s">
        <v>460</v>
      </c>
      <c r="D113" s="21" t="s">
        <v>585</v>
      </c>
      <c r="E113" s="261" t="s">
        <v>33</v>
      </c>
      <c r="F113" s="21" t="s">
        <v>586</v>
      </c>
      <c r="H113" s="181">
        <v>0</v>
      </c>
      <c r="I113" s="12"/>
      <c r="J113" s="18">
        <v>0</v>
      </c>
      <c r="K113" s="32"/>
    </row>
    <row r="114" spans="1:11" x14ac:dyDescent="0.15">
      <c r="A114" s="35"/>
      <c r="B114" s="27">
        <v>82</v>
      </c>
      <c r="C114" s="261" t="s">
        <v>460</v>
      </c>
      <c r="D114" s="21" t="s">
        <v>585</v>
      </c>
      <c r="E114" s="261" t="s">
        <v>33</v>
      </c>
      <c r="F114" s="21" t="s">
        <v>586</v>
      </c>
      <c r="H114" s="181">
        <v>0</v>
      </c>
      <c r="I114" s="12"/>
      <c r="J114" s="18">
        <v>0</v>
      </c>
      <c r="K114" s="32"/>
    </row>
    <row r="115" spans="1:11" x14ac:dyDescent="0.15">
      <c r="A115" s="35"/>
      <c r="B115" s="27">
        <v>83</v>
      </c>
      <c r="C115" s="261" t="s">
        <v>460</v>
      </c>
      <c r="D115" s="21" t="s">
        <v>585</v>
      </c>
      <c r="E115" s="261" t="s">
        <v>33</v>
      </c>
      <c r="F115" s="21" t="s">
        <v>586</v>
      </c>
      <c r="H115" s="181">
        <v>0</v>
      </c>
      <c r="I115" s="12"/>
      <c r="J115" s="18">
        <v>0</v>
      </c>
      <c r="K115" s="32"/>
    </row>
    <row r="116" spans="1:11" x14ac:dyDescent="0.15">
      <c r="A116" s="35"/>
      <c r="B116" s="27">
        <v>84</v>
      </c>
      <c r="C116" s="261" t="s">
        <v>460</v>
      </c>
      <c r="D116" s="21" t="s">
        <v>585</v>
      </c>
      <c r="E116" s="261" t="s">
        <v>33</v>
      </c>
      <c r="F116" s="21" t="s">
        <v>586</v>
      </c>
      <c r="H116" s="181">
        <v>0</v>
      </c>
      <c r="I116" s="12"/>
      <c r="J116" s="18">
        <v>0</v>
      </c>
      <c r="K116" s="32"/>
    </row>
    <row r="117" spans="1:11" x14ac:dyDescent="0.15">
      <c r="A117" s="35"/>
      <c r="B117" s="27">
        <v>85</v>
      </c>
      <c r="C117" s="261" t="s">
        <v>460</v>
      </c>
      <c r="D117" s="21" t="s">
        <v>585</v>
      </c>
      <c r="E117" s="261" t="s">
        <v>33</v>
      </c>
      <c r="F117" s="21" t="s">
        <v>586</v>
      </c>
      <c r="H117" s="181">
        <v>0</v>
      </c>
      <c r="I117" s="12"/>
      <c r="J117" s="18">
        <v>0</v>
      </c>
      <c r="K117" s="32"/>
    </row>
    <row r="118" spans="1:11" x14ac:dyDescent="0.15">
      <c r="A118" s="35"/>
      <c r="B118" s="27">
        <v>86</v>
      </c>
      <c r="C118" s="261" t="s">
        <v>460</v>
      </c>
      <c r="D118" s="21" t="s">
        <v>585</v>
      </c>
      <c r="E118" s="261" t="s">
        <v>33</v>
      </c>
      <c r="F118" s="21" t="s">
        <v>586</v>
      </c>
      <c r="H118" s="181">
        <v>0</v>
      </c>
      <c r="I118" s="12"/>
      <c r="J118" s="18">
        <v>0</v>
      </c>
      <c r="K118" s="32"/>
    </row>
    <row r="119" spans="1:11" x14ac:dyDescent="0.15">
      <c r="A119" s="35"/>
      <c r="B119" s="27">
        <v>87</v>
      </c>
      <c r="C119" s="261" t="s">
        <v>460</v>
      </c>
      <c r="D119" s="21" t="s">
        <v>585</v>
      </c>
      <c r="E119" s="261" t="s">
        <v>33</v>
      </c>
      <c r="F119" s="21" t="s">
        <v>586</v>
      </c>
      <c r="H119" s="181">
        <v>0</v>
      </c>
      <c r="I119" s="12"/>
      <c r="J119" s="18">
        <v>0</v>
      </c>
      <c r="K119" s="32"/>
    </row>
    <row r="120" spans="1:11" x14ac:dyDescent="0.15">
      <c r="A120" s="35"/>
      <c r="B120" s="27">
        <v>88</v>
      </c>
      <c r="C120" s="261" t="s">
        <v>460</v>
      </c>
      <c r="D120" s="21" t="s">
        <v>585</v>
      </c>
      <c r="E120" s="261" t="s">
        <v>33</v>
      </c>
      <c r="F120" s="21" t="s">
        <v>586</v>
      </c>
      <c r="H120" s="181">
        <v>0</v>
      </c>
      <c r="I120" s="12"/>
      <c r="J120" s="18">
        <v>0</v>
      </c>
      <c r="K120" s="32"/>
    </row>
    <row r="121" spans="1:11" x14ac:dyDescent="0.15">
      <c r="A121" s="35"/>
      <c r="B121" s="27">
        <v>89</v>
      </c>
      <c r="C121" s="261" t="s">
        <v>460</v>
      </c>
      <c r="D121" s="21" t="s">
        <v>585</v>
      </c>
      <c r="E121" s="261" t="s">
        <v>33</v>
      </c>
      <c r="F121" s="21" t="s">
        <v>586</v>
      </c>
      <c r="H121" s="181">
        <v>0</v>
      </c>
      <c r="I121" s="12"/>
      <c r="J121" s="18">
        <v>0</v>
      </c>
      <c r="K121" s="32"/>
    </row>
    <row r="122" spans="1:11" x14ac:dyDescent="0.15">
      <c r="A122" s="35"/>
      <c r="B122" s="27">
        <v>90</v>
      </c>
      <c r="C122" s="261" t="s">
        <v>460</v>
      </c>
      <c r="D122" s="21" t="s">
        <v>585</v>
      </c>
      <c r="E122" s="261" t="s">
        <v>33</v>
      </c>
      <c r="F122" s="21" t="s">
        <v>586</v>
      </c>
      <c r="H122" s="181">
        <v>0</v>
      </c>
      <c r="I122" s="12"/>
      <c r="J122" s="18">
        <v>0</v>
      </c>
      <c r="K122" s="32"/>
    </row>
    <row r="123" spans="1:11" x14ac:dyDescent="0.15">
      <c r="A123" s="35"/>
      <c r="B123" s="27">
        <v>91</v>
      </c>
      <c r="C123" s="261" t="s">
        <v>460</v>
      </c>
      <c r="D123" s="21" t="s">
        <v>585</v>
      </c>
      <c r="E123" s="261" t="s">
        <v>33</v>
      </c>
      <c r="F123" s="21" t="s">
        <v>586</v>
      </c>
      <c r="H123" s="181">
        <v>0</v>
      </c>
      <c r="I123" s="12"/>
      <c r="J123" s="18">
        <v>0</v>
      </c>
      <c r="K123" s="32"/>
    </row>
    <row r="124" spans="1:11" x14ac:dyDescent="0.15">
      <c r="A124" s="35"/>
      <c r="B124" s="27">
        <v>92</v>
      </c>
      <c r="C124" s="261" t="s">
        <v>460</v>
      </c>
      <c r="D124" s="21" t="s">
        <v>585</v>
      </c>
      <c r="E124" s="261" t="s">
        <v>33</v>
      </c>
      <c r="F124" s="21" t="s">
        <v>586</v>
      </c>
      <c r="H124" s="181">
        <v>0</v>
      </c>
      <c r="I124" s="12"/>
      <c r="J124" s="18">
        <v>0</v>
      </c>
      <c r="K124" s="32"/>
    </row>
    <row r="125" spans="1:11" x14ac:dyDescent="0.15">
      <c r="A125" s="35"/>
      <c r="B125" s="27">
        <v>93</v>
      </c>
      <c r="C125" s="261" t="s">
        <v>460</v>
      </c>
      <c r="D125" s="21" t="s">
        <v>585</v>
      </c>
      <c r="E125" s="261" t="s">
        <v>33</v>
      </c>
      <c r="F125" s="21" t="s">
        <v>586</v>
      </c>
      <c r="H125" s="181">
        <v>0</v>
      </c>
      <c r="I125" s="12"/>
      <c r="J125" s="18">
        <v>0</v>
      </c>
      <c r="K125" s="32"/>
    </row>
    <row r="126" spans="1:11" x14ac:dyDescent="0.15">
      <c r="A126" s="35"/>
      <c r="B126" s="27">
        <v>94</v>
      </c>
      <c r="C126" s="261" t="s">
        <v>460</v>
      </c>
      <c r="D126" s="21" t="s">
        <v>585</v>
      </c>
      <c r="E126" s="261" t="s">
        <v>33</v>
      </c>
      <c r="F126" s="21" t="s">
        <v>586</v>
      </c>
      <c r="H126" s="181">
        <v>0</v>
      </c>
      <c r="I126" s="12"/>
      <c r="J126" s="18">
        <v>0</v>
      </c>
      <c r="K126" s="32"/>
    </row>
    <row r="127" spans="1:11" x14ac:dyDescent="0.15">
      <c r="A127" s="35"/>
      <c r="B127" s="27">
        <v>95</v>
      </c>
      <c r="C127" s="261" t="s">
        <v>460</v>
      </c>
      <c r="D127" s="21" t="s">
        <v>585</v>
      </c>
      <c r="E127" s="261" t="s">
        <v>33</v>
      </c>
      <c r="F127" s="21" t="s">
        <v>586</v>
      </c>
      <c r="H127" s="181">
        <v>0</v>
      </c>
      <c r="I127" s="12"/>
      <c r="J127" s="18">
        <v>0</v>
      </c>
      <c r="K127" s="32"/>
    </row>
    <row r="128" spans="1:11" x14ac:dyDescent="0.15">
      <c r="A128" s="35"/>
      <c r="B128" s="27">
        <v>96</v>
      </c>
      <c r="C128" s="261" t="s">
        <v>460</v>
      </c>
      <c r="D128" s="21" t="s">
        <v>585</v>
      </c>
      <c r="E128" s="261" t="s">
        <v>33</v>
      </c>
      <c r="F128" s="21" t="s">
        <v>586</v>
      </c>
      <c r="H128" s="181">
        <v>0</v>
      </c>
      <c r="I128" s="12"/>
      <c r="J128" s="18">
        <v>0</v>
      </c>
      <c r="K128" s="32"/>
    </row>
    <row r="129" spans="1:11" x14ac:dyDescent="0.15">
      <c r="A129" s="35"/>
      <c r="B129" s="27">
        <v>97</v>
      </c>
      <c r="C129" s="261" t="s">
        <v>460</v>
      </c>
      <c r="D129" s="21" t="s">
        <v>585</v>
      </c>
      <c r="E129" s="261" t="s">
        <v>33</v>
      </c>
      <c r="F129" s="21" t="s">
        <v>586</v>
      </c>
      <c r="H129" s="181">
        <v>0</v>
      </c>
      <c r="I129" s="12"/>
      <c r="J129" s="18">
        <v>0</v>
      </c>
      <c r="K129" s="32"/>
    </row>
    <row r="130" spans="1:11" x14ac:dyDescent="0.15">
      <c r="A130" s="35"/>
      <c r="B130" s="27">
        <v>98</v>
      </c>
      <c r="C130" s="261" t="s">
        <v>460</v>
      </c>
      <c r="D130" s="21" t="s">
        <v>585</v>
      </c>
      <c r="E130" s="261" t="s">
        <v>33</v>
      </c>
      <c r="F130" s="21" t="s">
        <v>586</v>
      </c>
      <c r="H130" s="181">
        <v>0</v>
      </c>
      <c r="I130" s="12"/>
      <c r="J130" s="18">
        <v>0</v>
      </c>
      <c r="K130" s="32"/>
    </row>
    <row r="131" spans="1:11" x14ac:dyDescent="0.15">
      <c r="A131" s="35"/>
      <c r="B131" s="27">
        <v>99</v>
      </c>
      <c r="C131" s="261" t="s">
        <v>460</v>
      </c>
      <c r="D131" s="21" t="s">
        <v>585</v>
      </c>
      <c r="E131" s="261" t="s">
        <v>33</v>
      </c>
      <c r="F131" s="21" t="s">
        <v>586</v>
      </c>
      <c r="H131" s="181">
        <v>0</v>
      </c>
      <c r="I131" s="12"/>
      <c r="J131" s="18">
        <v>0</v>
      </c>
      <c r="K131" s="32"/>
    </row>
    <row r="132" spans="1:11" x14ac:dyDescent="0.15">
      <c r="A132" s="35"/>
      <c r="B132" s="27">
        <v>100</v>
      </c>
      <c r="C132" s="261" t="s">
        <v>460</v>
      </c>
      <c r="D132" s="21" t="s">
        <v>585</v>
      </c>
      <c r="E132" s="261" t="s">
        <v>33</v>
      </c>
      <c r="F132" s="21" t="s">
        <v>586</v>
      </c>
      <c r="H132" s="181">
        <v>0</v>
      </c>
      <c r="I132" s="12"/>
      <c r="J132" s="18">
        <v>0</v>
      </c>
      <c r="K132" s="32"/>
    </row>
    <row r="133" spans="1:11" x14ac:dyDescent="0.15">
      <c r="A133" s="35"/>
      <c r="B133" s="27">
        <v>101</v>
      </c>
      <c r="C133" s="261" t="s">
        <v>460</v>
      </c>
      <c r="D133" s="21" t="s">
        <v>585</v>
      </c>
      <c r="E133" s="261" t="s">
        <v>33</v>
      </c>
      <c r="F133" s="21" t="s">
        <v>586</v>
      </c>
      <c r="H133" s="181">
        <v>0</v>
      </c>
      <c r="I133" s="12"/>
      <c r="J133" s="18">
        <v>0</v>
      </c>
      <c r="K133" s="32"/>
    </row>
    <row r="134" spans="1:11" x14ac:dyDescent="0.15">
      <c r="A134" s="35"/>
      <c r="B134" s="27">
        <v>102</v>
      </c>
      <c r="C134" s="261" t="s">
        <v>460</v>
      </c>
      <c r="D134" s="21" t="s">
        <v>585</v>
      </c>
      <c r="E134" s="261" t="s">
        <v>33</v>
      </c>
      <c r="F134" s="21" t="s">
        <v>586</v>
      </c>
      <c r="H134" s="181">
        <v>0</v>
      </c>
      <c r="I134" s="12"/>
      <c r="J134" s="18">
        <v>0</v>
      </c>
      <c r="K134" s="32"/>
    </row>
    <row r="135" spans="1:11" x14ac:dyDescent="0.15">
      <c r="A135" s="35"/>
      <c r="B135" s="27">
        <v>103</v>
      </c>
      <c r="C135" s="261" t="s">
        <v>460</v>
      </c>
      <c r="D135" s="21" t="s">
        <v>585</v>
      </c>
      <c r="E135" s="261" t="s">
        <v>33</v>
      </c>
      <c r="F135" s="21" t="s">
        <v>586</v>
      </c>
      <c r="H135" s="181">
        <v>0</v>
      </c>
      <c r="I135" s="12"/>
      <c r="J135" s="18">
        <v>0</v>
      </c>
      <c r="K135" s="32"/>
    </row>
    <row r="136" spans="1:11" x14ac:dyDescent="0.15">
      <c r="A136" s="35"/>
      <c r="B136" s="27">
        <v>104</v>
      </c>
      <c r="C136" s="261" t="s">
        <v>460</v>
      </c>
      <c r="D136" s="21" t="s">
        <v>585</v>
      </c>
      <c r="E136" s="261" t="s">
        <v>33</v>
      </c>
      <c r="F136" s="21" t="s">
        <v>586</v>
      </c>
      <c r="H136" s="181">
        <v>0</v>
      </c>
      <c r="I136" s="12"/>
      <c r="J136" s="18">
        <v>0</v>
      </c>
      <c r="K136" s="32"/>
    </row>
    <row r="137" spans="1:11" x14ac:dyDescent="0.15">
      <c r="A137" s="35"/>
      <c r="B137" s="27">
        <v>105</v>
      </c>
      <c r="C137" s="261" t="s">
        <v>460</v>
      </c>
      <c r="D137" s="21" t="s">
        <v>585</v>
      </c>
      <c r="E137" s="261" t="s">
        <v>33</v>
      </c>
      <c r="F137" s="21" t="s">
        <v>586</v>
      </c>
      <c r="H137" s="181">
        <v>0</v>
      </c>
      <c r="I137" s="12"/>
      <c r="J137" s="18">
        <v>0</v>
      </c>
      <c r="K137" s="32"/>
    </row>
    <row r="138" spans="1:11" x14ac:dyDescent="0.15">
      <c r="A138" s="35"/>
      <c r="B138" s="27">
        <v>106</v>
      </c>
      <c r="C138" s="261" t="s">
        <v>460</v>
      </c>
      <c r="D138" s="21" t="s">
        <v>585</v>
      </c>
      <c r="E138" s="261" t="s">
        <v>33</v>
      </c>
      <c r="F138" s="21" t="s">
        <v>586</v>
      </c>
      <c r="H138" s="181">
        <v>0</v>
      </c>
      <c r="I138" s="12"/>
      <c r="J138" s="18">
        <v>0</v>
      </c>
      <c r="K138" s="32"/>
    </row>
    <row r="139" spans="1:11" x14ac:dyDescent="0.15">
      <c r="A139" s="35"/>
      <c r="B139" s="27">
        <v>107</v>
      </c>
      <c r="C139" s="261" t="s">
        <v>460</v>
      </c>
      <c r="D139" s="21" t="s">
        <v>585</v>
      </c>
      <c r="E139" s="261" t="s">
        <v>33</v>
      </c>
      <c r="F139" s="21" t="s">
        <v>586</v>
      </c>
      <c r="H139" s="181">
        <v>0</v>
      </c>
      <c r="I139" s="12"/>
      <c r="J139" s="18">
        <v>0</v>
      </c>
      <c r="K139" s="32"/>
    </row>
    <row r="140" spans="1:11" x14ac:dyDescent="0.15">
      <c r="A140" s="35"/>
      <c r="B140" s="27">
        <v>108</v>
      </c>
      <c r="C140" s="261" t="s">
        <v>460</v>
      </c>
      <c r="D140" s="21" t="s">
        <v>585</v>
      </c>
      <c r="E140" s="261" t="s">
        <v>33</v>
      </c>
      <c r="F140" s="21" t="s">
        <v>586</v>
      </c>
      <c r="H140" s="181">
        <v>0</v>
      </c>
      <c r="I140" s="12"/>
      <c r="J140" s="18">
        <v>0</v>
      </c>
      <c r="K140" s="32"/>
    </row>
    <row r="141" spans="1:11" x14ac:dyDescent="0.15">
      <c r="A141" s="35"/>
      <c r="B141" s="27">
        <v>109</v>
      </c>
      <c r="C141" s="261" t="s">
        <v>460</v>
      </c>
      <c r="D141" s="21" t="s">
        <v>585</v>
      </c>
      <c r="E141" s="261" t="s">
        <v>33</v>
      </c>
      <c r="F141" s="21" t="s">
        <v>586</v>
      </c>
      <c r="H141" s="181">
        <v>0</v>
      </c>
      <c r="I141" s="12"/>
      <c r="J141" s="18">
        <v>0</v>
      </c>
      <c r="K141" s="32"/>
    </row>
    <row r="142" spans="1:11" x14ac:dyDescent="0.15">
      <c r="A142" s="35"/>
      <c r="B142" s="25" t="s">
        <v>372</v>
      </c>
      <c r="H142" s="59" t="s">
        <v>587</v>
      </c>
      <c r="J142" s="25" t="s">
        <v>587</v>
      </c>
      <c r="K142" s="32"/>
    </row>
    <row r="143" spans="1:11" x14ac:dyDescent="0.15">
      <c r="A143" s="35"/>
      <c r="B143" s="27">
        <v>110</v>
      </c>
      <c r="C143" s="25" t="s">
        <v>601</v>
      </c>
      <c r="D143" s="167" t="s">
        <v>589</v>
      </c>
      <c r="E143" s="167" t="s">
        <v>589</v>
      </c>
      <c r="F143" s="167" t="s">
        <v>589</v>
      </c>
      <c r="H143" s="183">
        <f>SUM(H86:H141)</f>
        <v>0</v>
      </c>
      <c r="J143" s="27">
        <f>SUM(J86:J141)</f>
        <v>0</v>
      </c>
      <c r="K143" s="49"/>
    </row>
    <row r="144" spans="1:11" x14ac:dyDescent="0.15">
      <c r="A144" s="132"/>
      <c r="B144" s="112"/>
      <c r="C144" s="154" t="s">
        <v>372</v>
      </c>
      <c r="D144" s="112"/>
      <c r="E144" s="112"/>
      <c r="F144" s="112"/>
      <c r="G144" s="49"/>
      <c r="H144" s="154" t="s">
        <v>595</v>
      </c>
      <c r="I144" s="112"/>
      <c r="J144" s="154" t="s">
        <v>595</v>
      </c>
      <c r="K144" s="49"/>
    </row>
    <row r="145" spans="1:11" x14ac:dyDescent="0.15">
      <c r="A145" s="132"/>
      <c r="C145" s="25" t="s">
        <v>602</v>
      </c>
      <c r="G145" s="49"/>
      <c r="H145" s="190" t="s">
        <v>599</v>
      </c>
      <c r="I145" s="39"/>
      <c r="J145" s="39"/>
      <c r="K145" s="49"/>
    </row>
    <row r="146" spans="1:11" x14ac:dyDescent="0.15">
      <c r="A146" s="138"/>
      <c r="B146" s="28"/>
      <c r="C146" s="150" t="s">
        <v>598</v>
      </c>
      <c r="D146" s="28"/>
      <c r="E146" s="28"/>
      <c r="F146" s="28"/>
      <c r="G146" s="143"/>
      <c r="H146" s="28"/>
      <c r="I146" s="28"/>
      <c r="J146" s="28"/>
      <c r="K146" s="143"/>
    </row>
    <row r="148" spans="1:11" x14ac:dyDescent="0.15">
      <c r="C148" s="46" t="str">
        <f>'Worksheet D'!B303</f>
        <v>FORM CMS 276-16</v>
      </c>
    </row>
    <row r="149" spans="1:11" x14ac:dyDescent="0.15">
      <c r="C149" s="25" t="str">
        <f>C73</f>
        <v>(INSTRUCTIONS FOR THIS WORKSHEET ARE PUBLISHED IN CMS PUB. 15-II, SECTION 2308)</v>
      </c>
      <c r="H149" s="66"/>
      <c r="J149" s="67"/>
    </row>
    <row r="150" spans="1:11" x14ac:dyDescent="0.15">
      <c r="C150" s="25"/>
      <c r="H150" s="66"/>
      <c r="J150" s="67"/>
    </row>
    <row r="151" spans="1:11" x14ac:dyDescent="0.15">
      <c r="A151" s="25" t="s">
        <v>372</v>
      </c>
      <c r="B151" s="46" t="s">
        <v>572</v>
      </c>
      <c r="J151" s="25" t="s">
        <v>573</v>
      </c>
    </row>
    <row r="152" spans="1:11" x14ac:dyDescent="0.15">
      <c r="A152" s="25" t="s">
        <v>372</v>
      </c>
      <c r="C152" s="26" t="s">
        <v>419</v>
      </c>
      <c r="D152" s="27">
        <f>'Worksheet S'!D13</f>
        <v>0</v>
      </c>
      <c r="J152" s="55" t="s">
        <v>604</v>
      </c>
    </row>
    <row r="153" spans="1:11" x14ac:dyDescent="0.15">
      <c r="A153" s="25" t="s">
        <v>372</v>
      </c>
      <c r="C153" s="26" t="s">
        <v>436</v>
      </c>
      <c r="D153" s="27" t="str">
        <f>'Worksheet S'!L20</f>
        <v>H-xxxx</v>
      </c>
      <c r="F153" s="26" t="s">
        <v>540</v>
      </c>
      <c r="H153" s="249">
        <f>'Worksheet S'!F19</f>
        <v>0</v>
      </c>
      <c r="J153" s="36"/>
    </row>
    <row r="154" spans="1:11" x14ac:dyDescent="0.15">
      <c r="A154" s="25" t="s">
        <v>372</v>
      </c>
      <c r="F154" s="26" t="s">
        <v>431</v>
      </c>
      <c r="H154" s="249">
        <f>'Worksheet S'!F21</f>
        <v>0</v>
      </c>
    </row>
    <row r="157" spans="1:11" x14ac:dyDescent="0.15">
      <c r="A157" s="29"/>
      <c r="B157" s="30"/>
      <c r="C157" s="31" t="s">
        <v>372</v>
      </c>
      <c r="D157" s="30"/>
      <c r="E157" s="30"/>
      <c r="F157" s="33" t="s">
        <v>574</v>
      </c>
      <c r="G157" s="30"/>
      <c r="H157" s="29"/>
      <c r="I157" s="188" t="s">
        <v>600</v>
      </c>
      <c r="J157" s="30"/>
      <c r="K157" s="56"/>
    </row>
    <row r="158" spans="1:11" x14ac:dyDescent="0.15">
      <c r="A158" s="35"/>
      <c r="D158" s="36" t="s">
        <v>576</v>
      </c>
      <c r="E158" s="36" t="s">
        <v>548</v>
      </c>
      <c r="F158" s="36" t="s">
        <v>577</v>
      </c>
      <c r="H158" s="42"/>
      <c r="I158" s="43"/>
      <c r="J158" s="43"/>
      <c r="K158" s="44"/>
    </row>
    <row r="159" spans="1:11" x14ac:dyDescent="0.15">
      <c r="A159" s="35"/>
      <c r="B159" s="25" t="s">
        <v>578</v>
      </c>
      <c r="C159" s="36" t="s">
        <v>579</v>
      </c>
      <c r="D159" s="36" t="s">
        <v>462</v>
      </c>
      <c r="E159" s="36" t="s">
        <v>580</v>
      </c>
      <c r="F159" s="57" t="s">
        <v>581</v>
      </c>
      <c r="H159" s="180" t="s">
        <v>582</v>
      </c>
      <c r="J159" s="36" t="s">
        <v>583</v>
      </c>
      <c r="K159" s="32"/>
    </row>
    <row r="160" spans="1:11" x14ac:dyDescent="0.15">
      <c r="A160" s="42"/>
      <c r="B160" s="43"/>
      <c r="C160" s="51" t="s">
        <v>372</v>
      </c>
      <c r="D160" s="54" t="s">
        <v>451</v>
      </c>
      <c r="E160" s="54" t="s">
        <v>452</v>
      </c>
      <c r="F160" s="54" t="s">
        <v>584</v>
      </c>
      <c r="G160" s="43"/>
      <c r="H160" s="189" t="s">
        <v>454</v>
      </c>
      <c r="I160" s="43"/>
      <c r="J160" s="54" t="s">
        <v>455</v>
      </c>
      <c r="K160" s="44"/>
    </row>
    <row r="161" spans="1:11" x14ac:dyDescent="0.15">
      <c r="A161" s="35"/>
      <c r="B161" s="27">
        <v>111</v>
      </c>
      <c r="C161" s="261" t="s">
        <v>460</v>
      </c>
      <c r="D161" s="21" t="s">
        <v>585</v>
      </c>
      <c r="E161" s="261" t="s">
        <v>33</v>
      </c>
      <c r="F161" s="21" t="s">
        <v>586</v>
      </c>
      <c r="H161" s="181">
        <v>0</v>
      </c>
      <c r="I161" s="12"/>
      <c r="J161" s="18">
        <v>0</v>
      </c>
      <c r="K161" s="32"/>
    </row>
    <row r="162" spans="1:11" x14ac:dyDescent="0.15">
      <c r="A162" s="35"/>
      <c r="B162" s="27">
        <v>112</v>
      </c>
      <c r="C162" s="261" t="s">
        <v>460</v>
      </c>
      <c r="D162" s="21" t="s">
        <v>585</v>
      </c>
      <c r="E162" s="261" t="s">
        <v>33</v>
      </c>
      <c r="F162" s="21" t="s">
        <v>586</v>
      </c>
      <c r="H162" s="181">
        <v>0</v>
      </c>
      <c r="I162" s="12"/>
      <c r="J162" s="18">
        <v>0</v>
      </c>
      <c r="K162" s="32"/>
    </row>
    <row r="163" spans="1:11" x14ac:dyDescent="0.15">
      <c r="A163" s="35"/>
      <c r="B163" s="27">
        <v>113</v>
      </c>
      <c r="C163" s="261" t="s">
        <v>460</v>
      </c>
      <c r="D163" s="21" t="s">
        <v>585</v>
      </c>
      <c r="E163" s="261" t="s">
        <v>33</v>
      </c>
      <c r="F163" s="21" t="s">
        <v>586</v>
      </c>
      <c r="H163" s="181">
        <v>0</v>
      </c>
      <c r="I163" s="12"/>
      <c r="J163" s="18">
        <v>0</v>
      </c>
      <c r="K163" s="32"/>
    </row>
    <row r="164" spans="1:11" x14ac:dyDescent="0.15">
      <c r="A164" s="35"/>
      <c r="B164" s="27">
        <v>114</v>
      </c>
      <c r="C164" s="261" t="s">
        <v>460</v>
      </c>
      <c r="D164" s="21" t="s">
        <v>585</v>
      </c>
      <c r="E164" s="261" t="s">
        <v>33</v>
      </c>
      <c r="F164" s="21" t="s">
        <v>586</v>
      </c>
      <c r="H164" s="181">
        <v>0</v>
      </c>
      <c r="I164" s="12"/>
      <c r="J164" s="18">
        <v>0</v>
      </c>
      <c r="K164" s="32"/>
    </row>
    <row r="165" spans="1:11" x14ac:dyDescent="0.15">
      <c r="A165" s="35"/>
      <c r="B165" s="27">
        <v>115</v>
      </c>
      <c r="C165" s="261" t="s">
        <v>460</v>
      </c>
      <c r="D165" s="21" t="s">
        <v>585</v>
      </c>
      <c r="E165" s="261" t="s">
        <v>33</v>
      </c>
      <c r="F165" s="21" t="s">
        <v>586</v>
      </c>
      <c r="H165" s="181">
        <v>0</v>
      </c>
      <c r="I165" s="12"/>
      <c r="J165" s="18">
        <v>0</v>
      </c>
      <c r="K165" s="32"/>
    </row>
    <row r="166" spans="1:11" x14ac:dyDescent="0.15">
      <c r="A166" s="35"/>
      <c r="B166" s="27">
        <v>116</v>
      </c>
      <c r="C166" s="261" t="s">
        <v>460</v>
      </c>
      <c r="D166" s="21" t="s">
        <v>585</v>
      </c>
      <c r="E166" s="261" t="s">
        <v>33</v>
      </c>
      <c r="F166" s="21" t="s">
        <v>586</v>
      </c>
      <c r="H166" s="181">
        <v>0</v>
      </c>
      <c r="I166" s="12"/>
      <c r="J166" s="18">
        <v>0</v>
      </c>
      <c r="K166" s="32"/>
    </row>
    <row r="167" spans="1:11" x14ac:dyDescent="0.15">
      <c r="A167" s="35"/>
      <c r="B167" s="27">
        <v>117</v>
      </c>
      <c r="C167" s="261" t="s">
        <v>460</v>
      </c>
      <c r="D167" s="21" t="s">
        <v>585</v>
      </c>
      <c r="E167" s="261" t="s">
        <v>33</v>
      </c>
      <c r="F167" s="21" t="s">
        <v>586</v>
      </c>
      <c r="H167" s="181">
        <v>0</v>
      </c>
      <c r="I167" s="12"/>
      <c r="J167" s="18">
        <v>0</v>
      </c>
      <c r="K167" s="32"/>
    </row>
    <row r="168" spans="1:11" x14ac:dyDescent="0.15">
      <c r="A168" s="35"/>
      <c r="B168" s="27">
        <v>118</v>
      </c>
      <c r="C168" s="261" t="s">
        <v>460</v>
      </c>
      <c r="D168" s="21" t="s">
        <v>585</v>
      </c>
      <c r="E168" s="261" t="s">
        <v>33</v>
      </c>
      <c r="F168" s="21" t="s">
        <v>586</v>
      </c>
      <c r="H168" s="181">
        <v>0</v>
      </c>
      <c r="I168" s="12"/>
      <c r="J168" s="18">
        <v>0</v>
      </c>
      <c r="K168" s="32"/>
    </row>
    <row r="169" spans="1:11" x14ac:dyDescent="0.15">
      <c r="A169" s="35"/>
      <c r="B169" s="27">
        <v>119</v>
      </c>
      <c r="C169" s="261" t="s">
        <v>460</v>
      </c>
      <c r="D169" s="21" t="s">
        <v>585</v>
      </c>
      <c r="E169" s="261" t="s">
        <v>33</v>
      </c>
      <c r="F169" s="21" t="s">
        <v>586</v>
      </c>
      <c r="H169" s="181">
        <v>0</v>
      </c>
      <c r="I169" s="12"/>
      <c r="J169" s="18">
        <v>0</v>
      </c>
      <c r="K169" s="32"/>
    </row>
    <row r="170" spans="1:11" x14ac:dyDescent="0.15">
      <c r="A170" s="35"/>
      <c r="B170" s="27">
        <v>120</v>
      </c>
      <c r="C170" s="261" t="s">
        <v>460</v>
      </c>
      <c r="D170" s="21" t="s">
        <v>585</v>
      </c>
      <c r="E170" s="261" t="s">
        <v>33</v>
      </c>
      <c r="F170" s="21" t="s">
        <v>586</v>
      </c>
      <c r="H170" s="181">
        <v>0</v>
      </c>
      <c r="I170" s="12"/>
      <c r="J170" s="18">
        <v>0</v>
      </c>
      <c r="K170" s="32"/>
    </row>
    <row r="171" spans="1:11" x14ac:dyDescent="0.15">
      <c r="A171" s="35"/>
      <c r="B171" s="27">
        <v>121</v>
      </c>
      <c r="C171" s="261" t="s">
        <v>460</v>
      </c>
      <c r="D171" s="21" t="s">
        <v>585</v>
      </c>
      <c r="E171" s="261" t="s">
        <v>33</v>
      </c>
      <c r="F171" s="21" t="s">
        <v>586</v>
      </c>
      <c r="H171" s="181">
        <v>0</v>
      </c>
      <c r="I171" s="12"/>
      <c r="J171" s="18">
        <v>0</v>
      </c>
      <c r="K171" s="32"/>
    </row>
    <row r="172" spans="1:11" x14ac:dyDescent="0.15">
      <c r="A172" s="35"/>
      <c r="B172" s="27">
        <v>122</v>
      </c>
      <c r="C172" s="261" t="s">
        <v>460</v>
      </c>
      <c r="D172" s="21" t="s">
        <v>585</v>
      </c>
      <c r="E172" s="261" t="s">
        <v>33</v>
      </c>
      <c r="F172" s="21" t="s">
        <v>586</v>
      </c>
      <c r="H172" s="181">
        <v>0</v>
      </c>
      <c r="I172" s="12"/>
      <c r="J172" s="18">
        <v>0</v>
      </c>
      <c r="K172" s="32"/>
    </row>
    <row r="173" spans="1:11" x14ac:dyDescent="0.15">
      <c r="A173" s="35"/>
      <c r="B173" s="27">
        <v>123</v>
      </c>
      <c r="C173" s="261" t="s">
        <v>460</v>
      </c>
      <c r="D173" s="21" t="s">
        <v>585</v>
      </c>
      <c r="E173" s="261" t="s">
        <v>33</v>
      </c>
      <c r="F173" s="21" t="s">
        <v>586</v>
      </c>
      <c r="H173" s="181">
        <v>0</v>
      </c>
      <c r="I173" s="12"/>
      <c r="J173" s="18">
        <v>0</v>
      </c>
      <c r="K173" s="32"/>
    </row>
    <row r="174" spans="1:11" x14ac:dyDescent="0.15">
      <c r="A174" s="35"/>
      <c r="B174" s="27">
        <v>124</v>
      </c>
      <c r="C174" s="261" t="s">
        <v>460</v>
      </c>
      <c r="D174" s="21" t="s">
        <v>585</v>
      </c>
      <c r="E174" s="261" t="s">
        <v>33</v>
      </c>
      <c r="F174" s="21" t="s">
        <v>586</v>
      </c>
      <c r="H174" s="181">
        <v>0</v>
      </c>
      <c r="I174" s="12"/>
      <c r="J174" s="18">
        <v>0</v>
      </c>
      <c r="K174" s="32"/>
    </row>
    <row r="175" spans="1:11" x14ac:dyDescent="0.15">
      <c r="A175" s="35"/>
      <c r="B175" s="27">
        <v>125</v>
      </c>
      <c r="C175" s="261" t="s">
        <v>460</v>
      </c>
      <c r="D175" s="21" t="s">
        <v>585</v>
      </c>
      <c r="E175" s="261" t="s">
        <v>33</v>
      </c>
      <c r="F175" s="21" t="s">
        <v>586</v>
      </c>
      <c r="H175" s="181">
        <v>0</v>
      </c>
      <c r="I175" s="12"/>
      <c r="J175" s="18">
        <v>0</v>
      </c>
      <c r="K175" s="32"/>
    </row>
    <row r="176" spans="1:11" x14ac:dyDescent="0.15">
      <c r="A176" s="35"/>
      <c r="B176" s="27">
        <v>126</v>
      </c>
      <c r="C176" s="261" t="s">
        <v>460</v>
      </c>
      <c r="D176" s="21" t="s">
        <v>585</v>
      </c>
      <c r="E176" s="261" t="s">
        <v>33</v>
      </c>
      <c r="F176" s="21" t="s">
        <v>586</v>
      </c>
      <c r="H176" s="181">
        <v>0</v>
      </c>
      <c r="I176" s="12"/>
      <c r="J176" s="18">
        <v>0</v>
      </c>
      <c r="K176" s="32"/>
    </row>
    <row r="177" spans="1:11" x14ac:dyDescent="0.15">
      <c r="A177" s="35"/>
      <c r="B177" s="27">
        <v>127</v>
      </c>
      <c r="C177" s="261" t="s">
        <v>460</v>
      </c>
      <c r="D177" s="21" t="s">
        <v>585</v>
      </c>
      <c r="E177" s="261" t="s">
        <v>33</v>
      </c>
      <c r="F177" s="21" t="s">
        <v>586</v>
      </c>
      <c r="H177" s="181">
        <v>0</v>
      </c>
      <c r="I177" s="12"/>
      <c r="J177" s="18">
        <v>0</v>
      </c>
      <c r="K177" s="32"/>
    </row>
    <row r="178" spans="1:11" x14ac:dyDescent="0.15">
      <c r="A178" s="35"/>
      <c r="B178" s="27">
        <v>128</v>
      </c>
      <c r="C178" s="261" t="s">
        <v>460</v>
      </c>
      <c r="D178" s="21" t="s">
        <v>585</v>
      </c>
      <c r="E178" s="261" t="s">
        <v>33</v>
      </c>
      <c r="F178" s="21" t="s">
        <v>586</v>
      </c>
      <c r="H178" s="181">
        <v>0</v>
      </c>
      <c r="I178" s="12"/>
      <c r="J178" s="18">
        <v>0</v>
      </c>
      <c r="K178" s="32"/>
    </row>
    <row r="179" spans="1:11" x14ac:dyDescent="0.15">
      <c r="A179" s="35"/>
      <c r="B179" s="27">
        <v>129</v>
      </c>
      <c r="C179" s="261" t="s">
        <v>460</v>
      </c>
      <c r="D179" s="21" t="s">
        <v>585</v>
      </c>
      <c r="E179" s="261" t="s">
        <v>33</v>
      </c>
      <c r="F179" s="21" t="s">
        <v>586</v>
      </c>
      <c r="H179" s="181">
        <v>0</v>
      </c>
      <c r="I179" s="12"/>
      <c r="J179" s="18">
        <v>0</v>
      </c>
      <c r="K179" s="32"/>
    </row>
    <row r="180" spans="1:11" x14ac:dyDescent="0.15">
      <c r="A180" s="35"/>
      <c r="B180" s="27">
        <v>130</v>
      </c>
      <c r="C180" s="261" t="s">
        <v>460</v>
      </c>
      <c r="D180" s="21" t="s">
        <v>585</v>
      </c>
      <c r="E180" s="261" t="s">
        <v>33</v>
      </c>
      <c r="F180" s="21" t="s">
        <v>586</v>
      </c>
      <c r="H180" s="181">
        <v>0</v>
      </c>
      <c r="I180" s="12"/>
      <c r="J180" s="18">
        <v>0</v>
      </c>
      <c r="K180" s="32"/>
    </row>
    <row r="181" spans="1:11" x14ac:dyDescent="0.15">
      <c r="A181" s="35"/>
      <c r="B181" s="27">
        <v>131</v>
      </c>
      <c r="C181" s="261" t="s">
        <v>460</v>
      </c>
      <c r="D181" s="21" t="s">
        <v>585</v>
      </c>
      <c r="E181" s="261" t="s">
        <v>33</v>
      </c>
      <c r="F181" s="21" t="s">
        <v>586</v>
      </c>
      <c r="H181" s="181">
        <v>0</v>
      </c>
      <c r="I181" s="12"/>
      <c r="J181" s="18">
        <v>0</v>
      </c>
      <c r="K181" s="32"/>
    </row>
    <row r="182" spans="1:11" x14ac:dyDescent="0.15">
      <c r="A182" s="35"/>
      <c r="B182" s="27">
        <v>132</v>
      </c>
      <c r="C182" s="261" t="s">
        <v>460</v>
      </c>
      <c r="D182" s="21" t="s">
        <v>585</v>
      </c>
      <c r="E182" s="261" t="s">
        <v>33</v>
      </c>
      <c r="F182" s="21" t="s">
        <v>586</v>
      </c>
      <c r="H182" s="181">
        <v>0</v>
      </c>
      <c r="I182" s="12"/>
      <c r="J182" s="18">
        <v>0</v>
      </c>
      <c r="K182" s="32"/>
    </row>
    <row r="183" spans="1:11" x14ac:dyDescent="0.15">
      <c r="A183" s="35"/>
      <c r="B183" s="27">
        <v>133</v>
      </c>
      <c r="C183" s="261" t="s">
        <v>460</v>
      </c>
      <c r="D183" s="21" t="s">
        <v>585</v>
      </c>
      <c r="E183" s="261" t="s">
        <v>33</v>
      </c>
      <c r="F183" s="21" t="s">
        <v>586</v>
      </c>
      <c r="H183" s="181">
        <v>0</v>
      </c>
      <c r="I183" s="12"/>
      <c r="J183" s="18">
        <v>0</v>
      </c>
      <c r="K183" s="32"/>
    </row>
    <row r="184" spans="1:11" x14ac:dyDescent="0.15">
      <c r="A184" s="35"/>
      <c r="B184" s="27">
        <v>134</v>
      </c>
      <c r="C184" s="261" t="s">
        <v>460</v>
      </c>
      <c r="D184" s="21" t="s">
        <v>585</v>
      </c>
      <c r="E184" s="261" t="s">
        <v>33</v>
      </c>
      <c r="F184" s="21" t="s">
        <v>586</v>
      </c>
      <c r="H184" s="181">
        <v>0</v>
      </c>
      <c r="I184" s="12"/>
      <c r="J184" s="18">
        <v>0</v>
      </c>
      <c r="K184" s="32"/>
    </row>
    <row r="185" spans="1:11" x14ac:dyDescent="0.15">
      <c r="A185" s="35"/>
      <c r="B185" s="27">
        <v>135</v>
      </c>
      <c r="C185" s="261" t="s">
        <v>460</v>
      </c>
      <c r="D185" s="21" t="s">
        <v>585</v>
      </c>
      <c r="E185" s="261" t="s">
        <v>33</v>
      </c>
      <c r="F185" s="21" t="s">
        <v>586</v>
      </c>
      <c r="H185" s="181">
        <v>0</v>
      </c>
      <c r="I185" s="12"/>
      <c r="J185" s="18">
        <v>0</v>
      </c>
      <c r="K185" s="32"/>
    </row>
    <row r="186" spans="1:11" x14ac:dyDescent="0.15">
      <c r="A186" s="35"/>
      <c r="B186" s="27">
        <v>136</v>
      </c>
      <c r="C186" s="261" t="s">
        <v>460</v>
      </c>
      <c r="D186" s="21" t="s">
        <v>585</v>
      </c>
      <c r="E186" s="261" t="s">
        <v>33</v>
      </c>
      <c r="F186" s="21" t="s">
        <v>586</v>
      </c>
      <c r="H186" s="181">
        <v>0</v>
      </c>
      <c r="I186" s="12"/>
      <c r="J186" s="18">
        <v>0</v>
      </c>
      <c r="K186" s="32"/>
    </row>
    <row r="187" spans="1:11" x14ac:dyDescent="0.15">
      <c r="A187" s="35"/>
      <c r="B187" s="27">
        <v>137</v>
      </c>
      <c r="C187" s="261" t="s">
        <v>460</v>
      </c>
      <c r="D187" s="21" t="s">
        <v>585</v>
      </c>
      <c r="E187" s="261" t="s">
        <v>33</v>
      </c>
      <c r="F187" s="21" t="s">
        <v>586</v>
      </c>
      <c r="H187" s="181">
        <v>0</v>
      </c>
      <c r="I187" s="12"/>
      <c r="J187" s="18">
        <v>0</v>
      </c>
      <c r="K187" s="32"/>
    </row>
    <row r="188" spans="1:11" x14ac:dyDescent="0.15">
      <c r="A188" s="35"/>
      <c r="B188" s="27">
        <v>138</v>
      </c>
      <c r="C188" s="261" t="s">
        <v>460</v>
      </c>
      <c r="D188" s="21" t="s">
        <v>585</v>
      </c>
      <c r="E188" s="261" t="s">
        <v>33</v>
      </c>
      <c r="F188" s="21" t="s">
        <v>586</v>
      </c>
      <c r="H188" s="181">
        <v>0</v>
      </c>
      <c r="I188" s="12"/>
      <c r="J188" s="18">
        <v>0</v>
      </c>
      <c r="K188" s="32"/>
    </row>
    <row r="189" spans="1:11" x14ac:dyDescent="0.15">
      <c r="A189" s="35"/>
      <c r="B189" s="27">
        <v>139</v>
      </c>
      <c r="C189" s="261" t="s">
        <v>460</v>
      </c>
      <c r="D189" s="21" t="s">
        <v>585</v>
      </c>
      <c r="E189" s="261" t="s">
        <v>33</v>
      </c>
      <c r="F189" s="21" t="s">
        <v>586</v>
      </c>
      <c r="H189" s="181">
        <v>0</v>
      </c>
      <c r="I189" s="12"/>
      <c r="J189" s="18">
        <v>0</v>
      </c>
      <c r="K189" s="32"/>
    </row>
    <row r="190" spans="1:11" x14ac:dyDescent="0.15">
      <c r="A190" s="35"/>
      <c r="B190" s="27">
        <v>140</v>
      </c>
      <c r="C190" s="261" t="s">
        <v>460</v>
      </c>
      <c r="D190" s="21" t="s">
        <v>585</v>
      </c>
      <c r="E190" s="261" t="s">
        <v>33</v>
      </c>
      <c r="F190" s="21" t="s">
        <v>586</v>
      </c>
      <c r="H190" s="181">
        <v>0</v>
      </c>
      <c r="I190" s="12"/>
      <c r="J190" s="18">
        <v>0</v>
      </c>
      <c r="K190" s="32"/>
    </row>
    <row r="191" spans="1:11" x14ac:dyDescent="0.15">
      <c r="A191" s="35"/>
      <c r="B191" s="27">
        <v>141</v>
      </c>
      <c r="C191" s="261" t="s">
        <v>460</v>
      </c>
      <c r="D191" s="21" t="s">
        <v>585</v>
      </c>
      <c r="E191" s="261" t="s">
        <v>33</v>
      </c>
      <c r="F191" s="21" t="s">
        <v>586</v>
      </c>
      <c r="H191" s="181">
        <v>0</v>
      </c>
      <c r="I191" s="12"/>
      <c r="J191" s="18">
        <v>0</v>
      </c>
      <c r="K191" s="32"/>
    </row>
    <row r="192" spans="1:11" x14ac:dyDescent="0.15">
      <c r="A192" s="35"/>
      <c r="B192" s="27">
        <v>142</v>
      </c>
      <c r="C192" s="261" t="s">
        <v>460</v>
      </c>
      <c r="D192" s="21" t="s">
        <v>585</v>
      </c>
      <c r="E192" s="261" t="s">
        <v>33</v>
      </c>
      <c r="F192" s="21" t="s">
        <v>586</v>
      </c>
      <c r="H192" s="181">
        <v>0</v>
      </c>
      <c r="I192" s="12"/>
      <c r="J192" s="18">
        <v>0</v>
      </c>
      <c r="K192" s="32"/>
    </row>
    <row r="193" spans="1:11" x14ac:dyDescent="0.15">
      <c r="A193" s="35"/>
      <c r="B193" s="27">
        <v>143</v>
      </c>
      <c r="C193" s="261" t="s">
        <v>460</v>
      </c>
      <c r="D193" s="21" t="s">
        <v>585</v>
      </c>
      <c r="E193" s="261" t="s">
        <v>33</v>
      </c>
      <c r="F193" s="21" t="s">
        <v>586</v>
      </c>
      <c r="H193" s="181">
        <v>0</v>
      </c>
      <c r="I193" s="12"/>
      <c r="J193" s="18">
        <v>0</v>
      </c>
      <c r="K193" s="32"/>
    </row>
    <row r="194" spans="1:11" x14ac:dyDescent="0.15">
      <c r="A194" s="35"/>
      <c r="B194" s="27">
        <v>144</v>
      </c>
      <c r="C194" s="261" t="s">
        <v>460</v>
      </c>
      <c r="D194" s="21" t="s">
        <v>585</v>
      </c>
      <c r="E194" s="261" t="s">
        <v>33</v>
      </c>
      <c r="F194" s="21" t="s">
        <v>586</v>
      </c>
      <c r="H194" s="181">
        <v>0</v>
      </c>
      <c r="I194" s="12"/>
      <c r="J194" s="18">
        <v>0</v>
      </c>
      <c r="K194" s="32"/>
    </row>
    <row r="195" spans="1:11" x14ac:dyDescent="0.15">
      <c r="A195" s="35"/>
      <c r="B195" s="27">
        <v>145</v>
      </c>
      <c r="C195" s="261" t="s">
        <v>460</v>
      </c>
      <c r="D195" s="21" t="s">
        <v>585</v>
      </c>
      <c r="E195" s="261" t="s">
        <v>33</v>
      </c>
      <c r="F195" s="21" t="s">
        <v>586</v>
      </c>
      <c r="H195" s="181">
        <v>0</v>
      </c>
      <c r="I195" s="12"/>
      <c r="J195" s="18">
        <v>0</v>
      </c>
      <c r="K195" s="32"/>
    </row>
    <row r="196" spans="1:11" x14ac:dyDescent="0.15">
      <c r="A196" s="35"/>
      <c r="B196" s="27">
        <v>146</v>
      </c>
      <c r="C196" s="261" t="s">
        <v>460</v>
      </c>
      <c r="D196" s="21" t="s">
        <v>585</v>
      </c>
      <c r="E196" s="261" t="s">
        <v>33</v>
      </c>
      <c r="F196" s="21" t="s">
        <v>586</v>
      </c>
      <c r="H196" s="181">
        <v>0</v>
      </c>
      <c r="I196" s="12"/>
      <c r="J196" s="18">
        <v>0</v>
      </c>
      <c r="K196" s="32"/>
    </row>
    <row r="197" spans="1:11" x14ac:dyDescent="0.15">
      <c r="A197" s="35"/>
      <c r="B197" s="27">
        <v>147</v>
      </c>
      <c r="C197" s="261" t="s">
        <v>460</v>
      </c>
      <c r="D197" s="21" t="s">
        <v>585</v>
      </c>
      <c r="E197" s="261" t="s">
        <v>33</v>
      </c>
      <c r="F197" s="21" t="s">
        <v>586</v>
      </c>
      <c r="H197" s="181">
        <v>0</v>
      </c>
      <c r="I197" s="12"/>
      <c r="J197" s="18">
        <v>0</v>
      </c>
      <c r="K197" s="32"/>
    </row>
    <row r="198" spans="1:11" x14ac:dyDescent="0.15">
      <c r="A198" s="35"/>
      <c r="B198" s="27">
        <v>148</v>
      </c>
      <c r="C198" s="261" t="s">
        <v>460</v>
      </c>
      <c r="D198" s="21" t="s">
        <v>585</v>
      </c>
      <c r="E198" s="261" t="s">
        <v>33</v>
      </c>
      <c r="F198" s="21" t="s">
        <v>586</v>
      </c>
      <c r="H198" s="181">
        <v>0</v>
      </c>
      <c r="I198" s="12"/>
      <c r="J198" s="18">
        <v>0</v>
      </c>
      <c r="K198" s="32"/>
    </row>
    <row r="199" spans="1:11" x14ac:dyDescent="0.15">
      <c r="A199" s="35"/>
      <c r="B199" s="27">
        <v>149</v>
      </c>
      <c r="C199" s="261" t="s">
        <v>460</v>
      </c>
      <c r="D199" s="21" t="s">
        <v>585</v>
      </c>
      <c r="E199" s="261" t="s">
        <v>33</v>
      </c>
      <c r="F199" s="21" t="s">
        <v>586</v>
      </c>
      <c r="H199" s="181">
        <v>0</v>
      </c>
      <c r="I199" s="12"/>
      <c r="J199" s="18">
        <v>0</v>
      </c>
      <c r="K199" s="32"/>
    </row>
    <row r="200" spans="1:11" x14ac:dyDescent="0.15">
      <c r="A200" s="35"/>
      <c r="B200" s="27">
        <v>150</v>
      </c>
      <c r="C200" s="261" t="s">
        <v>460</v>
      </c>
      <c r="D200" s="21" t="s">
        <v>585</v>
      </c>
      <c r="E200" s="261" t="s">
        <v>33</v>
      </c>
      <c r="F200" s="21" t="s">
        <v>586</v>
      </c>
      <c r="H200" s="181">
        <v>0</v>
      </c>
      <c r="I200" s="12"/>
      <c r="J200" s="18">
        <v>0</v>
      </c>
      <c r="K200" s="32"/>
    </row>
    <row r="201" spans="1:11" x14ac:dyDescent="0.15">
      <c r="A201" s="35"/>
      <c r="B201" s="27">
        <v>151</v>
      </c>
      <c r="C201" s="261" t="s">
        <v>460</v>
      </c>
      <c r="D201" s="21" t="s">
        <v>585</v>
      </c>
      <c r="E201" s="261" t="s">
        <v>33</v>
      </c>
      <c r="F201" s="21" t="s">
        <v>586</v>
      </c>
      <c r="H201" s="181">
        <v>0</v>
      </c>
      <c r="I201" s="12"/>
      <c r="J201" s="18">
        <v>0</v>
      </c>
      <c r="K201" s="32"/>
    </row>
    <row r="202" spans="1:11" x14ac:dyDescent="0.15">
      <c r="A202" s="35"/>
      <c r="B202" s="27">
        <v>152</v>
      </c>
      <c r="C202" s="261" t="s">
        <v>460</v>
      </c>
      <c r="D202" s="21" t="s">
        <v>585</v>
      </c>
      <c r="E202" s="261" t="s">
        <v>33</v>
      </c>
      <c r="F202" s="21" t="s">
        <v>586</v>
      </c>
      <c r="H202" s="181">
        <v>0</v>
      </c>
      <c r="I202" s="12"/>
      <c r="J202" s="18">
        <v>0</v>
      </c>
      <c r="K202" s="32"/>
    </row>
    <row r="203" spans="1:11" x14ac:dyDescent="0.15">
      <c r="A203" s="35"/>
      <c r="B203" s="27">
        <v>153</v>
      </c>
      <c r="C203" s="261" t="s">
        <v>460</v>
      </c>
      <c r="D203" s="21" t="s">
        <v>585</v>
      </c>
      <c r="E203" s="261" t="s">
        <v>33</v>
      </c>
      <c r="F203" s="21" t="s">
        <v>586</v>
      </c>
      <c r="H203" s="181">
        <v>0</v>
      </c>
      <c r="I203" s="12"/>
      <c r="J203" s="18">
        <v>0</v>
      </c>
      <c r="K203" s="32"/>
    </row>
    <row r="204" spans="1:11" x14ac:dyDescent="0.15">
      <c r="A204" s="35"/>
      <c r="B204" s="27">
        <v>154</v>
      </c>
      <c r="C204" s="261" t="s">
        <v>460</v>
      </c>
      <c r="D204" s="21" t="s">
        <v>585</v>
      </c>
      <c r="E204" s="261" t="s">
        <v>33</v>
      </c>
      <c r="F204" s="21" t="s">
        <v>586</v>
      </c>
      <c r="H204" s="181">
        <v>0</v>
      </c>
      <c r="I204" s="12"/>
      <c r="J204" s="18">
        <v>0</v>
      </c>
      <c r="K204" s="32"/>
    </row>
    <row r="205" spans="1:11" x14ac:dyDescent="0.15">
      <c r="A205" s="35"/>
      <c r="B205" s="27">
        <v>155</v>
      </c>
      <c r="C205" s="261" t="s">
        <v>460</v>
      </c>
      <c r="D205" s="21" t="s">
        <v>585</v>
      </c>
      <c r="E205" s="261" t="s">
        <v>33</v>
      </c>
      <c r="F205" s="21" t="s">
        <v>586</v>
      </c>
      <c r="H205" s="181">
        <v>0</v>
      </c>
      <c r="I205" s="12"/>
      <c r="J205" s="18">
        <v>0</v>
      </c>
      <c r="K205" s="32"/>
    </row>
    <row r="206" spans="1:11" x14ac:dyDescent="0.15">
      <c r="A206" s="35"/>
      <c r="B206" s="27">
        <v>156</v>
      </c>
      <c r="C206" s="261" t="s">
        <v>460</v>
      </c>
      <c r="D206" s="21" t="s">
        <v>585</v>
      </c>
      <c r="E206" s="261" t="s">
        <v>33</v>
      </c>
      <c r="F206" s="21" t="s">
        <v>586</v>
      </c>
      <c r="H206" s="181">
        <v>0</v>
      </c>
      <c r="I206" s="12"/>
      <c r="J206" s="18">
        <v>0</v>
      </c>
      <c r="K206" s="32"/>
    </row>
    <row r="207" spans="1:11" x14ac:dyDescent="0.15">
      <c r="A207" s="35"/>
      <c r="B207" s="27">
        <v>157</v>
      </c>
      <c r="C207" s="261" t="s">
        <v>460</v>
      </c>
      <c r="D207" s="21" t="s">
        <v>585</v>
      </c>
      <c r="E207" s="261" t="s">
        <v>33</v>
      </c>
      <c r="F207" s="21" t="s">
        <v>586</v>
      </c>
      <c r="H207" s="181">
        <v>0</v>
      </c>
      <c r="I207" s="12"/>
      <c r="J207" s="18">
        <v>0</v>
      </c>
      <c r="K207" s="32"/>
    </row>
    <row r="208" spans="1:11" x14ac:dyDescent="0.15">
      <c r="A208" s="35"/>
      <c r="B208" s="27">
        <v>158</v>
      </c>
      <c r="C208" s="261" t="s">
        <v>460</v>
      </c>
      <c r="D208" s="21" t="s">
        <v>585</v>
      </c>
      <c r="E208" s="261" t="s">
        <v>33</v>
      </c>
      <c r="F208" s="21" t="s">
        <v>586</v>
      </c>
      <c r="H208" s="181">
        <v>0</v>
      </c>
      <c r="I208" s="12"/>
      <c r="J208" s="18">
        <v>0</v>
      </c>
      <c r="K208" s="32"/>
    </row>
    <row r="209" spans="1:11" x14ac:dyDescent="0.15">
      <c r="A209" s="35"/>
      <c r="B209" s="27">
        <v>159</v>
      </c>
      <c r="C209" s="261" t="s">
        <v>460</v>
      </c>
      <c r="D209" s="21" t="s">
        <v>585</v>
      </c>
      <c r="E209" s="261" t="s">
        <v>33</v>
      </c>
      <c r="F209" s="21" t="s">
        <v>586</v>
      </c>
      <c r="H209" s="181">
        <v>0</v>
      </c>
      <c r="I209" s="12"/>
      <c r="J209" s="18">
        <v>0</v>
      </c>
      <c r="K209" s="32"/>
    </row>
    <row r="210" spans="1:11" x14ac:dyDescent="0.15">
      <c r="A210" s="35"/>
      <c r="B210" s="27">
        <v>160</v>
      </c>
      <c r="C210" s="261" t="s">
        <v>460</v>
      </c>
      <c r="D210" s="21" t="s">
        <v>585</v>
      </c>
      <c r="E210" s="261" t="s">
        <v>33</v>
      </c>
      <c r="F210" s="21" t="s">
        <v>586</v>
      </c>
      <c r="H210" s="181">
        <v>0</v>
      </c>
      <c r="I210" s="12"/>
      <c r="J210" s="18">
        <v>0</v>
      </c>
      <c r="K210" s="32"/>
    </row>
    <row r="211" spans="1:11" x14ac:dyDescent="0.15">
      <c r="A211" s="35"/>
      <c r="B211" s="27">
        <v>161</v>
      </c>
      <c r="C211" s="261" t="s">
        <v>460</v>
      </c>
      <c r="D211" s="21" t="s">
        <v>585</v>
      </c>
      <c r="E211" s="261" t="s">
        <v>33</v>
      </c>
      <c r="F211" s="21" t="s">
        <v>586</v>
      </c>
      <c r="H211" s="181">
        <v>0</v>
      </c>
      <c r="I211" s="12"/>
      <c r="J211" s="18">
        <v>0</v>
      </c>
      <c r="K211" s="32"/>
    </row>
    <row r="212" spans="1:11" x14ac:dyDescent="0.15">
      <c r="A212" s="35"/>
      <c r="B212" s="27">
        <v>162</v>
      </c>
      <c r="C212" s="261" t="s">
        <v>460</v>
      </c>
      <c r="D212" s="21" t="s">
        <v>585</v>
      </c>
      <c r="E212" s="261" t="s">
        <v>33</v>
      </c>
      <c r="F212" s="21" t="s">
        <v>586</v>
      </c>
      <c r="H212" s="181">
        <v>0</v>
      </c>
      <c r="I212" s="12"/>
      <c r="J212" s="18">
        <v>0</v>
      </c>
      <c r="K212" s="32"/>
    </row>
    <row r="213" spans="1:11" x14ac:dyDescent="0.15">
      <c r="A213" s="35"/>
      <c r="B213" s="27">
        <v>163</v>
      </c>
      <c r="C213" s="261" t="s">
        <v>460</v>
      </c>
      <c r="D213" s="21" t="s">
        <v>585</v>
      </c>
      <c r="E213" s="261" t="s">
        <v>33</v>
      </c>
      <c r="F213" s="21" t="s">
        <v>586</v>
      </c>
      <c r="H213" s="181">
        <v>0</v>
      </c>
      <c r="I213" s="12"/>
      <c r="J213" s="18">
        <v>0</v>
      </c>
      <c r="K213" s="32"/>
    </row>
    <row r="214" spans="1:11" x14ac:dyDescent="0.15">
      <c r="A214" s="35"/>
      <c r="B214" s="27">
        <v>164</v>
      </c>
      <c r="C214" s="261" t="s">
        <v>460</v>
      </c>
      <c r="D214" s="21" t="s">
        <v>585</v>
      </c>
      <c r="E214" s="261" t="s">
        <v>33</v>
      </c>
      <c r="F214" s="21" t="s">
        <v>586</v>
      </c>
      <c r="H214" s="181">
        <v>0</v>
      </c>
      <c r="I214" s="12"/>
      <c r="J214" s="18">
        <v>0</v>
      </c>
      <c r="K214" s="32"/>
    </row>
    <row r="215" spans="1:11" x14ac:dyDescent="0.15">
      <c r="A215" s="35"/>
      <c r="B215" s="27">
        <v>165</v>
      </c>
      <c r="C215" s="261" t="s">
        <v>460</v>
      </c>
      <c r="D215" s="21" t="s">
        <v>585</v>
      </c>
      <c r="E215" s="261" t="s">
        <v>33</v>
      </c>
      <c r="F215" s="21" t="s">
        <v>586</v>
      </c>
      <c r="H215" s="181">
        <v>0</v>
      </c>
      <c r="I215" s="12"/>
      <c r="J215" s="18">
        <v>0</v>
      </c>
      <c r="K215" s="32"/>
    </row>
    <row r="216" spans="1:11" x14ac:dyDescent="0.15">
      <c r="A216" s="35"/>
      <c r="B216" s="27">
        <v>166</v>
      </c>
      <c r="C216" s="261" t="s">
        <v>460</v>
      </c>
      <c r="D216" s="21" t="s">
        <v>585</v>
      </c>
      <c r="E216" s="261" t="s">
        <v>33</v>
      </c>
      <c r="F216" s="21" t="s">
        <v>586</v>
      </c>
      <c r="H216" s="181">
        <v>0</v>
      </c>
      <c r="I216" s="12"/>
      <c r="J216" s="18">
        <v>0</v>
      </c>
      <c r="K216" s="32"/>
    </row>
    <row r="217" spans="1:11" x14ac:dyDescent="0.15">
      <c r="A217" s="35"/>
      <c r="B217" s="25" t="s">
        <v>372</v>
      </c>
      <c r="H217" s="59" t="s">
        <v>587</v>
      </c>
      <c r="J217" s="25" t="s">
        <v>587</v>
      </c>
      <c r="K217" s="32"/>
    </row>
    <row r="218" spans="1:11" x14ac:dyDescent="0.15">
      <c r="A218" s="35"/>
      <c r="B218" s="27">
        <v>167</v>
      </c>
      <c r="C218" s="25" t="s">
        <v>319</v>
      </c>
      <c r="D218" s="167" t="s">
        <v>589</v>
      </c>
      <c r="E218" s="167" t="s">
        <v>589</v>
      </c>
      <c r="F218" s="167" t="s">
        <v>589</v>
      </c>
      <c r="H218" s="183">
        <f>SUM(H161:H216)</f>
        <v>0</v>
      </c>
      <c r="J218" s="27">
        <f>SUM(J161:J216)</f>
        <v>0</v>
      </c>
      <c r="K218" s="49"/>
    </row>
    <row r="219" spans="1:11" x14ac:dyDescent="0.15">
      <c r="A219" s="132"/>
      <c r="B219" s="112"/>
      <c r="C219" s="154" t="s">
        <v>372</v>
      </c>
      <c r="D219" s="112"/>
      <c r="E219" s="112"/>
      <c r="F219" s="112"/>
      <c r="G219" s="49"/>
      <c r="H219" s="154" t="s">
        <v>595</v>
      </c>
      <c r="I219" s="112"/>
      <c r="J219" s="154" t="s">
        <v>595</v>
      </c>
      <c r="K219" s="49"/>
    </row>
    <row r="220" spans="1:11" x14ac:dyDescent="0.15">
      <c r="A220" s="132"/>
      <c r="C220" s="25" t="s">
        <v>602</v>
      </c>
      <c r="G220" s="49"/>
      <c r="H220" s="190" t="s">
        <v>599</v>
      </c>
      <c r="I220" s="39"/>
      <c r="J220" s="39"/>
      <c r="K220" s="49"/>
    </row>
    <row r="221" spans="1:11" x14ac:dyDescent="0.15">
      <c r="A221" s="138"/>
      <c r="B221" s="28"/>
      <c r="C221" s="150" t="s">
        <v>598</v>
      </c>
      <c r="D221" s="28"/>
      <c r="E221" s="28"/>
      <c r="F221" s="28"/>
      <c r="G221" s="143"/>
      <c r="H221" s="28"/>
      <c r="I221" s="28"/>
      <c r="J221" s="28"/>
      <c r="K221" s="143"/>
    </row>
    <row r="223" spans="1:11" x14ac:dyDescent="0.15">
      <c r="C223" s="46" t="str">
        <f>'Worksheet D'!B303</f>
        <v>FORM CMS 276-16</v>
      </c>
    </row>
    <row r="224" spans="1:11" x14ac:dyDescent="0.15">
      <c r="C224" s="25" t="str">
        <f>C73</f>
        <v>(INSTRUCTIONS FOR THIS WORKSHEET ARE PUBLISHED IN CMS PUB. 15-II, SECTION 2308)</v>
      </c>
      <c r="H224" s="66"/>
      <c r="J224" s="67"/>
    </row>
    <row r="225" spans="1:11" x14ac:dyDescent="0.15">
      <c r="C225" s="25"/>
      <c r="H225" s="66"/>
      <c r="J225" s="67"/>
    </row>
    <row r="226" spans="1:11" x14ac:dyDescent="0.15">
      <c r="A226" s="25" t="s">
        <v>372</v>
      </c>
      <c r="B226" s="46" t="s">
        <v>572</v>
      </c>
      <c r="J226" s="25" t="s">
        <v>573</v>
      </c>
    </row>
    <row r="227" spans="1:11" x14ac:dyDescent="0.15">
      <c r="A227" s="25" t="s">
        <v>372</v>
      </c>
      <c r="C227" s="26" t="s">
        <v>419</v>
      </c>
      <c r="D227" s="27">
        <f>'Worksheet S'!D13</f>
        <v>0</v>
      </c>
      <c r="J227" s="55" t="s">
        <v>516</v>
      </c>
    </row>
    <row r="228" spans="1:11" x14ac:dyDescent="0.15">
      <c r="A228" s="25" t="s">
        <v>372</v>
      </c>
      <c r="C228" s="26" t="s">
        <v>436</v>
      </c>
      <c r="D228" s="27" t="str">
        <f>'Worksheet S'!L20</f>
        <v>H-xxxx</v>
      </c>
      <c r="F228" s="26" t="s">
        <v>540</v>
      </c>
      <c r="H228" s="249">
        <f>'Worksheet S'!F19</f>
        <v>0</v>
      </c>
      <c r="J228" s="36"/>
    </row>
    <row r="229" spans="1:11" x14ac:dyDescent="0.15">
      <c r="A229" s="25" t="s">
        <v>372</v>
      </c>
      <c r="F229" s="26" t="s">
        <v>431</v>
      </c>
      <c r="H229" s="249">
        <f>'Worksheet S'!F21</f>
        <v>0</v>
      </c>
    </row>
    <row r="232" spans="1:11" x14ac:dyDescent="0.15">
      <c r="A232" s="29"/>
      <c r="B232" s="30"/>
      <c r="C232" s="31" t="s">
        <v>372</v>
      </c>
      <c r="D232" s="30"/>
      <c r="E232" s="30"/>
      <c r="F232" s="33" t="s">
        <v>574</v>
      </c>
      <c r="G232" s="30"/>
      <c r="H232" s="29"/>
      <c r="I232" s="188" t="s">
        <v>600</v>
      </c>
      <c r="J232" s="30"/>
      <c r="K232" s="56"/>
    </row>
    <row r="233" spans="1:11" x14ac:dyDescent="0.15">
      <c r="A233" s="35"/>
      <c r="D233" s="36" t="s">
        <v>576</v>
      </c>
      <c r="E233" s="36" t="s">
        <v>548</v>
      </c>
      <c r="F233" s="36" t="s">
        <v>577</v>
      </c>
      <c r="H233" s="42"/>
      <c r="I233" s="43"/>
      <c r="J233" s="43"/>
      <c r="K233" s="44"/>
    </row>
    <row r="234" spans="1:11" x14ac:dyDescent="0.15">
      <c r="A234" s="35"/>
      <c r="B234" s="25" t="s">
        <v>578</v>
      </c>
      <c r="C234" s="36" t="s">
        <v>579</v>
      </c>
      <c r="D234" s="36" t="s">
        <v>462</v>
      </c>
      <c r="E234" s="36" t="s">
        <v>580</v>
      </c>
      <c r="F234" s="57" t="s">
        <v>581</v>
      </c>
      <c r="H234" s="180" t="s">
        <v>582</v>
      </c>
      <c r="J234" s="36" t="s">
        <v>583</v>
      </c>
      <c r="K234" s="32"/>
    </row>
    <row r="235" spans="1:11" x14ac:dyDescent="0.15">
      <c r="A235" s="42"/>
      <c r="B235" s="43"/>
      <c r="C235" s="51" t="s">
        <v>372</v>
      </c>
      <c r="D235" s="54" t="s">
        <v>451</v>
      </c>
      <c r="E235" s="54" t="s">
        <v>452</v>
      </c>
      <c r="F235" s="54" t="s">
        <v>584</v>
      </c>
      <c r="G235" s="43"/>
      <c r="H235" s="189" t="s">
        <v>454</v>
      </c>
      <c r="I235" s="43"/>
      <c r="J235" s="54" t="s">
        <v>455</v>
      </c>
      <c r="K235" s="44"/>
    </row>
    <row r="236" spans="1:11" x14ac:dyDescent="0.15">
      <c r="A236" s="35"/>
      <c r="B236" s="27">
        <v>168</v>
      </c>
      <c r="C236" s="261" t="s">
        <v>460</v>
      </c>
      <c r="D236" s="21" t="s">
        <v>585</v>
      </c>
      <c r="E236" s="261" t="s">
        <v>33</v>
      </c>
      <c r="F236" s="21" t="s">
        <v>586</v>
      </c>
      <c r="H236" s="181">
        <v>0</v>
      </c>
      <c r="I236" s="12"/>
      <c r="J236" s="18">
        <v>0</v>
      </c>
      <c r="K236" s="32"/>
    </row>
    <row r="237" spans="1:11" x14ac:dyDescent="0.15">
      <c r="A237" s="35"/>
      <c r="B237" s="27">
        <v>169</v>
      </c>
      <c r="C237" s="261" t="s">
        <v>460</v>
      </c>
      <c r="D237" s="21" t="s">
        <v>585</v>
      </c>
      <c r="E237" s="261" t="s">
        <v>33</v>
      </c>
      <c r="F237" s="21" t="s">
        <v>586</v>
      </c>
      <c r="H237" s="181">
        <v>0</v>
      </c>
      <c r="I237" s="12"/>
      <c r="J237" s="18">
        <v>0</v>
      </c>
      <c r="K237" s="32"/>
    </row>
    <row r="238" spans="1:11" x14ac:dyDescent="0.15">
      <c r="A238" s="35"/>
      <c r="B238" s="27">
        <v>170</v>
      </c>
      <c r="C238" s="261" t="s">
        <v>460</v>
      </c>
      <c r="D238" s="21" t="s">
        <v>585</v>
      </c>
      <c r="E238" s="261" t="s">
        <v>33</v>
      </c>
      <c r="F238" s="21" t="s">
        <v>586</v>
      </c>
      <c r="H238" s="181">
        <v>0</v>
      </c>
      <c r="I238" s="12"/>
      <c r="J238" s="18">
        <v>0</v>
      </c>
      <c r="K238" s="32"/>
    </row>
    <row r="239" spans="1:11" x14ac:dyDescent="0.15">
      <c r="A239" s="35"/>
      <c r="B239" s="27">
        <v>171</v>
      </c>
      <c r="C239" s="261" t="s">
        <v>460</v>
      </c>
      <c r="D239" s="21" t="s">
        <v>585</v>
      </c>
      <c r="E239" s="261" t="s">
        <v>33</v>
      </c>
      <c r="F239" s="21" t="s">
        <v>586</v>
      </c>
      <c r="H239" s="181">
        <v>0</v>
      </c>
      <c r="I239" s="12"/>
      <c r="J239" s="18">
        <v>0</v>
      </c>
      <c r="K239" s="32"/>
    </row>
    <row r="240" spans="1:11" x14ac:dyDescent="0.15">
      <c r="A240" s="35"/>
      <c r="B240" s="27">
        <v>172</v>
      </c>
      <c r="C240" s="261" t="s">
        <v>460</v>
      </c>
      <c r="D240" s="21" t="s">
        <v>585</v>
      </c>
      <c r="E240" s="261" t="s">
        <v>33</v>
      </c>
      <c r="F240" s="21" t="s">
        <v>586</v>
      </c>
      <c r="H240" s="181">
        <v>0</v>
      </c>
      <c r="I240" s="12"/>
      <c r="J240" s="18">
        <v>0</v>
      </c>
      <c r="K240" s="32"/>
    </row>
    <row r="241" spans="1:11" x14ac:dyDescent="0.15">
      <c r="A241" s="35"/>
      <c r="B241" s="27">
        <v>173</v>
      </c>
      <c r="C241" s="261" t="s">
        <v>460</v>
      </c>
      <c r="D241" s="21" t="s">
        <v>585</v>
      </c>
      <c r="E241" s="261" t="s">
        <v>33</v>
      </c>
      <c r="F241" s="21" t="s">
        <v>586</v>
      </c>
      <c r="H241" s="181">
        <v>0</v>
      </c>
      <c r="I241" s="12"/>
      <c r="J241" s="18">
        <v>0</v>
      </c>
      <c r="K241" s="32"/>
    </row>
    <row r="242" spans="1:11" x14ac:dyDescent="0.15">
      <c r="A242" s="35"/>
      <c r="B242" s="27">
        <v>174</v>
      </c>
      <c r="C242" s="261" t="s">
        <v>460</v>
      </c>
      <c r="D242" s="21" t="s">
        <v>585</v>
      </c>
      <c r="E242" s="261" t="s">
        <v>33</v>
      </c>
      <c r="F242" s="21" t="s">
        <v>586</v>
      </c>
      <c r="H242" s="181">
        <v>0</v>
      </c>
      <c r="I242" s="12"/>
      <c r="J242" s="18">
        <v>0</v>
      </c>
      <c r="K242" s="32"/>
    </row>
    <row r="243" spans="1:11" x14ac:dyDescent="0.15">
      <c r="A243" s="35"/>
      <c r="B243" s="27">
        <v>175</v>
      </c>
      <c r="C243" s="261" t="s">
        <v>460</v>
      </c>
      <c r="D243" s="21" t="s">
        <v>585</v>
      </c>
      <c r="E243" s="261" t="s">
        <v>33</v>
      </c>
      <c r="F243" s="21" t="s">
        <v>586</v>
      </c>
      <c r="H243" s="181">
        <v>0</v>
      </c>
      <c r="I243" s="12"/>
      <c r="J243" s="18">
        <v>0</v>
      </c>
      <c r="K243" s="32"/>
    </row>
    <row r="244" spans="1:11" x14ac:dyDescent="0.15">
      <c r="A244" s="35"/>
      <c r="B244" s="27">
        <v>176</v>
      </c>
      <c r="C244" s="261" t="s">
        <v>460</v>
      </c>
      <c r="D244" s="21" t="s">
        <v>585</v>
      </c>
      <c r="E244" s="261" t="s">
        <v>33</v>
      </c>
      <c r="F244" s="21" t="s">
        <v>586</v>
      </c>
      <c r="H244" s="181">
        <v>0</v>
      </c>
      <c r="I244" s="12"/>
      <c r="J244" s="18">
        <v>0</v>
      </c>
      <c r="K244" s="32"/>
    </row>
    <row r="245" spans="1:11" x14ac:dyDescent="0.15">
      <c r="A245" s="35"/>
      <c r="B245" s="27">
        <v>177</v>
      </c>
      <c r="C245" s="261" t="s">
        <v>460</v>
      </c>
      <c r="D245" s="21" t="s">
        <v>585</v>
      </c>
      <c r="E245" s="261" t="s">
        <v>33</v>
      </c>
      <c r="F245" s="21" t="s">
        <v>586</v>
      </c>
      <c r="H245" s="181">
        <v>0</v>
      </c>
      <c r="I245" s="12"/>
      <c r="J245" s="18">
        <v>0</v>
      </c>
      <c r="K245" s="32"/>
    </row>
    <row r="246" spans="1:11" x14ac:dyDescent="0.15">
      <c r="A246" s="35"/>
      <c r="B246" s="27">
        <v>178</v>
      </c>
      <c r="C246" s="261" t="s">
        <v>460</v>
      </c>
      <c r="D246" s="21" t="s">
        <v>585</v>
      </c>
      <c r="E246" s="261" t="s">
        <v>33</v>
      </c>
      <c r="F246" s="21" t="s">
        <v>586</v>
      </c>
      <c r="H246" s="181">
        <v>0</v>
      </c>
      <c r="I246" s="12"/>
      <c r="J246" s="18">
        <v>0</v>
      </c>
      <c r="K246" s="32"/>
    </row>
    <row r="247" spans="1:11" x14ac:dyDescent="0.15">
      <c r="A247" s="35"/>
      <c r="B247" s="27">
        <v>179</v>
      </c>
      <c r="C247" s="261" t="s">
        <v>460</v>
      </c>
      <c r="D247" s="21" t="s">
        <v>585</v>
      </c>
      <c r="E247" s="261" t="s">
        <v>33</v>
      </c>
      <c r="F247" s="21" t="s">
        <v>586</v>
      </c>
      <c r="H247" s="181">
        <v>0</v>
      </c>
      <c r="I247" s="12"/>
      <c r="J247" s="18">
        <v>0</v>
      </c>
      <c r="K247" s="32"/>
    </row>
    <row r="248" spans="1:11" x14ac:dyDescent="0.15">
      <c r="A248" s="35"/>
      <c r="B248" s="27">
        <v>180</v>
      </c>
      <c r="C248" s="261" t="s">
        <v>460</v>
      </c>
      <c r="D248" s="21" t="s">
        <v>585</v>
      </c>
      <c r="E248" s="261" t="s">
        <v>33</v>
      </c>
      <c r="F248" s="21" t="s">
        <v>586</v>
      </c>
      <c r="H248" s="181">
        <v>0</v>
      </c>
      <c r="I248" s="12"/>
      <c r="J248" s="18">
        <v>0</v>
      </c>
      <c r="K248" s="32"/>
    </row>
    <row r="249" spans="1:11" x14ac:dyDescent="0.15">
      <c r="A249" s="35"/>
      <c r="B249" s="27">
        <v>181</v>
      </c>
      <c r="C249" s="261" t="s">
        <v>460</v>
      </c>
      <c r="D249" s="21" t="s">
        <v>585</v>
      </c>
      <c r="E249" s="261" t="s">
        <v>33</v>
      </c>
      <c r="F249" s="21" t="s">
        <v>586</v>
      </c>
      <c r="H249" s="181">
        <v>0</v>
      </c>
      <c r="I249" s="12"/>
      <c r="J249" s="18">
        <v>0</v>
      </c>
      <c r="K249" s="32"/>
    </row>
    <row r="250" spans="1:11" x14ac:dyDescent="0.15">
      <c r="A250" s="35"/>
      <c r="B250" s="27">
        <v>182</v>
      </c>
      <c r="C250" s="261" t="s">
        <v>460</v>
      </c>
      <c r="D250" s="21" t="s">
        <v>585</v>
      </c>
      <c r="E250" s="261" t="s">
        <v>33</v>
      </c>
      <c r="F250" s="21" t="s">
        <v>586</v>
      </c>
      <c r="H250" s="181">
        <v>0</v>
      </c>
      <c r="I250" s="12"/>
      <c r="J250" s="18">
        <v>0</v>
      </c>
      <c r="K250" s="32"/>
    </row>
    <row r="251" spans="1:11" x14ac:dyDescent="0.15">
      <c r="A251" s="35"/>
      <c r="B251" s="27">
        <v>183</v>
      </c>
      <c r="C251" s="261" t="s">
        <v>460</v>
      </c>
      <c r="D251" s="21" t="s">
        <v>585</v>
      </c>
      <c r="E251" s="261" t="s">
        <v>33</v>
      </c>
      <c r="F251" s="21" t="s">
        <v>586</v>
      </c>
      <c r="H251" s="181">
        <v>0</v>
      </c>
      <c r="I251" s="12"/>
      <c r="J251" s="18">
        <v>0</v>
      </c>
      <c r="K251" s="32"/>
    </row>
    <row r="252" spans="1:11" x14ac:dyDescent="0.15">
      <c r="A252" s="35"/>
      <c r="B252" s="27">
        <v>184</v>
      </c>
      <c r="C252" s="261" t="s">
        <v>460</v>
      </c>
      <c r="D252" s="21" t="s">
        <v>585</v>
      </c>
      <c r="E252" s="261" t="s">
        <v>33</v>
      </c>
      <c r="F252" s="21" t="s">
        <v>586</v>
      </c>
      <c r="H252" s="181">
        <v>0</v>
      </c>
      <c r="I252" s="12"/>
      <c r="J252" s="18">
        <v>0</v>
      </c>
      <c r="K252" s="32"/>
    </row>
    <row r="253" spans="1:11" x14ac:dyDescent="0.15">
      <c r="A253" s="35"/>
      <c r="B253" s="27">
        <v>185</v>
      </c>
      <c r="C253" s="261" t="s">
        <v>460</v>
      </c>
      <c r="D253" s="21" t="s">
        <v>585</v>
      </c>
      <c r="E253" s="261" t="s">
        <v>33</v>
      </c>
      <c r="F253" s="21" t="s">
        <v>586</v>
      </c>
      <c r="H253" s="181">
        <v>0</v>
      </c>
      <c r="I253" s="12"/>
      <c r="J253" s="18">
        <v>0</v>
      </c>
      <c r="K253" s="32"/>
    </row>
    <row r="254" spans="1:11" x14ac:dyDescent="0.15">
      <c r="A254" s="35"/>
      <c r="B254" s="27">
        <v>186</v>
      </c>
      <c r="C254" s="261" t="s">
        <v>460</v>
      </c>
      <c r="D254" s="21" t="s">
        <v>585</v>
      </c>
      <c r="E254" s="261" t="s">
        <v>33</v>
      </c>
      <c r="F254" s="21" t="s">
        <v>586</v>
      </c>
      <c r="H254" s="181">
        <v>0</v>
      </c>
      <c r="I254" s="12"/>
      <c r="J254" s="18">
        <v>0</v>
      </c>
      <c r="K254" s="32"/>
    </row>
    <row r="255" spans="1:11" x14ac:dyDescent="0.15">
      <c r="A255" s="35"/>
      <c r="B255" s="27">
        <v>187</v>
      </c>
      <c r="C255" s="261" t="s">
        <v>460</v>
      </c>
      <c r="D255" s="21" t="s">
        <v>585</v>
      </c>
      <c r="E255" s="261" t="s">
        <v>33</v>
      </c>
      <c r="F255" s="21" t="s">
        <v>586</v>
      </c>
      <c r="H255" s="181">
        <v>0</v>
      </c>
      <c r="I255" s="12"/>
      <c r="J255" s="18">
        <v>0</v>
      </c>
      <c r="K255" s="32"/>
    </row>
    <row r="256" spans="1:11" x14ac:dyDescent="0.15">
      <c r="A256" s="35"/>
      <c r="B256" s="27">
        <v>188</v>
      </c>
      <c r="C256" s="261" t="s">
        <v>460</v>
      </c>
      <c r="D256" s="21" t="s">
        <v>585</v>
      </c>
      <c r="E256" s="261" t="s">
        <v>33</v>
      </c>
      <c r="F256" s="21" t="s">
        <v>586</v>
      </c>
      <c r="H256" s="181">
        <v>0</v>
      </c>
      <c r="I256" s="12"/>
      <c r="J256" s="18">
        <v>0</v>
      </c>
      <c r="K256" s="32"/>
    </row>
    <row r="257" spans="1:11" x14ac:dyDescent="0.15">
      <c r="A257" s="35"/>
      <c r="B257" s="27">
        <v>189</v>
      </c>
      <c r="C257" s="261" t="s">
        <v>460</v>
      </c>
      <c r="D257" s="21" t="s">
        <v>585</v>
      </c>
      <c r="E257" s="261" t="s">
        <v>33</v>
      </c>
      <c r="F257" s="21" t="s">
        <v>586</v>
      </c>
      <c r="H257" s="181">
        <v>0</v>
      </c>
      <c r="I257" s="12"/>
      <c r="J257" s="18">
        <v>0</v>
      </c>
      <c r="K257" s="32"/>
    </row>
    <row r="258" spans="1:11" x14ac:dyDescent="0.15">
      <c r="A258" s="35"/>
      <c r="B258" s="27">
        <v>190</v>
      </c>
      <c r="C258" s="261" t="s">
        <v>460</v>
      </c>
      <c r="D258" s="21" t="s">
        <v>585</v>
      </c>
      <c r="E258" s="261" t="s">
        <v>33</v>
      </c>
      <c r="F258" s="21" t="s">
        <v>586</v>
      </c>
      <c r="H258" s="181">
        <v>0</v>
      </c>
      <c r="I258" s="12"/>
      <c r="J258" s="18">
        <v>0</v>
      </c>
      <c r="K258" s="32"/>
    </row>
    <row r="259" spans="1:11" x14ac:dyDescent="0.15">
      <c r="A259" s="35"/>
      <c r="B259" s="27">
        <v>191</v>
      </c>
      <c r="C259" s="261" t="s">
        <v>460</v>
      </c>
      <c r="D259" s="21" t="s">
        <v>585</v>
      </c>
      <c r="E259" s="261" t="s">
        <v>33</v>
      </c>
      <c r="F259" s="21" t="s">
        <v>586</v>
      </c>
      <c r="H259" s="181">
        <v>0</v>
      </c>
      <c r="I259" s="12"/>
      <c r="J259" s="18">
        <v>0</v>
      </c>
      <c r="K259" s="32"/>
    </row>
    <row r="260" spans="1:11" x14ac:dyDescent="0.15">
      <c r="A260" s="35"/>
      <c r="B260" s="27">
        <v>192</v>
      </c>
      <c r="C260" s="261" t="s">
        <v>460</v>
      </c>
      <c r="D260" s="21" t="s">
        <v>585</v>
      </c>
      <c r="E260" s="261" t="s">
        <v>33</v>
      </c>
      <c r="F260" s="21" t="s">
        <v>586</v>
      </c>
      <c r="H260" s="181">
        <v>0</v>
      </c>
      <c r="I260" s="12"/>
      <c r="J260" s="18">
        <v>0</v>
      </c>
      <c r="K260" s="32"/>
    </row>
    <row r="261" spans="1:11" x14ac:dyDescent="0.15">
      <c r="A261" s="35"/>
      <c r="B261" s="27">
        <v>193</v>
      </c>
      <c r="C261" s="261" t="s">
        <v>460</v>
      </c>
      <c r="D261" s="21" t="s">
        <v>585</v>
      </c>
      <c r="E261" s="261" t="s">
        <v>33</v>
      </c>
      <c r="F261" s="21" t="s">
        <v>586</v>
      </c>
      <c r="H261" s="181">
        <v>0</v>
      </c>
      <c r="I261" s="12"/>
      <c r="J261" s="18">
        <v>0</v>
      </c>
      <c r="K261" s="32"/>
    </row>
    <row r="262" spans="1:11" x14ac:dyDescent="0.15">
      <c r="A262" s="35"/>
      <c r="B262" s="27">
        <v>194</v>
      </c>
      <c r="C262" s="261" t="s">
        <v>460</v>
      </c>
      <c r="D262" s="21" t="s">
        <v>585</v>
      </c>
      <c r="E262" s="261" t="s">
        <v>33</v>
      </c>
      <c r="F262" s="21" t="s">
        <v>586</v>
      </c>
      <c r="H262" s="181">
        <v>0</v>
      </c>
      <c r="I262" s="12"/>
      <c r="J262" s="18">
        <v>0</v>
      </c>
      <c r="K262" s="32"/>
    </row>
    <row r="263" spans="1:11" x14ac:dyDescent="0.15">
      <c r="A263" s="35"/>
      <c r="B263" s="27">
        <v>195</v>
      </c>
      <c r="C263" s="261" t="s">
        <v>460</v>
      </c>
      <c r="D263" s="21" t="s">
        <v>585</v>
      </c>
      <c r="E263" s="261" t="s">
        <v>33</v>
      </c>
      <c r="F263" s="21" t="s">
        <v>586</v>
      </c>
      <c r="H263" s="181">
        <v>0</v>
      </c>
      <c r="I263" s="12"/>
      <c r="J263" s="18">
        <v>0</v>
      </c>
      <c r="K263" s="32"/>
    </row>
    <row r="264" spans="1:11" x14ac:dyDescent="0.15">
      <c r="A264" s="35"/>
      <c r="B264" s="27">
        <v>196</v>
      </c>
      <c r="C264" s="261" t="s">
        <v>460</v>
      </c>
      <c r="D264" s="21" t="s">
        <v>585</v>
      </c>
      <c r="E264" s="261" t="s">
        <v>33</v>
      </c>
      <c r="F264" s="21" t="s">
        <v>586</v>
      </c>
      <c r="H264" s="181">
        <v>0</v>
      </c>
      <c r="I264" s="12"/>
      <c r="J264" s="18">
        <v>0</v>
      </c>
      <c r="K264" s="32"/>
    </row>
    <row r="265" spans="1:11" x14ac:dyDescent="0.15">
      <c r="A265" s="35"/>
      <c r="B265" s="27">
        <v>197</v>
      </c>
      <c r="C265" s="261" t="s">
        <v>460</v>
      </c>
      <c r="D265" s="21" t="s">
        <v>585</v>
      </c>
      <c r="E265" s="261" t="s">
        <v>33</v>
      </c>
      <c r="F265" s="21" t="s">
        <v>586</v>
      </c>
      <c r="H265" s="181">
        <v>0</v>
      </c>
      <c r="I265" s="12"/>
      <c r="J265" s="18">
        <v>0</v>
      </c>
      <c r="K265" s="32"/>
    </row>
    <row r="266" spans="1:11" x14ac:dyDescent="0.15">
      <c r="A266" s="35"/>
      <c r="B266" s="27">
        <v>198</v>
      </c>
      <c r="C266" s="261" t="s">
        <v>460</v>
      </c>
      <c r="D266" s="21" t="s">
        <v>585</v>
      </c>
      <c r="E266" s="261" t="s">
        <v>33</v>
      </c>
      <c r="F266" s="21" t="s">
        <v>586</v>
      </c>
      <c r="H266" s="181">
        <v>0</v>
      </c>
      <c r="I266" s="12"/>
      <c r="J266" s="18">
        <v>0</v>
      </c>
      <c r="K266" s="32"/>
    </row>
    <row r="267" spans="1:11" x14ac:dyDescent="0.15">
      <c r="A267" s="35"/>
      <c r="B267" s="27">
        <v>199</v>
      </c>
      <c r="C267" s="261" t="s">
        <v>460</v>
      </c>
      <c r="D267" s="21" t="s">
        <v>585</v>
      </c>
      <c r="E267" s="261" t="s">
        <v>33</v>
      </c>
      <c r="F267" s="21" t="s">
        <v>586</v>
      </c>
      <c r="H267" s="181">
        <v>0</v>
      </c>
      <c r="I267" s="12"/>
      <c r="J267" s="18">
        <v>0</v>
      </c>
      <c r="K267" s="32"/>
    </row>
    <row r="268" spans="1:11" x14ac:dyDescent="0.15">
      <c r="A268" s="35"/>
      <c r="B268" s="27">
        <v>200</v>
      </c>
      <c r="C268" s="261" t="s">
        <v>460</v>
      </c>
      <c r="D268" s="21" t="s">
        <v>585</v>
      </c>
      <c r="E268" s="261" t="s">
        <v>33</v>
      </c>
      <c r="F268" s="21" t="s">
        <v>586</v>
      </c>
      <c r="H268" s="181">
        <v>0</v>
      </c>
      <c r="I268" s="12"/>
      <c r="J268" s="18">
        <v>0</v>
      </c>
      <c r="K268" s="32"/>
    </row>
    <row r="269" spans="1:11" x14ac:dyDescent="0.15">
      <c r="A269" s="35"/>
      <c r="B269" s="27">
        <v>201</v>
      </c>
      <c r="C269" s="261" t="s">
        <v>460</v>
      </c>
      <c r="D269" s="21" t="s">
        <v>585</v>
      </c>
      <c r="E269" s="261" t="s">
        <v>33</v>
      </c>
      <c r="F269" s="21" t="s">
        <v>586</v>
      </c>
      <c r="H269" s="181">
        <v>0</v>
      </c>
      <c r="I269" s="12"/>
      <c r="J269" s="18">
        <v>0</v>
      </c>
      <c r="K269" s="32"/>
    </row>
    <row r="270" spans="1:11" x14ac:dyDescent="0.15">
      <c r="A270" s="35"/>
      <c r="B270" s="27">
        <v>202</v>
      </c>
      <c r="C270" s="261" t="s">
        <v>460</v>
      </c>
      <c r="D270" s="21" t="s">
        <v>585</v>
      </c>
      <c r="E270" s="261" t="s">
        <v>33</v>
      </c>
      <c r="F270" s="21" t="s">
        <v>586</v>
      </c>
      <c r="H270" s="181">
        <v>0</v>
      </c>
      <c r="I270" s="12"/>
      <c r="J270" s="18">
        <v>0</v>
      </c>
      <c r="K270" s="32"/>
    </row>
    <row r="271" spans="1:11" x14ac:dyDescent="0.15">
      <c r="A271" s="35"/>
      <c r="B271" s="27">
        <v>203</v>
      </c>
      <c r="C271" s="261" t="s">
        <v>460</v>
      </c>
      <c r="D271" s="21" t="s">
        <v>585</v>
      </c>
      <c r="E271" s="261" t="s">
        <v>33</v>
      </c>
      <c r="F271" s="21" t="s">
        <v>586</v>
      </c>
      <c r="H271" s="181">
        <v>0</v>
      </c>
      <c r="I271" s="12"/>
      <c r="J271" s="18">
        <v>0</v>
      </c>
      <c r="K271" s="32"/>
    </row>
    <row r="272" spans="1:11" x14ac:dyDescent="0.15">
      <c r="A272" s="35"/>
      <c r="B272" s="27">
        <v>204</v>
      </c>
      <c r="C272" s="261" t="s">
        <v>460</v>
      </c>
      <c r="D272" s="21" t="s">
        <v>585</v>
      </c>
      <c r="E272" s="261" t="s">
        <v>33</v>
      </c>
      <c r="F272" s="21" t="s">
        <v>586</v>
      </c>
      <c r="H272" s="181">
        <v>0</v>
      </c>
      <c r="I272" s="12"/>
      <c r="J272" s="18">
        <v>0</v>
      </c>
      <c r="K272" s="32"/>
    </row>
    <row r="273" spans="1:11" x14ac:dyDescent="0.15">
      <c r="A273" s="35"/>
      <c r="B273" s="27">
        <v>205</v>
      </c>
      <c r="C273" s="261" t="s">
        <v>460</v>
      </c>
      <c r="D273" s="21" t="s">
        <v>585</v>
      </c>
      <c r="E273" s="261" t="s">
        <v>33</v>
      </c>
      <c r="F273" s="21" t="s">
        <v>586</v>
      </c>
      <c r="H273" s="181">
        <v>0</v>
      </c>
      <c r="I273" s="12"/>
      <c r="J273" s="18">
        <v>0</v>
      </c>
      <c r="K273" s="32"/>
    </row>
    <row r="274" spans="1:11" x14ac:dyDescent="0.15">
      <c r="A274" s="35"/>
      <c r="B274" s="27">
        <v>206</v>
      </c>
      <c r="C274" s="261" t="s">
        <v>460</v>
      </c>
      <c r="D274" s="21" t="s">
        <v>585</v>
      </c>
      <c r="E274" s="261" t="s">
        <v>33</v>
      </c>
      <c r="F274" s="21" t="s">
        <v>586</v>
      </c>
      <c r="H274" s="181">
        <v>0</v>
      </c>
      <c r="I274" s="12"/>
      <c r="J274" s="18">
        <v>0</v>
      </c>
      <c r="K274" s="32"/>
    </row>
    <row r="275" spans="1:11" x14ac:dyDescent="0.15">
      <c r="A275" s="35"/>
      <c r="B275" s="27">
        <v>207</v>
      </c>
      <c r="C275" s="261" t="s">
        <v>460</v>
      </c>
      <c r="D275" s="21" t="s">
        <v>585</v>
      </c>
      <c r="E275" s="261" t="s">
        <v>33</v>
      </c>
      <c r="F275" s="21" t="s">
        <v>586</v>
      </c>
      <c r="H275" s="181">
        <v>0</v>
      </c>
      <c r="I275" s="12"/>
      <c r="J275" s="18">
        <v>0</v>
      </c>
      <c r="K275" s="32"/>
    </row>
    <row r="276" spans="1:11" x14ac:dyDescent="0.15">
      <c r="A276" s="35"/>
      <c r="B276" s="27">
        <v>208</v>
      </c>
      <c r="C276" s="261" t="s">
        <v>460</v>
      </c>
      <c r="D276" s="21" t="s">
        <v>585</v>
      </c>
      <c r="E276" s="261" t="s">
        <v>33</v>
      </c>
      <c r="F276" s="21" t="s">
        <v>586</v>
      </c>
      <c r="H276" s="181">
        <v>0</v>
      </c>
      <c r="I276" s="12"/>
      <c r="J276" s="18">
        <v>0</v>
      </c>
      <c r="K276" s="32"/>
    </row>
    <row r="277" spans="1:11" x14ac:dyDescent="0.15">
      <c r="A277" s="35"/>
      <c r="B277" s="27">
        <v>209</v>
      </c>
      <c r="C277" s="261" t="s">
        <v>460</v>
      </c>
      <c r="D277" s="21" t="s">
        <v>585</v>
      </c>
      <c r="E277" s="261" t="s">
        <v>33</v>
      </c>
      <c r="F277" s="21" t="s">
        <v>586</v>
      </c>
      <c r="H277" s="181">
        <v>0</v>
      </c>
      <c r="I277" s="12"/>
      <c r="J277" s="18">
        <v>0</v>
      </c>
      <c r="K277" s="32"/>
    </row>
    <row r="278" spans="1:11" x14ac:dyDescent="0.15">
      <c r="A278" s="35"/>
      <c r="B278" s="27">
        <v>210</v>
      </c>
      <c r="C278" s="261" t="s">
        <v>460</v>
      </c>
      <c r="D278" s="21" t="s">
        <v>585</v>
      </c>
      <c r="E278" s="261" t="s">
        <v>33</v>
      </c>
      <c r="F278" s="21" t="s">
        <v>586</v>
      </c>
      <c r="H278" s="181">
        <v>0</v>
      </c>
      <c r="I278" s="12"/>
      <c r="J278" s="18">
        <v>0</v>
      </c>
      <c r="K278" s="32"/>
    </row>
    <row r="279" spans="1:11" x14ac:dyDescent="0.15">
      <c r="A279" s="35"/>
      <c r="B279" s="27">
        <v>211</v>
      </c>
      <c r="C279" s="261" t="s">
        <v>460</v>
      </c>
      <c r="D279" s="21" t="s">
        <v>585</v>
      </c>
      <c r="E279" s="261" t="s">
        <v>33</v>
      </c>
      <c r="F279" s="21" t="s">
        <v>586</v>
      </c>
      <c r="H279" s="181">
        <v>0</v>
      </c>
      <c r="I279" s="12"/>
      <c r="J279" s="18">
        <v>0</v>
      </c>
      <c r="K279" s="32"/>
    </row>
    <row r="280" spans="1:11" x14ac:dyDescent="0.15">
      <c r="A280" s="35"/>
      <c r="B280" s="27">
        <v>212</v>
      </c>
      <c r="C280" s="261" t="s">
        <v>460</v>
      </c>
      <c r="D280" s="21" t="s">
        <v>585</v>
      </c>
      <c r="E280" s="261" t="s">
        <v>33</v>
      </c>
      <c r="F280" s="21" t="s">
        <v>586</v>
      </c>
      <c r="H280" s="181">
        <v>0</v>
      </c>
      <c r="I280" s="12"/>
      <c r="J280" s="18">
        <v>0</v>
      </c>
      <c r="K280" s="32"/>
    </row>
    <row r="281" spans="1:11" x14ac:dyDescent="0.15">
      <c r="A281" s="35"/>
      <c r="B281" s="27">
        <v>213</v>
      </c>
      <c r="C281" s="261" t="s">
        <v>460</v>
      </c>
      <c r="D281" s="21" t="s">
        <v>585</v>
      </c>
      <c r="E281" s="261" t="s">
        <v>33</v>
      </c>
      <c r="F281" s="21" t="s">
        <v>586</v>
      </c>
      <c r="H281" s="181">
        <v>0</v>
      </c>
      <c r="I281" s="12"/>
      <c r="J281" s="18">
        <v>0</v>
      </c>
      <c r="K281" s="32"/>
    </row>
    <row r="282" spans="1:11" x14ac:dyDescent="0.15">
      <c r="A282" s="35"/>
      <c r="B282" s="27">
        <v>214</v>
      </c>
      <c r="C282" s="261" t="s">
        <v>460</v>
      </c>
      <c r="D282" s="21" t="s">
        <v>585</v>
      </c>
      <c r="E282" s="261" t="s">
        <v>33</v>
      </c>
      <c r="F282" s="21" t="s">
        <v>586</v>
      </c>
      <c r="H282" s="181">
        <v>0</v>
      </c>
      <c r="I282" s="12"/>
      <c r="J282" s="18">
        <v>0</v>
      </c>
      <c r="K282" s="32"/>
    </row>
    <row r="283" spans="1:11" x14ac:dyDescent="0.15">
      <c r="A283" s="35"/>
      <c r="B283" s="27">
        <v>215</v>
      </c>
      <c r="C283" s="261" t="s">
        <v>460</v>
      </c>
      <c r="D283" s="21" t="s">
        <v>585</v>
      </c>
      <c r="E283" s="261" t="s">
        <v>33</v>
      </c>
      <c r="F283" s="21" t="s">
        <v>586</v>
      </c>
      <c r="H283" s="181">
        <v>0</v>
      </c>
      <c r="I283" s="12"/>
      <c r="J283" s="18">
        <v>0</v>
      </c>
      <c r="K283" s="32"/>
    </row>
    <row r="284" spans="1:11" x14ac:dyDescent="0.15">
      <c r="A284" s="35"/>
      <c r="B284" s="27">
        <v>216</v>
      </c>
      <c r="C284" s="261" t="s">
        <v>460</v>
      </c>
      <c r="D284" s="21" t="s">
        <v>585</v>
      </c>
      <c r="E284" s="261" t="s">
        <v>33</v>
      </c>
      <c r="F284" s="21" t="s">
        <v>586</v>
      </c>
      <c r="H284" s="181">
        <v>0</v>
      </c>
      <c r="I284" s="12"/>
      <c r="J284" s="18">
        <v>0</v>
      </c>
      <c r="K284" s="32"/>
    </row>
    <row r="285" spans="1:11" x14ac:dyDescent="0.15">
      <c r="A285" s="35"/>
      <c r="B285" s="27">
        <v>217</v>
      </c>
      <c r="C285" s="261" t="s">
        <v>460</v>
      </c>
      <c r="D285" s="21" t="s">
        <v>585</v>
      </c>
      <c r="E285" s="261" t="s">
        <v>33</v>
      </c>
      <c r="F285" s="21" t="s">
        <v>586</v>
      </c>
      <c r="H285" s="181">
        <v>0</v>
      </c>
      <c r="I285" s="12"/>
      <c r="J285" s="18">
        <v>0</v>
      </c>
      <c r="K285" s="32"/>
    </row>
    <row r="286" spans="1:11" x14ac:dyDescent="0.15">
      <c r="A286" s="35"/>
      <c r="B286" s="27">
        <v>218</v>
      </c>
      <c r="C286" s="261" t="s">
        <v>460</v>
      </c>
      <c r="D286" s="21" t="s">
        <v>585</v>
      </c>
      <c r="E286" s="261" t="s">
        <v>33</v>
      </c>
      <c r="F286" s="21" t="s">
        <v>586</v>
      </c>
      <c r="H286" s="181">
        <v>0</v>
      </c>
      <c r="I286" s="12"/>
      <c r="J286" s="18">
        <v>0</v>
      </c>
      <c r="K286" s="32"/>
    </row>
    <row r="287" spans="1:11" x14ac:dyDescent="0.15">
      <c r="A287" s="35"/>
      <c r="B287" s="27">
        <v>219</v>
      </c>
      <c r="C287" s="261" t="s">
        <v>460</v>
      </c>
      <c r="D287" s="21" t="s">
        <v>585</v>
      </c>
      <c r="E287" s="261" t="s">
        <v>33</v>
      </c>
      <c r="F287" s="21" t="s">
        <v>586</v>
      </c>
      <c r="H287" s="181">
        <v>0</v>
      </c>
      <c r="I287" s="12"/>
      <c r="J287" s="18">
        <v>0</v>
      </c>
      <c r="K287" s="32"/>
    </row>
    <row r="288" spans="1:11" x14ac:dyDescent="0.15">
      <c r="A288" s="35"/>
      <c r="B288" s="27">
        <v>220</v>
      </c>
      <c r="C288" s="261" t="s">
        <v>460</v>
      </c>
      <c r="D288" s="21" t="s">
        <v>585</v>
      </c>
      <c r="E288" s="261" t="s">
        <v>33</v>
      </c>
      <c r="F288" s="21" t="s">
        <v>586</v>
      </c>
      <c r="H288" s="181">
        <v>0</v>
      </c>
      <c r="I288" s="12"/>
      <c r="J288" s="18">
        <v>0</v>
      </c>
      <c r="K288" s="32"/>
    </row>
    <row r="289" spans="1:11" x14ac:dyDescent="0.15">
      <c r="A289" s="35"/>
      <c r="B289" s="27">
        <v>221</v>
      </c>
      <c r="C289" s="261" t="s">
        <v>460</v>
      </c>
      <c r="D289" s="21" t="s">
        <v>585</v>
      </c>
      <c r="E289" s="261" t="s">
        <v>33</v>
      </c>
      <c r="F289" s="21" t="s">
        <v>586</v>
      </c>
      <c r="H289" s="181">
        <v>0</v>
      </c>
      <c r="I289" s="12"/>
      <c r="J289" s="18">
        <v>0</v>
      </c>
      <c r="K289" s="32"/>
    </row>
    <row r="290" spans="1:11" x14ac:dyDescent="0.15">
      <c r="A290" s="35"/>
      <c r="B290" s="27">
        <v>222</v>
      </c>
      <c r="C290" s="261" t="s">
        <v>460</v>
      </c>
      <c r="D290" s="21" t="s">
        <v>585</v>
      </c>
      <c r="E290" s="261" t="s">
        <v>33</v>
      </c>
      <c r="F290" s="21" t="s">
        <v>586</v>
      </c>
      <c r="H290" s="181">
        <v>0</v>
      </c>
      <c r="I290" s="12"/>
      <c r="J290" s="18">
        <v>0</v>
      </c>
      <c r="K290" s="32"/>
    </row>
    <row r="291" spans="1:11" x14ac:dyDescent="0.15">
      <c r="A291" s="35"/>
      <c r="B291" s="27">
        <v>223</v>
      </c>
      <c r="C291" s="261" t="s">
        <v>460</v>
      </c>
      <c r="D291" s="21" t="s">
        <v>585</v>
      </c>
      <c r="E291" s="261" t="s">
        <v>33</v>
      </c>
      <c r="F291" s="21" t="s">
        <v>586</v>
      </c>
      <c r="H291" s="181">
        <v>0</v>
      </c>
      <c r="I291" s="12"/>
      <c r="J291" s="18">
        <v>0</v>
      </c>
      <c r="K291" s="32"/>
    </row>
    <row r="292" spans="1:11" x14ac:dyDescent="0.15">
      <c r="A292" s="35"/>
      <c r="B292" s="25" t="s">
        <v>372</v>
      </c>
      <c r="H292" s="59" t="s">
        <v>587</v>
      </c>
      <c r="J292" s="25" t="s">
        <v>587</v>
      </c>
      <c r="K292" s="32"/>
    </row>
    <row r="293" spans="1:11" x14ac:dyDescent="0.15">
      <c r="A293" s="35"/>
      <c r="B293" s="27">
        <v>224</v>
      </c>
      <c r="C293" s="25" t="s">
        <v>320</v>
      </c>
      <c r="D293" s="167" t="s">
        <v>589</v>
      </c>
      <c r="E293" s="167" t="s">
        <v>589</v>
      </c>
      <c r="F293" s="167" t="s">
        <v>589</v>
      </c>
      <c r="H293" s="183">
        <f>SUM(H236:H291)</f>
        <v>0</v>
      </c>
      <c r="J293" s="27">
        <f>SUM(J236:J291)</f>
        <v>0</v>
      </c>
      <c r="K293" s="49"/>
    </row>
    <row r="294" spans="1:11" x14ac:dyDescent="0.15">
      <c r="A294" s="132"/>
      <c r="B294" s="112"/>
      <c r="C294" s="154" t="s">
        <v>372</v>
      </c>
      <c r="D294" s="112"/>
      <c r="E294" s="112"/>
      <c r="F294" s="112"/>
      <c r="G294" s="49"/>
      <c r="H294" s="154" t="s">
        <v>595</v>
      </c>
      <c r="I294" s="112"/>
      <c r="J294" s="154" t="s">
        <v>595</v>
      </c>
      <c r="K294" s="49"/>
    </row>
    <row r="295" spans="1:11" x14ac:dyDescent="0.15">
      <c r="A295" s="132"/>
      <c r="C295" s="25" t="s">
        <v>602</v>
      </c>
      <c r="G295" s="49"/>
      <c r="H295" s="190" t="s">
        <v>599</v>
      </c>
      <c r="I295" s="39"/>
      <c r="J295" s="39"/>
      <c r="K295" s="49"/>
    </row>
    <row r="296" spans="1:11" x14ac:dyDescent="0.15">
      <c r="A296" s="138"/>
      <c r="B296" s="28"/>
      <c r="C296" s="150" t="s">
        <v>598</v>
      </c>
      <c r="D296" s="28"/>
      <c r="E296" s="28"/>
      <c r="F296" s="28"/>
      <c r="G296" s="143"/>
      <c r="H296" s="28"/>
      <c r="I296" s="28"/>
      <c r="J296" s="28"/>
      <c r="K296" s="143"/>
    </row>
    <row r="298" spans="1:11" x14ac:dyDescent="0.15">
      <c r="C298" s="46" t="str">
        <f>'Worksheet D'!B303</f>
        <v>FORM CMS 276-16</v>
      </c>
    </row>
    <row r="299" spans="1:11" x14ac:dyDescent="0.15">
      <c r="C299" s="25" t="str">
        <f>C73</f>
        <v>(INSTRUCTIONS FOR THIS WORKSHEET ARE PUBLISHED IN CMS PUB. 15-II, SECTION 2308)</v>
      </c>
      <c r="H299" s="66"/>
      <c r="J299" s="67"/>
    </row>
    <row r="300" spans="1:11" x14ac:dyDescent="0.15">
      <c r="C300" s="25"/>
      <c r="H300" s="66"/>
      <c r="J300" s="67"/>
    </row>
    <row r="301" spans="1:11" x14ac:dyDescent="0.15">
      <c r="A301" s="25" t="s">
        <v>372</v>
      </c>
      <c r="C301" s="46" t="s">
        <v>603</v>
      </c>
      <c r="J301" s="25" t="s">
        <v>573</v>
      </c>
    </row>
    <row r="302" spans="1:11" x14ac:dyDescent="0.15">
      <c r="A302" s="25" t="s">
        <v>372</v>
      </c>
      <c r="C302" s="26" t="s">
        <v>419</v>
      </c>
      <c r="D302" s="27">
        <f>'Worksheet S'!D13</f>
        <v>0</v>
      </c>
      <c r="J302" s="25" t="s">
        <v>517</v>
      </c>
    </row>
    <row r="303" spans="1:11" x14ac:dyDescent="0.15">
      <c r="A303" s="25" t="s">
        <v>372</v>
      </c>
      <c r="C303" s="26" t="s">
        <v>436</v>
      </c>
      <c r="D303" s="27" t="str">
        <f>'Worksheet S'!L20</f>
        <v>H-xxxx</v>
      </c>
      <c r="F303" s="26" t="s">
        <v>540</v>
      </c>
      <c r="H303" s="249">
        <f>'Worksheet S'!F19</f>
        <v>0</v>
      </c>
    </row>
    <row r="304" spans="1:11" x14ac:dyDescent="0.15">
      <c r="A304" s="25" t="s">
        <v>372</v>
      </c>
      <c r="F304" s="26" t="s">
        <v>431</v>
      </c>
      <c r="H304" s="249">
        <f>'Worksheet S'!F21</f>
        <v>0</v>
      </c>
    </row>
    <row r="306" spans="1:12" x14ac:dyDescent="0.15">
      <c r="A306" s="29"/>
      <c r="B306" s="30"/>
      <c r="C306" s="31" t="s">
        <v>372</v>
      </c>
      <c r="D306" s="31" t="s">
        <v>372</v>
      </c>
      <c r="E306" s="31" t="s">
        <v>372</v>
      </c>
      <c r="F306" s="191"/>
      <c r="G306" s="30"/>
      <c r="H306" s="30"/>
      <c r="I306" s="30"/>
      <c r="J306" s="30"/>
      <c r="K306" s="56"/>
    </row>
    <row r="307" spans="1:12" x14ac:dyDescent="0.15">
      <c r="A307" s="35"/>
      <c r="D307" s="25" t="s">
        <v>372</v>
      </c>
      <c r="E307" s="25" t="s">
        <v>372</v>
      </c>
      <c r="F307" s="192" t="s">
        <v>605</v>
      </c>
      <c r="G307" s="193"/>
      <c r="H307" s="193"/>
      <c r="I307" s="193"/>
      <c r="J307" s="193"/>
      <c r="K307" s="194"/>
    </row>
    <row r="308" spans="1:12" x14ac:dyDescent="0.15">
      <c r="A308" s="35"/>
      <c r="F308" s="132"/>
      <c r="K308" s="32"/>
    </row>
    <row r="309" spans="1:12" x14ac:dyDescent="0.15">
      <c r="A309" s="35"/>
      <c r="F309" s="195" t="s">
        <v>582</v>
      </c>
      <c r="H309" s="26" t="s">
        <v>583</v>
      </c>
      <c r="J309" s="26" t="s">
        <v>606</v>
      </c>
      <c r="K309" s="32"/>
    </row>
    <row r="310" spans="1:12" x14ac:dyDescent="0.15">
      <c r="A310" s="35"/>
      <c r="B310" s="36" t="s">
        <v>607</v>
      </c>
      <c r="D310" s="25" t="s">
        <v>372</v>
      </c>
      <c r="E310" s="25" t="s">
        <v>372</v>
      </c>
      <c r="F310" s="190" t="s">
        <v>608</v>
      </c>
      <c r="G310" s="39"/>
      <c r="H310" s="39"/>
      <c r="K310" s="32"/>
    </row>
    <row r="311" spans="1:12" x14ac:dyDescent="0.15">
      <c r="A311" s="35"/>
      <c r="B311" s="36" t="s">
        <v>578</v>
      </c>
      <c r="C311" s="25" t="s">
        <v>609</v>
      </c>
      <c r="D311" s="25" t="s">
        <v>372</v>
      </c>
      <c r="E311" s="25" t="s">
        <v>372</v>
      </c>
      <c r="F311" s="162" t="s">
        <v>454</v>
      </c>
      <c r="H311" s="36" t="s">
        <v>455</v>
      </c>
      <c r="J311" s="36" t="s">
        <v>456</v>
      </c>
      <c r="K311" s="32"/>
    </row>
    <row r="312" spans="1:12" x14ac:dyDescent="0.15">
      <c r="A312" s="168"/>
      <c r="B312" s="28"/>
      <c r="C312" s="28"/>
      <c r="D312" s="28"/>
      <c r="E312" s="28"/>
      <c r="F312" s="138"/>
      <c r="G312" s="28"/>
      <c r="H312" s="28"/>
      <c r="I312" s="28"/>
      <c r="J312" s="28"/>
      <c r="K312" s="170"/>
    </row>
    <row r="313" spans="1:12" ht="10.5" customHeight="1" x14ac:dyDescent="0.15">
      <c r="A313" s="35"/>
      <c r="B313" s="277">
        <v>1</v>
      </c>
      <c r="C313" s="306" t="s">
        <v>526</v>
      </c>
      <c r="D313" s="307" t="s">
        <v>528</v>
      </c>
      <c r="E313" s="196" t="s">
        <v>589</v>
      </c>
      <c r="F313" s="27">
        <f>SUMIF($F$11:$F$60,$B313,$H$11:$H$60)+SUMIF($F$86:$F$141,$B313,$H$86:$H$141)+SUMIF($F$161:$F$216,$B313,$H$161:$H$216)+SUMIF($F$236:$F$291,$B313,$H$236:$H$291)</f>
        <v>0</v>
      </c>
      <c r="H313" s="27">
        <f>SUMIF($F$11:$F$60,$B313,$J$11:$J$60)+SUMIF($F$86:$F$141,$B313,$J$86:$J$141)+SUMIF($F$161:$F$216,$B313,$J$161:$J$216)+SUMIF($F$236:$F$291,$B313,$J$236:$J$291)</f>
        <v>0</v>
      </c>
      <c r="J313" s="27">
        <f t="shared" ref="J313:J332" si="0">F313+H313</f>
        <v>0</v>
      </c>
      <c r="K313" s="32"/>
      <c r="L313" s="27"/>
    </row>
    <row r="314" spans="1:12" x14ac:dyDescent="0.15">
      <c r="A314" s="35"/>
      <c r="B314" s="277">
        <v>2</v>
      </c>
      <c r="C314" s="308" t="s">
        <v>527</v>
      </c>
      <c r="D314" s="309" t="s">
        <v>529</v>
      </c>
      <c r="E314" s="196" t="s">
        <v>589</v>
      </c>
      <c r="F314" s="27">
        <f>SUMIF($F$11:$F$60,$B314,$H$11:$H$60)+SUMIF($F$86:$F$141,$B314,$H$86:$H$141)+SUMIF($F$161:$F$216,$B314,$H$161:$H$216)+SUMIF($F$236:$F$291,$B314,$H$236:$H$291)</f>
        <v>0</v>
      </c>
      <c r="H314" s="314">
        <f>SUMIF($F$11:$F$60,$B314,$J$11:$J$60)+SUMIF($F$86:$F$141,$B314,$J$86:$J$141)+SUMIF($F$161:$F$216,$B314,$J$161:$J$216)+SUMIF($F$236:$F$291,$B314,$J$236:$J$291)</f>
        <v>0</v>
      </c>
      <c r="J314" s="27">
        <f t="shared" si="0"/>
        <v>0</v>
      </c>
      <c r="K314" s="32"/>
    </row>
    <row r="315" spans="1:12" x14ac:dyDescent="0.15">
      <c r="A315" s="35"/>
      <c r="B315" s="27">
        <v>3</v>
      </c>
      <c r="C315" s="25" t="s">
        <v>610</v>
      </c>
      <c r="D315" s="167" t="s">
        <v>589</v>
      </c>
      <c r="E315" s="196" t="s">
        <v>589</v>
      </c>
      <c r="F315" s="27">
        <f t="shared" ref="F315:F336" si="1">SUMIF($F$11:$F$60,$B315,$H$11:$H$60)+SUMIF($F$86:$F$141,$B315,$H$86:$H$141)+SUMIF($F$161:$F$216,$B315,$H$161:$H$216)+SUMIF($F$236:$F$291,$B315,$H$236:$H$291)</f>
        <v>0</v>
      </c>
      <c r="H315" s="27">
        <f t="shared" ref="H315:H336" si="2">SUMIF($F$11:$F$60,$B315,$J$11:$J$60)+SUMIF($F$86:$F$141,$B315,$J$86:$J$141)+SUMIF($F$161:$F$216,$B315,$J$161:$J$216)+SUMIF($F$236:$F$291,$B315,$J$236:$J$291)</f>
        <v>0</v>
      </c>
      <c r="J315" s="27">
        <f t="shared" si="0"/>
        <v>0</v>
      </c>
      <c r="K315" s="32"/>
    </row>
    <row r="316" spans="1:12" x14ac:dyDescent="0.15">
      <c r="A316" s="35"/>
      <c r="B316" s="27">
        <v>4</v>
      </c>
      <c r="C316" s="25" t="s">
        <v>612</v>
      </c>
      <c r="D316" s="167" t="s">
        <v>589</v>
      </c>
      <c r="E316" s="196" t="s">
        <v>589</v>
      </c>
      <c r="F316" s="27">
        <f t="shared" si="1"/>
        <v>0</v>
      </c>
      <c r="H316" s="27">
        <f t="shared" si="2"/>
        <v>0</v>
      </c>
      <c r="J316" s="27">
        <f t="shared" si="0"/>
        <v>0</v>
      </c>
      <c r="K316" s="32"/>
    </row>
    <row r="317" spans="1:12" x14ac:dyDescent="0.15">
      <c r="A317" s="35"/>
      <c r="B317" s="27">
        <v>5</v>
      </c>
      <c r="C317" s="25" t="s">
        <v>613</v>
      </c>
      <c r="D317" s="167" t="s">
        <v>589</v>
      </c>
      <c r="E317" s="196" t="s">
        <v>589</v>
      </c>
      <c r="F317" s="27">
        <f t="shared" si="1"/>
        <v>0</v>
      </c>
      <c r="H317" s="27">
        <f t="shared" si="2"/>
        <v>0</v>
      </c>
      <c r="J317" s="27">
        <f t="shared" si="0"/>
        <v>0</v>
      </c>
      <c r="K317" s="32"/>
    </row>
    <row r="318" spans="1:12" x14ac:dyDescent="0.15">
      <c r="A318" s="35"/>
      <c r="B318" s="27">
        <v>6</v>
      </c>
      <c r="C318" s="25" t="s">
        <v>614</v>
      </c>
      <c r="D318" s="167" t="s">
        <v>589</v>
      </c>
      <c r="E318" s="196" t="s">
        <v>589</v>
      </c>
      <c r="F318" s="27">
        <f t="shared" si="1"/>
        <v>0</v>
      </c>
      <c r="H318" s="27">
        <f t="shared" si="2"/>
        <v>0</v>
      </c>
      <c r="J318" s="27">
        <f t="shared" si="0"/>
        <v>0</v>
      </c>
      <c r="K318" s="32"/>
    </row>
    <row r="319" spans="1:12" x14ac:dyDescent="0.15">
      <c r="A319" s="35"/>
      <c r="B319" s="27">
        <v>7</v>
      </c>
      <c r="C319" s="25" t="s">
        <v>616</v>
      </c>
      <c r="D319" s="167" t="s">
        <v>589</v>
      </c>
      <c r="E319" s="196" t="s">
        <v>589</v>
      </c>
      <c r="F319" s="27">
        <f t="shared" si="1"/>
        <v>0</v>
      </c>
      <c r="H319" s="27">
        <f t="shared" si="2"/>
        <v>0</v>
      </c>
      <c r="J319" s="27">
        <f t="shared" si="0"/>
        <v>0</v>
      </c>
      <c r="K319" s="32"/>
    </row>
    <row r="320" spans="1:12" x14ac:dyDescent="0.15">
      <c r="A320" s="35"/>
      <c r="B320" s="27">
        <v>8</v>
      </c>
      <c r="C320" s="25" t="s">
        <v>617</v>
      </c>
      <c r="D320" s="167" t="s">
        <v>589</v>
      </c>
      <c r="E320" s="196" t="s">
        <v>589</v>
      </c>
      <c r="F320" s="27">
        <f t="shared" si="1"/>
        <v>0</v>
      </c>
      <c r="H320" s="27">
        <f t="shared" si="2"/>
        <v>0</v>
      </c>
      <c r="J320" s="27">
        <f t="shared" si="0"/>
        <v>0</v>
      </c>
      <c r="K320" s="32"/>
    </row>
    <row r="321" spans="1:11" x14ac:dyDescent="0.15">
      <c r="A321" s="35"/>
      <c r="B321" s="27">
        <v>9</v>
      </c>
      <c r="C321" s="25" t="s">
        <v>618</v>
      </c>
      <c r="D321" s="167" t="s">
        <v>589</v>
      </c>
      <c r="E321" s="196" t="s">
        <v>589</v>
      </c>
      <c r="F321" s="27">
        <f t="shared" si="1"/>
        <v>0</v>
      </c>
      <c r="H321" s="27">
        <f t="shared" si="2"/>
        <v>0</v>
      </c>
      <c r="J321" s="27">
        <f t="shared" si="0"/>
        <v>0</v>
      </c>
      <c r="K321" s="32"/>
    </row>
    <row r="322" spans="1:11" x14ac:dyDescent="0.15">
      <c r="A322" s="35"/>
      <c r="B322" s="27">
        <v>10</v>
      </c>
      <c r="C322" s="25" t="s">
        <v>560</v>
      </c>
      <c r="D322" s="167" t="s">
        <v>589</v>
      </c>
      <c r="E322" s="196" t="s">
        <v>589</v>
      </c>
      <c r="F322" s="27">
        <f t="shared" si="1"/>
        <v>0</v>
      </c>
      <c r="H322" s="27">
        <f t="shared" si="2"/>
        <v>0</v>
      </c>
      <c r="J322" s="27">
        <f t="shared" si="0"/>
        <v>0</v>
      </c>
      <c r="K322" s="32"/>
    </row>
    <row r="323" spans="1:11" x14ac:dyDescent="0.15">
      <c r="A323" s="35"/>
      <c r="B323" s="27">
        <v>11</v>
      </c>
      <c r="C323" s="25" t="s">
        <v>561</v>
      </c>
      <c r="D323" s="167" t="s">
        <v>589</v>
      </c>
      <c r="E323" s="196" t="s">
        <v>589</v>
      </c>
      <c r="F323" s="27">
        <f t="shared" si="1"/>
        <v>0</v>
      </c>
      <c r="H323" s="27">
        <f t="shared" si="2"/>
        <v>0</v>
      </c>
      <c r="J323" s="27">
        <f t="shared" si="0"/>
        <v>0</v>
      </c>
      <c r="K323" s="32"/>
    </row>
    <row r="324" spans="1:11" x14ac:dyDescent="0.15">
      <c r="A324" s="35"/>
      <c r="B324" s="27">
        <v>12</v>
      </c>
      <c r="C324" s="25" t="s">
        <v>619</v>
      </c>
      <c r="D324" s="167" t="s">
        <v>589</v>
      </c>
      <c r="E324" s="196" t="s">
        <v>589</v>
      </c>
      <c r="F324" s="27">
        <f t="shared" si="1"/>
        <v>0</v>
      </c>
      <c r="H324" s="27">
        <f t="shared" si="2"/>
        <v>0</v>
      </c>
      <c r="J324" s="27">
        <f t="shared" si="0"/>
        <v>0</v>
      </c>
      <c r="K324" s="32"/>
    </row>
    <row r="325" spans="1:11" x14ac:dyDescent="0.15">
      <c r="A325" s="35"/>
      <c r="B325" s="27">
        <v>13</v>
      </c>
      <c r="C325" s="25" t="s">
        <v>620</v>
      </c>
      <c r="D325" s="167" t="s">
        <v>589</v>
      </c>
      <c r="E325" s="196" t="s">
        <v>589</v>
      </c>
      <c r="F325" s="27">
        <f t="shared" si="1"/>
        <v>0</v>
      </c>
      <c r="H325" s="27">
        <f t="shared" si="2"/>
        <v>0</v>
      </c>
      <c r="J325" s="27">
        <f t="shared" si="0"/>
        <v>0</v>
      </c>
      <c r="K325" s="32"/>
    </row>
    <row r="326" spans="1:11" x14ac:dyDescent="0.15">
      <c r="A326" s="35"/>
      <c r="B326" s="26" t="s">
        <v>235</v>
      </c>
      <c r="C326" s="25" t="s">
        <v>236</v>
      </c>
      <c r="D326" s="167" t="s">
        <v>589</v>
      </c>
      <c r="E326" s="196" t="s">
        <v>589</v>
      </c>
      <c r="F326" s="27">
        <f t="shared" si="1"/>
        <v>0</v>
      </c>
      <c r="H326" s="27">
        <f t="shared" si="2"/>
        <v>0</v>
      </c>
      <c r="J326" s="27">
        <f>F326+H326</f>
        <v>0</v>
      </c>
      <c r="K326" s="32"/>
    </row>
    <row r="327" spans="1:11" x14ac:dyDescent="0.15">
      <c r="A327" s="35"/>
      <c r="B327" s="27">
        <v>14</v>
      </c>
      <c r="C327" s="25" t="s">
        <v>621</v>
      </c>
      <c r="D327" s="167" t="s">
        <v>589</v>
      </c>
      <c r="E327" s="196" t="s">
        <v>589</v>
      </c>
      <c r="F327" s="27">
        <f t="shared" si="1"/>
        <v>0</v>
      </c>
      <c r="H327" s="27">
        <f t="shared" si="2"/>
        <v>0</v>
      </c>
      <c r="J327" s="27">
        <f t="shared" si="0"/>
        <v>0</v>
      </c>
      <c r="K327" s="32"/>
    </row>
    <row r="328" spans="1:11" x14ac:dyDescent="0.15">
      <c r="A328" s="35"/>
      <c r="B328" s="27">
        <v>15</v>
      </c>
      <c r="C328" s="25" t="s">
        <v>634</v>
      </c>
      <c r="D328" s="167" t="s">
        <v>589</v>
      </c>
      <c r="E328" s="196" t="s">
        <v>589</v>
      </c>
      <c r="F328" s="27">
        <f t="shared" si="1"/>
        <v>0</v>
      </c>
      <c r="H328" s="27">
        <f t="shared" si="2"/>
        <v>0</v>
      </c>
      <c r="J328" s="27">
        <f t="shared" si="0"/>
        <v>0</v>
      </c>
      <c r="K328" s="32"/>
    </row>
    <row r="329" spans="1:11" x14ac:dyDescent="0.15">
      <c r="A329" s="35"/>
      <c r="B329" s="327">
        <v>16</v>
      </c>
      <c r="C329" s="326" t="s">
        <v>756</v>
      </c>
      <c r="D329" s="167" t="s">
        <v>589</v>
      </c>
      <c r="E329" s="196" t="s">
        <v>589</v>
      </c>
      <c r="F329" s="27">
        <f t="shared" si="1"/>
        <v>0</v>
      </c>
      <c r="H329" s="27">
        <f t="shared" si="2"/>
        <v>0</v>
      </c>
      <c r="J329" s="27">
        <f t="shared" si="0"/>
        <v>0</v>
      </c>
      <c r="K329" s="32"/>
    </row>
    <row r="330" spans="1:11" x14ac:dyDescent="0.15">
      <c r="A330" s="35"/>
      <c r="B330" s="27">
        <v>17</v>
      </c>
      <c r="C330" s="27" t="str">
        <f>'Worksheet E'!C31</f>
        <v>Other - Medicare Bad Debts...…</v>
      </c>
      <c r="D330" s="167" t="s">
        <v>589</v>
      </c>
      <c r="E330" s="196" t="s">
        <v>589</v>
      </c>
      <c r="F330" s="27">
        <f t="shared" si="1"/>
        <v>0</v>
      </c>
      <c r="H330" s="27">
        <f t="shared" si="2"/>
        <v>0</v>
      </c>
      <c r="J330" s="27">
        <f t="shared" si="0"/>
        <v>0</v>
      </c>
      <c r="K330" s="32"/>
    </row>
    <row r="331" spans="1:11" x14ac:dyDescent="0.15">
      <c r="A331" s="35"/>
      <c r="B331" s="27">
        <v>18</v>
      </c>
      <c r="C331" s="27" t="str">
        <f>'Worksheet E'!C32</f>
        <v>Other - Blood Deductible.....…</v>
      </c>
      <c r="D331" s="167" t="s">
        <v>589</v>
      </c>
      <c r="E331" s="196" t="s">
        <v>589</v>
      </c>
      <c r="F331" s="27">
        <f t="shared" si="1"/>
        <v>0</v>
      </c>
      <c r="H331" s="27">
        <f t="shared" si="2"/>
        <v>0</v>
      </c>
      <c r="J331" s="27">
        <f t="shared" si="0"/>
        <v>0</v>
      </c>
      <c r="K331" s="32"/>
    </row>
    <row r="332" spans="1:11" x14ac:dyDescent="0.15">
      <c r="A332" s="35"/>
      <c r="B332" s="27">
        <v>19</v>
      </c>
      <c r="C332" s="27" t="str">
        <f>'Worksheet E'!C33</f>
        <v>Part B Cost Not Subj to Coins.</v>
      </c>
      <c r="D332" s="167" t="s">
        <v>589</v>
      </c>
      <c r="E332" s="196" t="s">
        <v>589</v>
      </c>
      <c r="F332" s="27">
        <f t="shared" si="1"/>
        <v>0</v>
      </c>
      <c r="H332" s="27">
        <f t="shared" si="2"/>
        <v>0</v>
      </c>
      <c r="J332" s="27">
        <f t="shared" si="0"/>
        <v>0</v>
      </c>
      <c r="K332" s="32"/>
    </row>
    <row r="333" spans="1:11" x14ac:dyDescent="0.15">
      <c r="A333" s="35"/>
      <c r="B333" s="27">
        <v>20</v>
      </c>
      <c r="C333" s="27" t="str">
        <f>'Worksheet E'!C34</f>
        <v>Non-Allowable Costs</v>
      </c>
      <c r="D333" s="167" t="s">
        <v>589</v>
      </c>
      <c r="E333" s="196" t="s">
        <v>589</v>
      </c>
      <c r="F333" s="27">
        <f t="shared" si="1"/>
        <v>0</v>
      </c>
      <c r="H333" s="27">
        <f t="shared" si="2"/>
        <v>0</v>
      </c>
      <c r="J333" s="27">
        <f>F333+H333</f>
        <v>0</v>
      </c>
      <c r="K333" s="32"/>
    </row>
    <row r="334" spans="1:11" x14ac:dyDescent="0.15">
      <c r="A334" s="35"/>
      <c r="B334" s="27">
        <v>21</v>
      </c>
      <c r="C334" s="27" t="str">
        <f>'Worksheet E'!C35</f>
        <v>Other - (Specify)...…….......…</v>
      </c>
      <c r="D334" s="167" t="s">
        <v>589</v>
      </c>
      <c r="E334" s="196" t="s">
        <v>589</v>
      </c>
      <c r="F334" s="27">
        <f t="shared" si="1"/>
        <v>0</v>
      </c>
      <c r="H334" s="27">
        <f t="shared" si="2"/>
        <v>0</v>
      </c>
      <c r="J334" s="27">
        <f>F334+H334</f>
        <v>0</v>
      </c>
      <c r="K334" s="32"/>
    </row>
    <row r="335" spans="1:11" x14ac:dyDescent="0.15">
      <c r="A335" s="35"/>
      <c r="B335" s="27">
        <v>22</v>
      </c>
      <c r="C335" s="27" t="str">
        <f>'Worksheet E'!C36</f>
        <v>Other - (Specify)...…….......…</v>
      </c>
      <c r="D335" s="167" t="s">
        <v>589</v>
      </c>
      <c r="E335" s="196" t="s">
        <v>589</v>
      </c>
      <c r="F335" s="27">
        <f t="shared" si="1"/>
        <v>0</v>
      </c>
      <c r="H335" s="27">
        <f t="shared" si="2"/>
        <v>0</v>
      </c>
      <c r="J335" s="27">
        <f>F335+H335</f>
        <v>0</v>
      </c>
      <c r="K335" s="32"/>
    </row>
    <row r="336" spans="1:11" x14ac:dyDescent="0.15">
      <c r="A336" s="35"/>
      <c r="B336" s="27">
        <v>23</v>
      </c>
      <c r="C336" s="27" t="str">
        <f>'Worksheet E'!C37</f>
        <v>Other - (Specify)...…….......…</v>
      </c>
      <c r="D336" s="167" t="s">
        <v>589</v>
      </c>
      <c r="E336" s="196" t="s">
        <v>589</v>
      </c>
      <c r="F336" s="27">
        <f t="shared" si="1"/>
        <v>0</v>
      </c>
      <c r="H336" s="27">
        <f t="shared" si="2"/>
        <v>0</v>
      </c>
      <c r="J336" s="27">
        <f>F336+H336</f>
        <v>0</v>
      </c>
      <c r="K336" s="32"/>
    </row>
    <row r="337" spans="1:11" x14ac:dyDescent="0.15">
      <c r="A337" s="35"/>
      <c r="B337" s="27">
        <v>24</v>
      </c>
      <c r="C337" s="128"/>
      <c r="D337" s="128"/>
      <c r="E337" s="129"/>
      <c r="F337" s="128"/>
      <c r="G337" s="128"/>
      <c r="H337" s="128"/>
      <c r="I337" s="128"/>
      <c r="J337" s="128"/>
      <c r="K337" s="129"/>
    </row>
    <row r="338" spans="1:11" x14ac:dyDescent="0.15">
      <c r="A338" s="35"/>
      <c r="B338" s="27">
        <v>25</v>
      </c>
      <c r="C338" s="25" t="s">
        <v>635</v>
      </c>
      <c r="D338" s="167" t="s">
        <v>589</v>
      </c>
      <c r="E338" s="196" t="s">
        <v>589</v>
      </c>
      <c r="F338" s="27">
        <f>SUMIF($F$11:$F$60,$B338,$H$11:$H$60)+SUMIF($F$86:$F$141,$B338,$H$86:$H$141)+SUMIF($F$161:$F$216,$B338,$H$161:$H$216)+SUMIF($F$236:$F$291,$B338,$H$236:$H$291)</f>
        <v>0</v>
      </c>
      <c r="H338" s="27">
        <f>SUMIF($F$11:$F$60,$B338,$J$11:$J$60)+SUMIF($F$86:$F$141,$B338,$J$86:$J$141)+SUMIF($F$161:$F$216,$B338,$J$161:$J$216)+SUMIF($F$236:$F$291,$B338,$J$236:$J$291)</f>
        <v>0</v>
      </c>
      <c r="J338" s="27">
        <f>F338+H338</f>
        <v>0</v>
      </c>
      <c r="K338" s="32"/>
    </row>
    <row r="339" spans="1:11" x14ac:dyDescent="0.15">
      <c r="A339" s="35"/>
      <c r="B339" s="27">
        <v>26</v>
      </c>
      <c r="C339" s="25" t="s">
        <v>636</v>
      </c>
      <c r="D339" s="167" t="s">
        <v>589</v>
      </c>
      <c r="E339" s="196" t="s">
        <v>589</v>
      </c>
      <c r="F339" s="27">
        <f>SUMIF($F$11:$F$60,$B339,$H$11:$H$60)+SUMIF($F$86:$F$141,$B339,$H$86:$H$141)+SUMIF($F$161:$F$216,$B339,$H$161:$H$216)+SUMIF($F$236:$F$291,$B339,$H$236:$H$291)</f>
        <v>0</v>
      </c>
      <c r="H339" s="27">
        <f>SUMIF($F$11:$F$60,$B339,$J$11:$J$60)+SUMIF($F$86:$F$141,$B339,$J$86:$J$141)+SUMIF($F$161:$F$216,$B339,$J$161:$J$216)+SUMIF($F$236:$F$291,$B339,$J$236:$J$291)</f>
        <v>0</v>
      </c>
      <c r="J339" s="27">
        <f>F339+H339</f>
        <v>0</v>
      </c>
      <c r="K339" s="32"/>
    </row>
    <row r="340" spans="1:11" x14ac:dyDescent="0.15">
      <c r="A340" s="35"/>
      <c r="B340" s="27">
        <v>27</v>
      </c>
      <c r="C340" s="128"/>
      <c r="D340" s="128"/>
      <c r="E340" s="129"/>
      <c r="F340" s="128"/>
      <c r="G340" s="128"/>
      <c r="H340" s="128"/>
      <c r="I340" s="128"/>
      <c r="J340" s="128"/>
      <c r="K340" s="129"/>
    </row>
    <row r="341" spans="1:11" x14ac:dyDescent="0.15">
      <c r="A341" s="35"/>
      <c r="B341" s="27">
        <v>28</v>
      </c>
      <c r="C341" s="25" t="s">
        <v>637</v>
      </c>
      <c r="D341" s="167" t="s">
        <v>589</v>
      </c>
      <c r="E341" s="196" t="s">
        <v>589</v>
      </c>
      <c r="F341" s="27">
        <f>SUMIF($F$11:$F$60,$B341,$H$11:$H$60)+SUMIF($F$86:$F$141,$B341,$H$86:$H$141)+SUMIF($F$161:$F$216,$B341,$H$161:$H$216)+SUMIF($F$236:$F$291,$B341,$H$236:$H$291)</f>
        <v>0</v>
      </c>
      <c r="H341" s="27">
        <f>SUMIF($F$11:$F$60,$B341,$J$11:$J$60)+SUMIF($F$86:$F$141,$B341,$J$86:$J$141)+SUMIF($F$161:$F$216,$B341,$J$161:$J$216)+SUMIF($F$236:$F$291,$B341,$J$236:$J$291)</f>
        <v>0</v>
      </c>
      <c r="J341" s="27">
        <f>F341+H341</f>
        <v>0</v>
      </c>
      <c r="K341" s="32"/>
    </row>
    <row r="342" spans="1:11" x14ac:dyDescent="0.15">
      <c r="A342" s="35"/>
      <c r="C342" s="25" t="s">
        <v>372</v>
      </c>
      <c r="E342" s="49"/>
      <c r="F342" s="25" t="s">
        <v>638</v>
      </c>
      <c r="H342" s="25" t="s">
        <v>638</v>
      </c>
      <c r="J342" s="25" t="s">
        <v>638</v>
      </c>
      <c r="K342" s="32"/>
    </row>
    <row r="343" spans="1:11" x14ac:dyDescent="0.15">
      <c r="A343" s="35"/>
      <c r="B343" s="27">
        <v>29</v>
      </c>
      <c r="C343" s="46" t="s">
        <v>361</v>
      </c>
      <c r="D343" s="167"/>
      <c r="E343" s="196" t="s">
        <v>589</v>
      </c>
      <c r="F343" s="27">
        <f>SUM(F313:F341)</f>
        <v>0</v>
      </c>
      <c r="H343" s="27">
        <f>SUM(H313:H341)</f>
        <v>0</v>
      </c>
      <c r="J343" s="27">
        <f>SUM(J313:J341)</f>
        <v>0</v>
      </c>
      <c r="K343" s="49"/>
    </row>
    <row r="344" spans="1:11" x14ac:dyDescent="0.15">
      <c r="A344" s="132"/>
      <c r="B344" s="112"/>
      <c r="C344" s="112"/>
      <c r="D344" s="112"/>
      <c r="E344" s="197" t="s">
        <v>372</v>
      </c>
      <c r="F344" s="154" t="s">
        <v>639</v>
      </c>
      <c r="G344" s="112"/>
      <c r="H344" s="154" t="s">
        <v>639</v>
      </c>
      <c r="I344" s="112"/>
      <c r="J344" s="154" t="s">
        <v>639</v>
      </c>
      <c r="K344" s="49"/>
    </row>
    <row r="345" spans="1:11" x14ac:dyDescent="0.15">
      <c r="A345" s="132"/>
      <c r="E345" s="197" t="s">
        <v>372</v>
      </c>
      <c r="K345" s="49"/>
    </row>
    <row r="346" spans="1:11" x14ac:dyDescent="0.15">
      <c r="A346" s="132"/>
      <c r="C346" s="22" t="s">
        <v>144</v>
      </c>
      <c r="E346" s="49"/>
      <c r="F346" s="27">
        <f>H66-F343</f>
        <v>0</v>
      </c>
      <c r="H346" s="27">
        <f>J66-H343</f>
        <v>0</v>
      </c>
      <c r="K346" s="49"/>
    </row>
    <row r="347" spans="1:11" x14ac:dyDescent="0.15">
      <c r="A347" s="132"/>
      <c r="E347" s="49"/>
      <c r="F347" s="154" t="s">
        <v>639</v>
      </c>
      <c r="H347" s="154" t="s">
        <v>639</v>
      </c>
      <c r="J347" s="60" t="s">
        <v>640</v>
      </c>
      <c r="K347" s="49"/>
    </row>
    <row r="348" spans="1:11" x14ac:dyDescent="0.15">
      <c r="A348" s="132"/>
      <c r="E348" s="49"/>
      <c r="K348" s="49"/>
    </row>
    <row r="349" spans="1:11" x14ac:dyDescent="0.15">
      <c r="A349" s="132"/>
      <c r="E349" s="49"/>
      <c r="J349" s="60" t="s">
        <v>641</v>
      </c>
      <c r="K349" s="49"/>
    </row>
    <row r="350" spans="1:11" x14ac:dyDescent="0.15">
      <c r="A350" s="132"/>
      <c r="E350" s="197" t="s">
        <v>372</v>
      </c>
      <c r="F350" s="198" t="s">
        <v>642</v>
      </c>
      <c r="G350" s="39"/>
      <c r="H350" s="39"/>
      <c r="J350" s="36" t="s">
        <v>643</v>
      </c>
      <c r="K350" s="49"/>
    </row>
    <row r="351" spans="1:11" x14ac:dyDescent="0.15">
      <c r="A351" s="132"/>
      <c r="E351" s="49"/>
      <c r="F351" s="39" t="s">
        <v>644</v>
      </c>
      <c r="G351" s="39"/>
      <c r="H351" s="39"/>
      <c r="K351" s="49"/>
    </row>
    <row r="352" spans="1:11" x14ac:dyDescent="0.15">
      <c r="A352" s="138"/>
      <c r="B352" s="28"/>
      <c r="C352" s="28"/>
      <c r="D352" s="28"/>
      <c r="E352" s="199" t="s">
        <v>372</v>
      </c>
      <c r="F352" s="28"/>
      <c r="G352" s="28"/>
      <c r="H352" s="28"/>
      <c r="I352" s="28"/>
      <c r="J352" s="169" t="s">
        <v>372</v>
      </c>
      <c r="K352" s="199" t="s">
        <v>372</v>
      </c>
    </row>
    <row r="353" spans="1:11" x14ac:dyDescent="0.15">
      <c r="A353" s="25" t="s">
        <v>372</v>
      </c>
      <c r="E353" s="25" t="s">
        <v>372</v>
      </c>
      <c r="J353" s="25" t="s">
        <v>372</v>
      </c>
      <c r="K353" s="25" t="s">
        <v>372</v>
      </c>
    </row>
    <row r="354" spans="1:11" x14ac:dyDescent="0.15">
      <c r="A354" s="25" t="s">
        <v>372</v>
      </c>
      <c r="C354" s="25" t="str">
        <f>'Worksheet D'!B303</f>
        <v>FORM CMS 276-16</v>
      </c>
      <c r="G354" s="25" t="s">
        <v>372</v>
      </c>
      <c r="H354" s="25" t="s">
        <v>372</v>
      </c>
      <c r="J354" s="25" t="s">
        <v>372</v>
      </c>
      <c r="K354" s="25" t="s">
        <v>372</v>
      </c>
    </row>
    <row r="355" spans="1:11" x14ac:dyDescent="0.15">
      <c r="A355" s="25" t="s">
        <v>372</v>
      </c>
      <c r="C355" s="25" t="str">
        <f>C73</f>
        <v>(INSTRUCTIONS FOR THIS WORKSHEET ARE PUBLISHED IN CMS PUB. 15-II, SECTION 2308)</v>
      </c>
      <c r="H355" s="25" t="s">
        <v>372</v>
      </c>
      <c r="J355" s="25" t="s">
        <v>372</v>
      </c>
      <c r="K355" s="25" t="s">
        <v>372</v>
      </c>
    </row>
    <row r="356" spans="1:11" x14ac:dyDescent="0.15">
      <c r="A356" s="25"/>
      <c r="C356" s="25"/>
      <c r="H356" s="25"/>
      <c r="J356" s="25"/>
      <c r="K356" s="25"/>
    </row>
    <row r="357" spans="1:11" x14ac:dyDescent="0.15">
      <c r="A357" s="25"/>
      <c r="C357" s="25"/>
      <c r="H357" s="25"/>
      <c r="J357" s="25"/>
      <c r="K357" s="25"/>
    </row>
    <row r="358" spans="1:11" x14ac:dyDescent="0.15">
      <c r="A358" s="25" t="s">
        <v>372</v>
      </c>
      <c r="E358" s="25" t="s">
        <v>372</v>
      </c>
      <c r="F358" s="25" t="s">
        <v>372</v>
      </c>
      <c r="G358" s="25" t="s">
        <v>372</v>
      </c>
      <c r="H358" s="25" t="s">
        <v>372</v>
      </c>
      <c r="I358" s="25" t="s">
        <v>372</v>
      </c>
      <c r="J358" s="25" t="s">
        <v>372</v>
      </c>
      <c r="K358" s="25" t="s">
        <v>372</v>
      </c>
    </row>
    <row r="359" spans="1:11" x14ac:dyDescent="0.15">
      <c r="C359" s="25" t="s">
        <v>646</v>
      </c>
    </row>
    <row r="360" spans="1:11" x14ac:dyDescent="0.15">
      <c r="C360" s="26" t="s">
        <v>419</v>
      </c>
      <c r="D360" s="27">
        <f>'Worksheet S'!D13</f>
        <v>0</v>
      </c>
    </row>
    <row r="361" spans="1:11" x14ac:dyDescent="0.15">
      <c r="C361" s="26" t="s">
        <v>436</v>
      </c>
      <c r="D361" s="27" t="str">
        <f>'Worksheet S'!L20</f>
        <v>H-xxxx</v>
      </c>
      <c r="E361" s="25" t="s">
        <v>321</v>
      </c>
      <c r="F361" s="25" t="s">
        <v>376</v>
      </c>
      <c r="H361" s="249">
        <f>'Worksheet S'!F19</f>
        <v>0</v>
      </c>
    </row>
    <row r="362" spans="1:11" x14ac:dyDescent="0.15">
      <c r="F362" s="25" t="s">
        <v>647</v>
      </c>
      <c r="H362" s="249">
        <f>'Worksheet S'!F21</f>
        <v>0</v>
      </c>
      <c r="J362" s="25" t="s">
        <v>649</v>
      </c>
    </row>
    <row r="365" spans="1:11" x14ac:dyDescent="0.15">
      <c r="C365" s="25" t="s">
        <v>650</v>
      </c>
    </row>
    <row r="367" spans="1:11" x14ac:dyDescent="0.15">
      <c r="B367" s="25" t="s">
        <v>651</v>
      </c>
      <c r="F367" s="36" t="s">
        <v>582</v>
      </c>
      <c r="H367" s="36" t="s">
        <v>583</v>
      </c>
    </row>
    <row r="368" spans="1:11" x14ac:dyDescent="0.15">
      <c r="B368" s="27">
        <v>1</v>
      </c>
      <c r="C368" s="25" t="s">
        <v>652</v>
      </c>
      <c r="F368" s="27">
        <f>DSUM(F$11:J$60,3,B367:B368)+DSUM(F$86:J$141,3,B367:B368)+DSUM(F$161:J$216,3,B367:B368)+DSUM(F$236:J$291,3,B367:B368)</f>
        <v>0</v>
      </c>
      <c r="H368" s="27">
        <f>DSUM(H$11:L$60,5,D367:D368)+DSUM(H$86:L$141,5,D367:D368)+DSUM(H$161:L$216,5,D367:D368)+DSUM(H$236:L$291,5,D367:D368)</f>
        <v>0</v>
      </c>
    </row>
    <row r="369" spans="2:8" x14ac:dyDescent="0.15">
      <c r="B369" s="25" t="s">
        <v>651</v>
      </c>
    </row>
    <row r="370" spans="2:8" x14ac:dyDescent="0.15">
      <c r="B370" s="27">
        <v>2</v>
      </c>
      <c r="C370" s="25" t="s">
        <v>653</v>
      </c>
      <c r="F370" s="27">
        <f>DSUM(F$11:J$60,3,B369:B370)+DSUM(F$86:J$141,3,B369:B370)+DSUM(F$161:J$216,3,B369:B370)+DSUM(F$236:J$291,3,B369:B370)</f>
        <v>0</v>
      </c>
      <c r="H370" s="27">
        <f>DSUM(H$11:L$60,5,D369:D370)+DSUM(H$86:L$141,5,D369:D370)+DSUM(H$161:L$216,5,D369:D370)+DSUM(H$236:L$291,5,D369:D370)</f>
        <v>0</v>
      </c>
    </row>
    <row r="371" spans="2:8" x14ac:dyDescent="0.15">
      <c r="B371" s="25" t="s">
        <v>651</v>
      </c>
    </row>
    <row r="372" spans="2:8" x14ac:dyDescent="0.15">
      <c r="B372" s="27">
        <v>3</v>
      </c>
      <c r="C372" s="25" t="s">
        <v>654</v>
      </c>
      <c r="F372" s="27">
        <f>DSUM(F$11:J$60,3,B371:B372)+DSUM(F$86:J$141,3,B371:B372)+DSUM(F$161:J$216,3,B371:B372)+DSUM(F$236:J$291,3,B371:B372)</f>
        <v>0</v>
      </c>
      <c r="H372" s="27">
        <f>DSUM(H$11:L$60,5,D371:D372)+DSUM(H$86:L$141,5,D371:D372)+DSUM(H$161:L$216,5,D371:D372)+DSUM(H$236:L$291,5,D371:D372)</f>
        <v>0</v>
      </c>
    </row>
    <row r="373" spans="2:8" x14ac:dyDescent="0.15">
      <c r="B373" s="25" t="s">
        <v>651</v>
      </c>
    </row>
    <row r="374" spans="2:8" x14ac:dyDescent="0.15">
      <c r="B374" s="27">
        <v>4</v>
      </c>
      <c r="C374" s="25" t="s">
        <v>655</v>
      </c>
      <c r="F374" s="27">
        <f>DSUM(F$11:J$60,3,B373:B374)+DSUM(F$86:J$141,3,B373:B374)+DSUM(F$161:J$216,3,B373:B374)+DSUM(F$236:J$291,3,B373:B374)</f>
        <v>0</v>
      </c>
      <c r="H374" s="27">
        <f>DSUM(H$11:L$60,5,D373:D374)+DSUM(H$86:L$141,5,D373:D374)+DSUM(H$161:L$216,5,D373:D374)+DSUM(H$236:L$291,5,D373:D374)</f>
        <v>0</v>
      </c>
    </row>
    <row r="375" spans="2:8" x14ac:dyDescent="0.15">
      <c r="B375" s="25" t="s">
        <v>651</v>
      </c>
    </row>
    <row r="376" spans="2:8" x14ac:dyDescent="0.15">
      <c r="B376" s="27">
        <v>5</v>
      </c>
      <c r="C376" s="25" t="s">
        <v>656</v>
      </c>
      <c r="F376" s="27">
        <f>DSUM(F$11:J$60,3,B375:B376)+DSUM(F$86:J$141,3,B375:B376)+DSUM(F$161:J$216,3,B375:B376)+DSUM(F$236:J$291,3,B375:B376)</f>
        <v>0</v>
      </c>
      <c r="H376" s="27">
        <f>DSUM(H$11:L$60,5,D375:D376)+DSUM(H$86:L$141,5,D375:D376)+DSUM(H$161:L$216,5,D375:D376)+DSUM(H$236:L$291,5,D375:D376)</f>
        <v>0</v>
      </c>
    </row>
    <row r="377" spans="2:8" x14ac:dyDescent="0.15">
      <c r="B377" s="25" t="s">
        <v>651</v>
      </c>
    </row>
    <row r="378" spans="2:8" x14ac:dyDescent="0.15">
      <c r="B378" s="27">
        <v>6</v>
      </c>
      <c r="C378" s="25" t="s">
        <v>657</v>
      </c>
      <c r="F378" s="27">
        <f>DSUM(F$11:J$60,3,B377:B378)+DSUM(F$86:J$141,3,B377:B378)+DSUM(F$161:J$216,3,B377:B378)+DSUM(F$236:J$291,3,B377:B378)</f>
        <v>0</v>
      </c>
      <c r="H378" s="27">
        <f>DSUM(H$11:L$60,5,D377:D378)+DSUM(H$86:L$141,5,D377:D378)+DSUM(H$161:L$216,5,D377:D378)+DSUM(H$236:L$291,5,D377:D378)</f>
        <v>0</v>
      </c>
    </row>
    <row r="379" spans="2:8" x14ac:dyDescent="0.15">
      <c r="B379" s="25" t="s">
        <v>651</v>
      </c>
    </row>
    <row r="380" spans="2:8" x14ac:dyDescent="0.15">
      <c r="B380" s="27">
        <v>7</v>
      </c>
      <c r="C380" s="25" t="s">
        <v>658</v>
      </c>
      <c r="F380" s="27">
        <f>DSUM(F$11:J$60,3,B379:B380)+DSUM(F$86:J$141,3,B379:B380)+DSUM(F$161:J$216,3,B379:B380)+DSUM(F$236:J$291,3,B379:B380)</f>
        <v>0</v>
      </c>
      <c r="H380" s="27">
        <f>DSUM(H$11:L$60,5,D379:D380)+DSUM(H$86:L$141,5,D379:D380)+DSUM(H$161:L$216,5,D379:D380)+DSUM(H$236:L$291,5,D379:D380)</f>
        <v>0</v>
      </c>
    </row>
    <row r="381" spans="2:8" x14ac:dyDescent="0.15">
      <c r="B381" s="25" t="s">
        <v>651</v>
      </c>
    </row>
    <row r="382" spans="2:8" x14ac:dyDescent="0.15">
      <c r="B382" s="27">
        <v>8</v>
      </c>
      <c r="C382" s="25" t="s">
        <v>659</v>
      </c>
      <c r="F382" s="27">
        <f>DSUM(F$11:J$60,3,B381:B382)+DSUM(F$86:J$141,3,B381:B382)+DSUM(F$161:J$216,3,B381:B382)+DSUM(F$236:J$291,3,B381:B382)</f>
        <v>0</v>
      </c>
      <c r="H382" s="27">
        <f>DSUM(H$11:L$60,5,D381:D382)+DSUM(H$86:L$141,5,D381:D382)+DSUM(H$161:L$216,5,D381:D382)+DSUM(H$236:L$291,5,D381:D382)</f>
        <v>0</v>
      </c>
    </row>
    <row r="383" spans="2:8" x14ac:dyDescent="0.15">
      <c r="B383" s="25" t="s">
        <v>651</v>
      </c>
    </row>
    <row r="384" spans="2:8" x14ac:dyDescent="0.15">
      <c r="B384" s="27">
        <v>9</v>
      </c>
      <c r="C384" s="25" t="s">
        <v>660</v>
      </c>
      <c r="F384" s="27">
        <f>DSUM(F$11:J$60,3,B383:B384)+DSUM(F$86:J$141,3,B383:B384)+DSUM(F$161:J$216,3,B383:B384)+DSUM(F$236:J$291,3,B383:B384)</f>
        <v>0</v>
      </c>
      <c r="H384" s="27">
        <f>DSUM(H$11:L$60,5,D383:D384)+DSUM(H$86:L$141,5,D383:D384)+DSUM(H$161:L$216,5,D383:D384)+DSUM(H$236:L$291,5,D383:D384)</f>
        <v>0</v>
      </c>
    </row>
    <row r="385" spans="2:8" x14ac:dyDescent="0.15">
      <c r="B385" s="25" t="s">
        <v>651</v>
      </c>
    </row>
    <row r="386" spans="2:8" x14ac:dyDescent="0.15">
      <c r="B386" s="27">
        <v>10</v>
      </c>
      <c r="C386" s="25" t="s">
        <v>661</v>
      </c>
      <c r="F386" s="27">
        <f>DSUM(F$11:J$60,3,B385:B386)+DSUM(F$86:J$141,3,B385:B386)+DSUM(F$161:J$216,3,B385:B386)+DSUM(F$236:J$291,3,B385:B386)</f>
        <v>0</v>
      </c>
      <c r="H386" s="27">
        <f>DSUM(H$11:L$60,5,D385:D386)+DSUM(H$86:L$141,5,D385:D386)+DSUM(H$161:L$216,5,D385:D386)+DSUM(H$236:L$291,5,D385:D386)</f>
        <v>0</v>
      </c>
    </row>
    <row r="387" spans="2:8" x14ac:dyDescent="0.15">
      <c r="B387" s="25" t="s">
        <v>651</v>
      </c>
    </row>
    <row r="388" spans="2:8" x14ac:dyDescent="0.15">
      <c r="B388" s="27">
        <v>11</v>
      </c>
      <c r="C388" s="25" t="s">
        <v>662</v>
      </c>
      <c r="F388" s="27">
        <f>DSUM(F$11:J$60,3,B387:B388)+DSUM(F$86:J$141,3,B387:B388)+DSUM(F$161:J$216,3,B387:B388)+DSUM(F$236:J$291,3,B387:B388)</f>
        <v>0</v>
      </c>
      <c r="H388" s="27">
        <f>DSUM(H$11:L$60,5,D387:D388)+DSUM(H$86:L$141,5,D387:D388)+DSUM(H$161:L$216,5,D387:D388)+DSUM(H$236:L$291,5,D387:D388)</f>
        <v>0</v>
      </c>
    </row>
    <row r="389" spans="2:8" x14ac:dyDescent="0.15">
      <c r="B389" s="25" t="s">
        <v>651</v>
      </c>
    </row>
    <row r="390" spans="2:8" x14ac:dyDescent="0.15">
      <c r="B390" s="27">
        <v>12</v>
      </c>
      <c r="C390" s="25" t="s">
        <v>663</v>
      </c>
      <c r="F390" s="27">
        <f>DSUM(F$11:J$60,3,B389:B390)+DSUM(F$86:J$141,3,B389:B390)+DSUM(F$161:J$216,3,B389:B390)+DSUM(F$236:J$291,3,B389:B390)</f>
        <v>0</v>
      </c>
      <c r="H390" s="27">
        <f>DSUM(H$11:L$60,5,D389:D390)+DSUM(H$86:L$141,5,D389:D390)+DSUM(H$161:L$216,5,D389:D390)+DSUM(H$236:L$291,5,D389:D390)</f>
        <v>0</v>
      </c>
    </row>
    <row r="391" spans="2:8" x14ac:dyDescent="0.15">
      <c r="B391" s="25" t="s">
        <v>651</v>
      </c>
    </row>
    <row r="392" spans="2:8" x14ac:dyDescent="0.15">
      <c r="B392" s="27">
        <v>13</v>
      </c>
      <c r="C392" s="25" t="s">
        <v>664</v>
      </c>
      <c r="F392" s="27">
        <f>DSUM(F$11:J$60,3,B391:B392)+DSUM(F$86:J$141,3,B391:B392)+DSUM(F$161:J$216,3,B391:B392)+DSUM(F$236:J$291,3,B391:B392)</f>
        <v>0</v>
      </c>
      <c r="H392" s="27">
        <f>DSUM(H$11:L$60,5,D391:D392)+DSUM(H$86:L$141,5,D391:D392)+DSUM(H$161:L$216,5,D391:D392)+DSUM(H$236:L$291,5,D391:D392)</f>
        <v>0</v>
      </c>
    </row>
    <row r="393" spans="2:8" x14ac:dyDescent="0.15">
      <c r="B393" s="25" t="s">
        <v>651</v>
      </c>
    </row>
    <row r="394" spans="2:8" x14ac:dyDescent="0.15">
      <c r="B394" s="27">
        <v>14</v>
      </c>
      <c r="C394" s="25" t="s">
        <v>665</v>
      </c>
      <c r="F394" s="27">
        <f>DSUM(F$11:J$60,3,B393:B394)+DSUM(F$86:J$141,3,B393:B394)+DSUM(F$161:J$216,3,B393:B394)+DSUM(F$236:J$291,3,B393:B394)</f>
        <v>0</v>
      </c>
      <c r="H394" s="27">
        <f>DSUM(H$11:L$60,5,D393:D394)+DSUM(H$86:L$141,5,D393:D394)+DSUM(H$161:L$216,5,D393:D394)+DSUM(H$236:L$291,5,D393:D394)</f>
        <v>0</v>
      </c>
    </row>
    <row r="395" spans="2:8" x14ac:dyDescent="0.15">
      <c r="B395" s="25" t="s">
        <v>651</v>
      </c>
    </row>
    <row r="396" spans="2:8" x14ac:dyDescent="0.15">
      <c r="B396" s="27">
        <v>15</v>
      </c>
      <c r="C396" s="25" t="s">
        <v>666</v>
      </c>
      <c r="F396" s="27">
        <f>DSUM(F$11:J$60,3,B395:B396)+DSUM(F$86:J$141,3,B395:B396)+DSUM(F$161:J$216,3,B395:B396)+DSUM(F$236:J$291,3,B395:B396)</f>
        <v>0</v>
      </c>
      <c r="H396" s="27">
        <f>DSUM(H$11:L$60,5,D395:D396)+DSUM(H$86:L$141,5,D395:D396)+DSUM(H$161:L$216,5,D395:D396)+DSUM(H$236:L$291,5,D395:D396)</f>
        <v>0</v>
      </c>
    </row>
    <row r="397" spans="2:8" x14ac:dyDescent="0.15">
      <c r="B397" s="25" t="s">
        <v>651</v>
      </c>
    </row>
    <row r="398" spans="2:8" x14ac:dyDescent="0.15">
      <c r="B398" s="27">
        <v>16</v>
      </c>
      <c r="C398" s="25" t="s">
        <v>667</v>
      </c>
      <c r="F398" s="27">
        <f>DSUM(F$11:J$60,3,B397:B398)+DSUM(F$86:J$141,3,B397:B398)+DSUM(F$161:J$216,3,B397:B398)+DSUM(F$236:J$291,3,B397:B398)</f>
        <v>0</v>
      </c>
      <c r="H398" s="27">
        <f>DSUM(H$11:L$60,5,D397:D398)+DSUM(H$86:L$141,5,D397:D398)+DSUM(H$161:L$216,5,D397:D398)+DSUM(H$236:L$291,5,D397:D398)</f>
        <v>0</v>
      </c>
    </row>
    <row r="399" spans="2:8" x14ac:dyDescent="0.15">
      <c r="B399" s="25" t="s">
        <v>651</v>
      </c>
    </row>
    <row r="400" spans="2:8" x14ac:dyDescent="0.15">
      <c r="B400" s="27">
        <v>17</v>
      </c>
      <c r="F400" s="27">
        <f>DSUM(F$11:J$60,3,B399:B400)+DSUM(F$86:J$141,3,B399:B400)+DSUM(F$161:J$216,3,B399:B400)+DSUM(F$236:J$291,3,B399:B400)</f>
        <v>0</v>
      </c>
      <c r="H400" s="27">
        <f>DSUM(H$11:L$60,5,D399:D400)+DSUM(H$86:L$141,5,D399:D400)+DSUM(H$161:L$216,5,D399:D400)+DSUM(H$236:L$291,5,D399:D400)</f>
        <v>0</v>
      </c>
    </row>
    <row r="401" spans="2:10" x14ac:dyDescent="0.15">
      <c r="B401" s="25" t="s">
        <v>651</v>
      </c>
    </row>
    <row r="402" spans="2:10" x14ac:dyDescent="0.15">
      <c r="B402" s="27">
        <v>18</v>
      </c>
      <c r="C402" s="25" t="s">
        <v>668</v>
      </c>
      <c r="F402" s="27">
        <f>DSUM(F$11:J$60,3,B401:B402)+DSUM(F$86:J$141,3,B401:B402)+DSUM(F$161:J$216,3,B401:B402)+DSUM(F$236:J$291,3,B401:B402)</f>
        <v>0</v>
      </c>
      <c r="H402" s="27">
        <f>DSUM(H$11:L$60,5,D401:D402)+DSUM(H$86:L$141,5,D401:D402)+DSUM(H$161:L$216,5,D401:D402)+DSUM(H$236:L$291,5,D401:D402)</f>
        <v>0</v>
      </c>
    </row>
    <row r="403" spans="2:10" x14ac:dyDescent="0.15">
      <c r="B403" s="25" t="s">
        <v>651</v>
      </c>
    </row>
    <row r="404" spans="2:10" x14ac:dyDescent="0.15">
      <c r="B404" s="27">
        <v>19</v>
      </c>
      <c r="C404" s="25" t="s">
        <v>669</v>
      </c>
      <c r="F404" s="27">
        <f>DSUM(F$11:J$60,3,B403:B404)+DSUM(F$86:J$141,3,B403:B404)+DSUM(F$161:J$216,3,B403:B404)+DSUM(F$236:J$291,3,B403:B404)</f>
        <v>0</v>
      </c>
      <c r="H404" s="27">
        <f>DSUM(H$11:L$60,5,D403:D404)+DSUM(H$86:L$141,5,D403:D404)+DSUM(H$161:L$216,5,D403:D404)+DSUM(H$236:L$291,5,D403:D404)</f>
        <v>0</v>
      </c>
    </row>
    <row r="405" spans="2:10" x14ac:dyDescent="0.15">
      <c r="B405" s="25" t="s">
        <v>651</v>
      </c>
    </row>
    <row r="406" spans="2:10" x14ac:dyDescent="0.15">
      <c r="B406" s="27">
        <v>21</v>
      </c>
      <c r="C406" s="25" t="s">
        <v>670</v>
      </c>
      <c r="F406" s="27">
        <f>DSUM(F$11:J$60,3,B405:B406)+DSUM(F$86:J$141,3,B405:B406)+DSUM(F$161:J$216,3,B405:B406)+DSUM(F$236:J$291,3,B405:B406)</f>
        <v>0</v>
      </c>
      <c r="H406" s="27">
        <f>DSUM(H$11:L$60,5,D405:D406)+DSUM(H$86:L$141,5,D405:D406)+DSUM(H$161:L$216,5,D405:D406)+DSUM(H$236:L$291,5,D405:D406)</f>
        <v>0</v>
      </c>
    </row>
    <row r="407" spans="2:10" x14ac:dyDescent="0.15">
      <c r="B407" s="25" t="s">
        <v>651</v>
      </c>
    </row>
    <row r="408" spans="2:10" x14ac:dyDescent="0.15">
      <c r="B408" s="27">
        <v>22</v>
      </c>
      <c r="C408" s="25" t="s">
        <v>671</v>
      </c>
      <c r="F408" s="27">
        <f>DSUM(F$11:J$60,3,B407:B408)+DSUM(F$86:J$141,3,B407:B408)+DSUM(F$161:J$216,3,B407:B408)+DSUM(F$236:J$291,3,B407:B408)</f>
        <v>0</v>
      </c>
      <c r="H408" s="27">
        <f>DSUM(H$11:L$60,5,D407:D408)+DSUM(H$86:L$141,5,D407:D408)+DSUM(H$161:L$216,5,D407:D408)+DSUM(H$236:L$291,5,D407:D408)</f>
        <v>0</v>
      </c>
    </row>
    <row r="409" spans="2:10" x14ac:dyDescent="0.15">
      <c r="B409" s="25" t="s">
        <v>651</v>
      </c>
    </row>
    <row r="410" spans="2:10" x14ac:dyDescent="0.15">
      <c r="B410" s="27">
        <v>24</v>
      </c>
      <c r="C410" s="25" t="s">
        <v>672</v>
      </c>
      <c r="F410" s="27">
        <f>DSUM(F$11:J$60,3,B409:B410)+DSUM(F$86:J$141,3,B409:B410)+DSUM(F$161:J$216,3,B409:B410)+DSUM(F$236:J$291,3,B409:B410)</f>
        <v>0</v>
      </c>
      <c r="H410" s="27">
        <f>DSUM(H$11:L$60,5,D409:D410)+DSUM(H$86:L$141,5,D409:D410)+DSUM(H$161:L$216,5,D409:D410)+DSUM(H$236:L$291,5,D409:D410)</f>
        <v>0</v>
      </c>
    </row>
    <row r="411" spans="2:10" x14ac:dyDescent="0.15">
      <c r="B411" s="25" t="s">
        <v>372</v>
      </c>
      <c r="F411" s="25" t="s">
        <v>673</v>
      </c>
      <c r="H411" s="25" t="s">
        <v>673</v>
      </c>
    </row>
    <row r="412" spans="2:10" x14ac:dyDescent="0.15">
      <c r="B412" s="25" t="s">
        <v>372</v>
      </c>
      <c r="F412" s="27">
        <f>SUM(F367:F411)</f>
        <v>0</v>
      </c>
      <c r="H412" s="27">
        <f>SUM(H367:H411)</f>
        <v>0</v>
      </c>
    </row>
    <row r="413" spans="2:10" x14ac:dyDescent="0.15">
      <c r="B413" s="25" t="s">
        <v>372</v>
      </c>
      <c r="F413" s="25" t="s">
        <v>674</v>
      </c>
      <c r="H413" s="25" t="s">
        <v>674</v>
      </c>
    </row>
    <row r="414" spans="2:10" x14ac:dyDescent="0.15">
      <c r="F414" s="25" t="s">
        <v>372</v>
      </c>
      <c r="H414" s="25" t="s">
        <v>372</v>
      </c>
    </row>
    <row r="415" spans="2:10" x14ac:dyDescent="0.15">
      <c r="C415" s="27"/>
      <c r="E415" s="27"/>
      <c r="F415" s="27"/>
      <c r="H415" s="66"/>
      <c r="J415" s="67"/>
    </row>
  </sheetData>
  <sheetProtection algorithmName="SHA-512" hashValue="g7b7nLAONQULardBAHivI4MBMI6gNSROfFKZjhOw1klRMPHG+ftPrl7kzGQCm9urzHHkK66YVB1rLs4Frd/3KA==" saltValue="yx3MltG72Rt+DKPKsgI7sw==" spinCount="100000" sheet="1" objects="1" scenarios="1"/>
  <customSheetViews>
    <customSheetView guid="{5C464C92-22CC-468A-942C-F9652650FF68}" scale="150" showGridLines="0" topLeftCell="A320">
      <selection activeCell="C329" sqref="C329"/>
      <rowBreaks count="5" manualBreakCount="5">
        <brk id="75" max="16383" man="1"/>
        <brk id="150" max="16383" man="1"/>
        <brk id="225" max="16383" man="1"/>
        <brk id="300" max="16383" man="1"/>
        <brk id="358" max="16383" man="1"/>
      </rowBreaks>
      <pageMargins left="0" right="0" top="0.5" bottom="0.5" header="0.5" footer="0.5"/>
      <pageSetup orientation="portrait" r:id="rId1"/>
      <headerFooter alignWithMargins="0"/>
    </customSheetView>
    <customSheetView guid="{06A015F6-E370-4E83-BBF6-0EE93E8B73CD}" scale="150" showGridLines="0" topLeftCell="A320">
      <selection activeCell="C329" sqref="C329"/>
      <rowBreaks count="5" manualBreakCount="5">
        <brk id="75" max="16383" man="1"/>
        <brk id="150" max="16383" man="1"/>
        <brk id="225" max="16383" man="1"/>
        <brk id="300" max="16383" man="1"/>
        <brk id="358" max="16383" man="1"/>
      </rowBreaks>
      <pageMargins left="0" right="0" top="0.5" bottom="0.5" header="0.5" footer="0.5"/>
      <pageSetup orientation="portrait" r:id="rId2"/>
      <headerFooter alignWithMargins="0"/>
    </customSheetView>
  </customSheetViews>
  <phoneticPr fontId="0" type="noConversion"/>
  <pageMargins left="0" right="0" top="0.5" bottom="0.5" header="0.5" footer="0.5"/>
  <pageSetup orientation="portrait" r:id="rId3"/>
  <headerFooter alignWithMargins="0"/>
  <rowBreaks count="5" manualBreakCount="5">
    <brk id="75" max="16383" man="1"/>
    <brk id="150" max="16383" man="1"/>
    <brk id="225" max="16383" man="1"/>
    <brk id="300" max="16383" man="1"/>
    <brk id="3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/>
  </sheetPr>
  <dimension ref="A1:J360"/>
  <sheetViews>
    <sheetView showGridLines="0" topLeftCell="A312" zoomScale="130" zoomScaleNormal="130" workbookViewId="0">
      <selection activeCell="P32" sqref="P32"/>
    </sheetView>
  </sheetViews>
  <sheetFormatPr defaultRowHeight="9" x14ac:dyDescent="0.15"/>
  <cols>
    <col min="1" max="1" width="2" style="22" customWidth="1"/>
    <col min="2" max="2" width="6" style="22" customWidth="1"/>
    <col min="3" max="3" width="35" style="22" customWidth="1"/>
    <col min="4" max="4" width="30" style="22" customWidth="1"/>
    <col min="5" max="5" width="15" style="22" customWidth="1"/>
    <col min="6" max="6" width="16" style="22" customWidth="1"/>
    <col min="7" max="7" width="2" style="22" customWidth="1"/>
    <col min="8" max="8" width="32" style="22" customWidth="1"/>
    <col min="9" max="9" width="10" style="22" customWidth="1"/>
    <col min="10" max="10" width="2" style="22" customWidth="1"/>
    <col min="11" max="16384" width="9.59765625" style="22"/>
  </cols>
  <sheetData>
    <row r="1" spans="1:10" x14ac:dyDescent="0.15">
      <c r="C1" s="25" t="s">
        <v>675</v>
      </c>
      <c r="H1" s="25" t="s">
        <v>676</v>
      </c>
    </row>
    <row r="2" spans="1:10" x14ac:dyDescent="0.15">
      <c r="C2" s="26" t="s">
        <v>419</v>
      </c>
      <c r="D2" s="152">
        <f>'Worksheet S'!D13</f>
        <v>0</v>
      </c>
      <c r="H2" s="46" t="s">
        <v>0</v>
      </c>
    </row>
    <row r="3" spans="1:10" x14ac:dyDescent="0.15">
      <c r="C3" s="26" t="s">
        <v>436</v>
      </c>
      <c r="D3" s="27" t="str">
        <f>'Worksheet S'!L20</f>
        <v>H-xxxx</v>
      </c>
      <c r="E3" s="26" t="s">
        <v>540</v>
      </c>
      <c r="F3" s="249">
        <f>'Worksheet S'!F19</f>
        <v>0</v>
      </c>
      <c r="H3" s="46" t="s">
        <v>1</v>
      </c>
    </row>
    <row r="4" spans="1:10" x14ac:dyDescent="0.15">
      <c r="E4" s="26" t="s">
        <v>431</v>
      </c>
      <c r="F4" s="249">
        <f>'Worksheet S'!F21</f>
        <v>0</v>
      </c>
    </row>
    <row r="6" spans="1:10" x14ac:dyDescent="0.15">
      <c r="A6" s="29"/>
      <c r="B6" s="30"/>
      <c r="C6" s="31" t="s">
        <v>372</v>
      </c>
      <c r="D6" s="30"/>
      <c r="E6" s="33" t="s">
        <v>2</v>
      </c>
      <c r="F6" s="172" t="s">
        <v>3</v>
      </c>
      <c r="G6" s="31" t="s">
        <v>372</v>
      </c>
      <c r="H6" s="31" t="s">
        <v>372</v>
      </c>
      <c r="I6" s="33" t="s">
        <v>574</v>
      </c>
      <c r="J6" s="56"/>
    </row>
    <row r="7" spans="1:10" x14ac:dyDescent="0.15">
      <c r="A7" s="35"/>
      <c r="B7" s="25" t="s">
        <v>607</v>
      </c>
      <c r="E7" s="36" t="s">
        <v>4</v>
      </c>
      <c r="F7" s="36" t="s">
        <v>5</v>
      </c>
      <c r="G7" s="25" t="s">
        <v>372</v>
      </c>
      <c r="H7" s="36" t="s">
        <v>548</v>
      </c>
      <c r="I7" s="36" t="s">
        <v>445</v>
      </c>
      <c r="J7" s="32"/>
    </row>
    <row r="8" spans="1:10" x14ac:dyDescent="0.15">
      <c r="A8" s="35"/>
      <c r="B8" s="25" t="s">
        <v>578</v>
      </c>
      <c r="C8" s="36" t="s">
        <v>6</v>
      </c>
      <c r="E8" s="57" t="s">
        <v>7</v>
      </c>
      <c r="F8" s="36" t="s">
        <v>8</v>
      </c>
      <c r="G8" s="25" t="s">
        <v>372</v>
      </c>
      <c r="H8" s="36" t="s">
        <v>9</v>
      </c>
      <c r="I8" s="36" t="s">
        <v>9</v>
      </c>
      <c r="J8" s="32"/>
    </row>
    <row r="9" spans="1:10" x14ac:dyDescent="0.15">
      <c r="A9" s="35"/>
      <c r="E9" s="36" t="s">
        <v>451</v>
      </c>
      <c r="F9" s="36" t="s">
        <v>452</v>
      </c>
      <c r="G9" s="25" t="s">
        <v>372</v>
      </c>
      <c r="H9" s="36" t="s">
        <v>453</v>
      </c>
      <c r="I9" s="36" t="s">
        <v>454</v>
      </c>
      <c r="J9" s="32"/>
    </row>
    <row r="10" spans="1:10" x14ac:dyDescent="0.15">
      <c r="A10" s="42"/>
      <c r="B10" s="43"/>
      <c r="C10" s="43"/>
      <c r="D10" s="43"/>
      <c r="E10" s="43"/>
      <c r="F10" s="1"/>
      <c r="G10" s="14"/>
      <c r="H10" s="14"/>
      <c r="I10" s="2"/>
      <c r="J10" s="44"/>
    </row>
    <row r="11" spans="1:10" x14ac:dyDescent="0.15">
      <c r="A11" s="35"/>
      <c r="B11" s="27">
        <v>1</v>
      </c>
      <c r="C11" s="25" t="s">
        <v>10</v>
      </c>
      <c r="E11" s="21" t="s">
        <v>232</v>
      </c>
      <c r="F11" s="18">
        <v>0</v>
      </c>
      <c r="G11" s="12"/>
      <c r="H11" s="261" t="s">
        <v>11</v>
      </c>
      <c r="I11" s="173" t="s">
        <v>12</v>
      </c>
      <c r="J11" s="32"/>
    </row>
    <row r="12" spans="1:10" x14ac:dyDescent="0.15">
      <c r="A12" s="35"/>
      <c r="B12" s="27">
        <v>2</v>
      </c>
      <c r="C12" s="46" t="s">
        <v>13</v>
      </c>
      <c r="E12" s="21" t="s">
        <v>232</v>
      </c>
      <c r="F12" s="18">
        <v>0</v>
      </c>
      <c r="G12" s="12"/>
      <c r="H12" s="261" t="s">
        <v>11</v>
      </c>
      <c r="I12" s="173" t="s">
        <v>12</v>
      </c>
      <c r="J12" s="32"/>
    </row>
    <row r="13" spans="1:10" x14ac:dyDescent="0.15">
      <c r="A13" s="35"/>
      <c r="B13" s="27">
        <v>3</v>
      </c>
      <c r="C13" s="25" t="s">
        <v>14</v>
      </c>
      <c r="E13" s="21" t="s">
        <v>232</v>
      </c>
      <c r="F13" s="18">
        <v>0</v>
      </c>
      <c r="G13" s="12"/>
      <c r="H13" s="261" t="s">
        <v>11</v>
      </c>
      <c r="I13" s="173" t="s">
        <v>12</v>
      </c>
      <c r="J13" s="32"/>
    </row>
    <row r="14" spans="1:10" x14ac:dyDescent="0.15">
      <c r="A14" s="35"/>
      <c r="B14" s="27">
        <v>4</v>
      </c>
      <c r="C14" s="25" t="s">
        <v>15</v>
      </c>
      <c r="E14" s="21" t="s">
        <v>232</v>
      </c>
      <c r="F14" s="18">
        <v>0</v>
      </c>
      <c r="G14" s="12"/>
      <c r="H14" s="261" t="s">
        <v>11</v>
      </c>
      <c r="I14" s="173" t="s">
        <v>12</v>
      </c>
      <c r="J14" s="32"/>
    </row>
    <row r="15" spans="1:10" x14ac:dyDescent="0.15">
      <c r="A15" s="35"/>
      <c r="B15" s="27">
        <v>5</v>
      </c>
      <c r="C15" s="25" t="s">
        <v>16</v>
      </c>
      <c r="E15" s="21" t="s">
        <v>232</v>
      </c>
      <c r="F15" s="18">
        <v>0</v>
      </c>
      <c r="G15" s="12"/>
      <c r="H15" s="261" t="s">
        <v>11</v>
      </c>
      <c r="I15" s="173" t="s">
        <v>12</v>
      </c>
      <c r="J15" s="32"/>
    </row>
    <row r="16" spans="1:10" x14ac:dyDescent="0.15">
      <c r="A16" s="35"/>
      <c r="B16" s="27">
        <v>6</v>
      </c>
      <c r="C16" s="25" t="s">
        <v>17</v>
      </c>
      <c r="E16" s="21" t="s">
        <v>232</v>
      </c>
      <c r="F16" s="18">
        <v>0</v>
      </c>
      <c r="G16" s="12"/>
      <c r="H16" s="261" t="s">
        <v>11</v>
      </c>
      <c r="I16" s="173" t="s">
        <v>12</v>
      </c>
      <c r="J16" s="32"/>
    </row>
    <row r="17" spans="1:10" x14ac:dyDescent="0.15">
      <c r="A17" s="35"/>
      <c r="B17" s="27">
        <v>7</v>
      </c>
      <c r="C17" s="25" t="s">
        <v>18</v>
      </c>
      <c r="E17" s="21" t="s">
        <v>232</v>
      </c>
      <c r="F17" s="18">
        <v>0</v>
      </c>
      <c r="G17" s="12"/>
      <c r="H17" s="261" t="s">
        <v>11</v>
      </c>
      <c r="I17" s="347" t="s">
        <v>12</v>
      </c>
      <c r="J17" s="32"/>
    </row>
    <row r="18" spans="1:10" x14ac:dyDescent="0.15">
      <c r="A18" s="35"/>
      <c r="B18" s="27">
        <v>8</v>
      </c>
      <c r="C18" s="25" t="s">
        <v>677</v>
      </c>
      <c r="E18" s="21" t="s">
        <v>232</v>
      </c>
      <c r="F18" s="350">
        <v>0</v>
      </c>
      <c r="G18" s="12"/>
      <c r="H18" s="261" t="s">
        <v>11</v>
      </c>
      <c r="I18" s="347" t="s">
        <v>12</v>
      </c>
      <c r="J18" s="32"/>
    </row>
    <row r="19" spans="1:10" x14ac:dyDescent="0.15">
      <c r="A19" s="35"/>
      <c r="B19" s="27">
        <v>9</v>
      </c>
      <c r="C19" s="25" t="s">
        <v>19</v>
      </c>
      <c r="E19" s="21" t="s">
        <v>232</v>
      </c>
      <c r="F19" s="350">
        <v>0</v>
      </c>
      <c r="G19" s="12"/>
      <c r="H19" s="261" t="s">
        <v>11</v>
      </c>
      <c r="I19" s="347" t="s">
        <v>12</v>
      </c>
      <c r="J19" s="32"/>
    </row>
    <row r="20" spans="1:10" s="331" customFormat="1" ht="8.25" customHeight="1" x14ac:dyDescent="0.15">
      <c r="A20" s="329"/>
      <c r="B20" s="327">
        <v>10</v>
      </c>
      <c r="C20" s="330" t="s">
        <v>20</v>
      </c>
      <c r="E20" s="332" t="s">
        <v>232</v>
      </c>
      <c r="F20" s="345">
        <v>0</v>
      </c>
      <c r="G20" s="333"/>
      <c r="H20" s="334" t="s">
        <v>11</v>
      </c>
      <c r="I20" s="347" t="s">
        <v>12</v>
      </c>
      <c r="J20" s="336"/>
    </row>
    <row r="21" spans="1:10" s="331" customFormat="1" ht="8.25" customHeight="1" x14ac:dyDescent="0.15">
      <c r="A21" s="329"/>
      <c r="B21" s="337" t="s">
        <v>238</v>
      </c>
      <c r="C21" s="330" t="s">
        <v>20</v>
      </c>
      <c r="E21" s="332" t="s">
        <v>232</v>
      </c>
      <c r="F21" s="345">
        <v>0</v>
      </c>
      <c r="G21" s="333"/>
      <c r="H21" s="334" t="s">
        <v>11</v>
      </c>
      <c r="I21" s="347" t="s">
        <v>12</v>
      </c>
      <c r="J21" s="336"/>
    </row>
    <row r="22" spans="1:10" s="331" customFormat="1" ht="8.25" customHeight="1" x14ac:dyDescent="0.15">
      <c r="A22" s="329"/>
      <c r="B22" s="337" t="s">
        <v>239</v>
      </c>
      <c r="C22" s="330" t="s">
        <v>20</v>
      </c>
      <c r="E22" s="332" t="s">
        <v>232</v>
      </c>
      <c r="F22" s="345">
        <v>0</v>
      </c>
      <c r="G22" s="333"/>
      <c r="H22" s="334" t="s">
        <v>11</v>
      </c>
      <c r="I22" s="335" t="s">
        <v>12</v>
      </c>
      <c r="J22" s="336"/>
    </row>
    <row r="23" spans="1:10" s="331" customFormat="1" ht="8.25" customHeight="1" x14ac:dyDescent="0.15">
      <c r="A23" s="329"/>
      <c r="B23" s="337" t="s">
        <v>240</v>
      </c>
      <c r="C23" s="330" t="s">
        <v>20</v>
      </c>
      <c r="E23" s="332" t="s">
        <v>232</v>
      </c>
      <c r="F23" s="345">
        <v>0</v>
      </c>
      <c r="G23" s="333"/>
      <c r="H23" s="334" t="s">
        <v>11</v>
      </c>
      <c r="I23" s="335" t="s">
        <v>12</v>
      </c>
      <c r="J23" s="336"/>
    </row>
    <row r="24" spans="1:10" x14ac:dyDescent="0.15">
      <c r="A24" s="35"/>
      <c r="B24" s="27">
        <v>11</v>
      </c>
      <c r="C24" s="25" t="s">
        <v>21</v>
      </c>
      <c r="E24" s="21" t="s">
        <v>232</v>
      </c>
      <c r="F24" s="350">
        <v>0</v>
      </c>
      <c r="G24" s="12"/>
      <c r="H24" s="261" t="s">
        <v>11</v>
      </c>
      <c r="I24" s="335" t="s">
        <v>12</v>
      </c>
      <c r="J24" s="32"/>
    </row>
    <row r="25" spans="1:10" x14ac:dyDescent="0.15">
      <c r="A25" s="35"/>
      <c r="B25" s="27">
        <v>12</v>
      </c>
      <c r="C25" s="25" t="s">
        <v>22</v>
      </c>
      <c r="E25" s="21" t="s">
        <v>232</v>
      </c>
      <c r="F25" s="350">
        <v>0</v>
      </c>
      <c r="G25" s="12"/>
      <c r="H25" s="261" t="s">
        <v>11</v>
      </c>
      <c r="I25" s="335" t="s">
        <v>12</v>
      </c>
      <c r="J25" s="32"/>
    </row>
    <row r="26" spans="1:10" x14ac:dyDescent="0.15">
      <c r="A26" s="35"/>
      <c r="B26" s="27">
        <v>13</v>
      </c>
      <c r="C26" s="25" t="s">
        <v>23</v>
      </c>
      <c r="E26" s="21" t="s">
        <v>232</v>
      </c>
      <c r="F26" s="350">
        <v>0</v>
      </c>
      <c r="G26" s="12"/>
      <c r="H26" s="349" t="s">
        <v>11</v>
      </c>
      <c r="I26" s="347" t="s">
        <v>12</v>
      </c>
      <c r="J26" s="32"/>
    </row>
    <row r="27" spans="1:10" x14ac:dyDescent="0.15">
      <c r="A27" s="35"/>
      <c r="B27" s="27">
        <v>14</v>
      </c>
      <c r="C27" s="25" t="s">
        <v>24</v>
      </c>
      <c r="E27" s="21" t="s">
        <v>232</v>
      </c>
      <c r="F27" s="350">
        <v>0</v>
      </c>
      <c r="G27" s="12"/>
      <c r="H27" s="349" t="s">
        <v>11</v>
      </c>
      <c r="I27" s="347" t="s">
        <v>12</v>
      </c>
      <c r="J27" s="32"/>
    </row>
    <row r="28" spans="1:10" x14ac:dyDescent="0.15">
      <c r="A28" s="35"/>
      <c r="B28" s="27">
        <v>15</v>
      </c>
      <c r="C28" s="25" t="s">
        <v>25</v>
      </c>
      <c r="E28" s="21" t="s">
        <v>232</v>
      </c>
      <c r="F28" s="350">
        <v>0</v>
      </c>
      <c r="G28" s="12"/>
      <c r="H28" s="261" t="s">
        <v>11</v>
      </c>
      <c r="I28" s="347" t="s">
        <v>12</v>
      </c>
      <c r="J28" s="32"/>
    </row>
    <row r="29" spans="1:10" x14ac:dyDescent="0.15">
      <c r="A29" s="35"/>
      <c r="B29" s="27">
        <v>16</v>
      </c>
      <c r="C29" s="25" t="s">
        <v>26</v>
      </c>
      <c r="E29" s="21" t="s">
        <v>232</v>
      </c>
      <c r="F29" s="350">
        <v>0</v>
      </c>
      <c r="G29" s="12"/>
      <c r="H29" s="261" t="s">
        <v>11</v>
      </c>
      <c r="I29" s="347" t="s">
        <v>12</v>
      </c>
      <c r="J29" s="32"/>
    </row>
    <row r="30" spans="1:10" x14ac:dyDescent="0.15">
      <c r="A30" s="35"/>
      <c r="B30" s="27">
        <v>17</v>
      </c>
      <c r="C30" s="25" t="s">
        <v>27</v>
      </c>
      <c r="E30" s="21" t="s">
        <v>232</v>
      </c>
      <c r="F30" s="350">
        <v>0</v>
      </c>
      <c r="G30" s="12"/>
      <c r="H30" s="261" t="s">
        <v>11</v>
      </c>
      <c r="I30" s="347" t="s">
        <v>12</v>
      </c>
      <c r="J30" s="32"/>
    </row>
    <row r="31" spans="1:10" x14ac:dyDescent="0.15">
      <c r="A31" s="35"/>
      <c r="B31" s="27">
        <v>18</v>
      </c>
      <c r="C31" s="25" t="s">
        <v>28</v>
      </c>
      <c r="E31" s="21" t="s">
        <v>232</v>
      </c>
      <c r="F31" s="350">
        <v>0</v>
      </c>
      <c r="G31" s="12"/>
      <c r="H31" s="261" t="s">
        <v>11</v>
      </c>
      <c r="I31" s="347" t="s">
        <v>12</v>
      </c>
      <c r="J31" s="32"/>
    </row>
    <row r="32" spans="1:10" x14ac:dyDescent="0.15">
      <c r="A32" s="35"/>
      <c r="B32" s="27">
        <v>19</v>
      </c>
      <c r="C32" s="25" t="s">
        <v>29</v>
      </c>
      <c r="E32" s="21" t="s">
        <v>232</v>
      </c>
      <c r="F32" s="350">
        <v>0</v>
      </c>
      <c r="G32" s="12"/>
      <c r="H32" s="261" t="s">
        <v>11</v>
      </c>
      <c r="I32" s="347" t="s">
        <v>12</v>
      </c>
      <c r="J32" s="32"/>
    </row>
    <row r="33" spans="1:10" x14ac:dyDescent="0.15">
      <c r="A33" s="35"/>
      <c r="B33" s="27">
        <v>20</v>
      </c>
      <c r="C33" s="25" t="s">
        <v>30</v>
      </c>
      <c r="E33" s="21" t="s">
        <v>232</v>
      </c>
      <c r="F33" s="350">
        <v>0</v>
      </c>
      <c r="G33" s="12"/>
      <c r="H33" s="261" t="s">
        <v>11</v>
      </c>
      <c r="I33" s="347" t="s">
        <v>12</v>
      </c>
      <c r="J33" s="32"/>
    </row>
    <row r="34" spans="1:10" x14ac:dyDescent="0.15">
      <c r="A34" s="35"/>
      <c r="B34" s="27">
        <v>21</v>
      </c>
      <c r="C34" s="25" t="s">
        <v>31</v>
      </c>
      <c r="E34" s="21" t="s">
        <v>232</v>
      </c>
      <c r="F34" s="350">
        <v>0</v>
      </c>
      <c r="G34" s="12"/>
      <c r="H34" s="261" t="s">
        <v>11</v>
      </c>
      <c r="I34" s="347" t="s">
        <v>12</v>
      </c>
      <c r="J34" s="32"/>
    </row>
    <row r="35" spans="1:10" x14ac:dyDescent="0.15">
      <c r="A35" s="35"/>
      <c r="B35" s="27">
        <v>22</v>
      </c>
      <c r="C35" s="25" t="s">
        <v>648</v>
      </c>
      <c r="E35" s="21" t="s">
        <v>232</v>
      </c>
      <c r="F35" s="350">
        <v>0</v>
      </c>
      <c r="G35" s="12"/>
      <c r="H35" s="261" t="s">
        <v>11</v>
      </c>
      <c r="I35" s="347" t="s">
        <v>12</v>
      </c>
      <c r="J35" s="32"/>
    </row>
    <row r="36" spans="1:10" s="331" customFormat="1" x14ac:dyDescent="0.15">
      <c r="A36" s="329"/>
      <c r="B36" s="327">
        <v>23</v>
      </c>
      <c r="C36" s="328" t="s">
        <v>769</v>
      </c>
      <c r="E36" s="332" t="s">
        <v>232</v>
      </c>
      <c r="F36" s="345">
        <v>0</v>
      </c>
      <c r="G36" s="333"/>
      <c r="H36" s="349" t="s">
        <v>11</v>
      </c>
      <c r="I36" s="347" t="s">
        <v>12</v>
      </c>
      <c r="J36" s="336"/>
    </row>
    <row r="37" spans="1:10" x14ac:dyDescent="0.15">
      <c r="A37" s="35"/>
      <c r="B37" s="27">
        <f>B36+1</f>
        <v>24</v>
      </c>
      <c r="C37" s="46" t="s">
        <v>38</v>
      </c>
      <c r="E37" s="21" t="s">
        <v>232</v>
      </c>
      <c r="F37" s="350">
        <v>0</v>
      </c>
      <c r="G37" s="12"/>
      <c r="H37" s="349" t="s">
        <v>11</v>
      </c>
      <c r="I37" s="347" t="s">
        <v>12</v>
      </c>
      <c r="J37" s="32"/>
    </row>
    <row r="38" spans="1:10" x14ac:dyDescent="0.15">
      <c r="A38" s="35"/>
      <c r="B38" s="27">
        <f t="shared" ref="B38:B61" si="0">B37+1</f>
        <v>25</v>
      </c>
      <c r="C38" s="46" t="s">
        <v>39</v>
      </c>
      <c r="E38" s="21" t="s">
        <v>232</v>
      </c>
      <c r="F38" s="350">
        <v>0</v>
      </c>
      <c r="G38" s="12"/>
      <c r="H38" s="261" t="s">
        <v>11</v>
      </c>
      <c r="I38" s="347" t="s">
        <v>12</v>
      </c>
      <c r="J38" s="32"/>
    </row>
    <row r="39" spans="1:10" x14ac:dyDescent="0.15">
      <c r="A39" s="35"/>
      <c r="B39" s="27">
        <f t="shared" si="0"/>
        <v>26</v>
      </c>
      <c r="C39" s="46" t="s">
        <v>40</v>
      </c>
      <c r="E39" s="21" t="s">
        <v>232</v>
      </c>
      <c r="F39" s="350">
        <v>0</v>
      </c>
      <c r="G39" s="12"/>
      <c r="H39" s="261" t="s">
        <v>11</v>
      </c>
      <c r="I39" s="347" t="s">
        <v>12</v>
      </c>
      <c r="J39" s="32"/>
    </row>
    <row r="40" spans="1:10" x14ac:dyDescent="0.15">
      <c r="A40" s="35"/>
      <c r="B40" s="27">
        <f t="shared" si="0"/>
        <v>27</v>
      </c>
      <c r="C40" s="46" t="s">
        <v>41</v>
      </c>
      <c r="E40" s="21" t="s">
        <v>232</v>
      </c>
      <c r="F40" s="350">
        <v>0</v>
      </c>
      <c r="G40" s="12"/>
      <c r="H40" s="261" t="s">
        <v>11</v>
      </c>
      <c r="I40" s="347" t="s">
        <v>12</v>
      </c>
      <c r="J40" s="32"/>
    </row>
    <row r="41" spans="1:10" x14ac:dyDescent="0.15">
      <c r="A41" s="35"/>
      <c r="B41" s="27">
        <f t="shared" si="0"/>
        <v>28</v>
      </c>
      <c r="C41" s="419" t="s">
        <v>42</v>
      </c>
      <c r="D41" s="12"/>
      <c r="E41" s="21" t="s">
        <v>232</v>
      </c>
      <c r="F41" s="350">
        <v>0</v>
      </c>
      <c r="G41" s="12"/>
      <c r="H41" s="261" t="s">
        <v>11</v>
      </c>
      <c r="I41" s="347" t="s">
        <v>12</v>
      </c>
      <c r="J41" s="32"/>
    </row>
    <row r="42" spans="1:10" x14ac:dyDescent="0.15">
      <c r="A42" s="35"/>
      <c r="B42" s="27">
        <f t="shared" si="0"/>
        <v>29</v>
      </c>
      <c r="C42" s="16" t="s">
        <v>43</v>
      </c>
      <c r="D42" s="12"/>
      <c r="E42" s="21" t="s">
        <v>232</v>
      </c>
      <c r="F42" s="350">
        <v>0</v>
      </c>
      <c r="G42" s="12"/>
      <c r="H42" s="261" t="s">
        <v>11</v>
      </c>
      <c r="I42" s="347" t="s">
        <v>12</v>
      </c>
      <c r="J42" s="32"/>
    </row>
    <row r="43" spans="1:10" x14ac:dyDescent="0.15">
      <c r="A43" s="35"/>
      <c r="B43" s="27">
        <f t="shared" si="0"/>
        <v>30</v>
      </c>
      <c r="C43" s="16" t="s">
        <v>43</v>
      </c>
      <c r="D43" s="12"/>
      <c r="E43" s="21" t="s">
        <v>232</v>
      </c>
      <c r="F43" s="350">
        <v>0</v>
      </c>
      <c r="G43" s="12"/>
      <c r="H43" s="261" t="s">
        <v>11</v>
      </c>
      <c r="I43" s="347" t="s">
        <v>12</v>
      </c>
      <c r="J43" s="32"/>
    </row>
    <row r="44" spans="1:10" x14ac:dyDescent="0.15">
      <c r="A44" s="35"/>
      <c r="B44" s="27">
        <f t="shared" si="0"/>
        <v>31</v>
      </c>
      <c r="C44" s="20" t="s">
        <v>43</v>
      </c>
      <c r="D44" s="12"/>
      <c r="E44" s="21" t="s">
        <v>232</v>
      </c>
      <c r="F44" s="350">
        <v>0</v>
      </c>
      <c r="G44" s="12"/>
      <c r="H44" s="261" t="s">
        <v>11</v>
      </c>
      <c r="I44" s="347" t="s">
        <v>12</v>
      </c>
      <c r="J44" s="32"/>
    </row>
    <row r="45" spans="1:10" x14ac:dyDescent="0.15">
      <c r="A45" s="35"/>
      <c r="B45" s="27">
        <f t="shared" si="0"/>
        <v>32</v>
      </c>
      <c r="C45" s="16" t="s">
        <v>43</v>
      </c>
      <c r="D45" s="12"/>
      <c r="E45" s="21" t="s">
        <v>232</v>
      </c>
      <c r="F45" s="350">
        <v>0</v>
      </c>
      <c r="G45" s="12"/>
      <c r="H45" s="261" t="s">
        <v>11</v>
      </c>
      <c r="I45" s="347" t="s">
        <v>12</v>
      </c>
      <c r="J45" s="32"/>
    </row>
    <row r="46" spans="1:10" x14ac:dyDescent="0.15">
      <c r="A46" s="35"/>
      <c r="B46" s="27">
        <f t="shared" si="0"/>
        <v>33</v>
      </c>
      <c r="C46" s="16" t="s">
        <v>43</v>
      </c>
      <c r="D46" s="12"/>
      <c r="E46" s="21" t="s">
        <v>232</v>
      </c>
      <c r="F46" s="350">
        <v>0</v>
      </c>
      <c r="G46" s="12"/>
      <c r="H46" s="261" t="s">
        <v>11</v>
      </c>
      <c r="I46" s="347" t="s">
        <v>12</v>
      </c>
      <c r="J46" s="32"/>
    </row>
    <row r="47" spans="1:10" x14ac:dyDescent="0.15">
      <c r="A47" s="35"/>
      <c r="B47" s="27">
        <f t="shared" si="0"/>
        <v>34</v>
      </c>
      <c r="C47" s="16" t="s">
        <v>43</v>
      </c>
      <c r="D47" s="12"/>
      <c r="E47" s="21" t="s">
        <v>232</v>
      </c>
      <c r="F47" s="350">
        <v>0</v>
      </c>
      <c r="G47" s="12"/>
      <c r="H47" s="261" t="s">
        <v>11</v>
      </c>
      <c r="I47" s="347" t="s">
        <v>12</v>
      </c>
      <c r="J47" s="32"/>
    </row>
    <row r="48" spans="1:10" x14ac:dyDescent="0.15">
      <c r="A48" s="35"/>
      <c r="B48" s="27">
        <f t="shared" si="0"/>
        <v>35</v>
      </c>
      <c r="C48" s="16" t="s">
        <v>43</v>
      </c>
      <c r="D48" s="12"/>
      <c r="E48" s="21" t="s">
        <v>232</v>
      </c>
      <c r="F48" s="350">
        <v>0</v>
      </c>
      <c r="G48" s="12"/>
      <c r="H48" s="261" t="s">
        <v>11</v>
      </c>
      <c r="I48" s="347" t="s">
        <v>12</v>
      </c>
      <c r="J48" s="32"/>
    </row>
    <row r="49" spans="1:10" x14ac:dyDescent="0.15">
      <c r="A49" s="35"/>
      <c r="B49" s="27">
        <f t="shared" si="0"/>
        <v>36</v>
      </c>
      <c r="C49" s="16" t="s">
        <v>43</v>
      </c>
      <c r="D49" s="12"/>
      <c r="E49" s="21" t="s">
        <v>232</v>
      </c>
      <c r="F49" s="350">
        <v>0</v>
      </c>
      <c r="G49" s="12"/>
      <c r="H49" s="261" t="s">
        <v>11</v>
      </c>
      <c r="I49" s="347" t="s">
        <v>12</v>
      </c>
      <c r="J49" s="32"/>
    </row>
    <row r="50" spans="1:10" x14ac:dyDescent="0.15">
      <c r="A50" s="35"/>
      <c r="B50" s="27">
        <f t="shared" si="0"/>
        <v>37</v>
      </c>
      <c r="C50" s="16" t="s">
        <v>43</v>
      </c>
      <c r="D50" s="12"/>
      <c r="E50" s="21" t="s">
        <v>232</v>
      </c>
      <c r="F50" s="350">
        <v>0</v>
      </c>
      <c r="G50" s="12"/>
      <c r="H50" s="261" t="s">
        <v>11</v>
      </c>
      <c r="I50" s="347" t="s">
        <v>12</v>
      </c>
      <c r="J50" s="32"/>
    </row>
    <row r="51" spans="1:10" x14ac:dyDescent="0.15">
      <c r="A51" s="35"/>
      <c r="B51" s="27">
        <f t="shared" si="0"/>
        <v>38</v>
      </c>
      <c r="C51" s="16" t="s">
        <v>43</v>
      </c>
      <c r="D51" s="12"/>
      <c r="E51" s="21" t="s">
        <v>232</v>
      </c>
      <c r="F51" s="350">
        <v>0</v>
      </c>
      <c r="G51" s="12"/>
      <c r="H51" s="261" t="s">
        <v>11</v>
      </c>
      <c r="I51" s="347" t="s">
        <v>12</v>
      </c>
      <c r="J51" s="32"/>
    </row>
    <row r="52" spans="1:10" x14ac:dyDescent="0.15">
      <c r="A52" s="35"/>
      <c r="B52" s="27">
        <f t="shared" si="0"/>
        <v>39</v>
      </c>
      <c r="C52" s="16" t="s">
        <v>43</v>
      </c>
      <c r="D52" s="12"/>
      <c r="E52" s="21" t="s">
        <v>232</v>
      </c>
      <c r="F52" s="350">
        <v>0</v>
      </c>
      <c r="G52" s="12"/>
      <c r="H52" s="261" t="s">
        <v>11</v>
      </c>
      <c r="I52" s="347" t="s">
        <v>12</v>
      </c>
      <c r="J52" s="32"/>
    </row>
    <row r="53" spans="1:10" x14ac:dyDescent="0.15">
      <c r="A53" s="35"/>
      <c r="B53" s="27">
        <f t="shared" si="0"/>
        <v>40</v>
      </c>
      <c r="C53" s="16" t="s">
        <v>43</v>
      </c>
      <c r="D53" s="12"/>
      <c r="E53" s="21" t="s">
        <v>232</v>
      </c>
      <c r="F53" s="350">
        <v>0</v>
      </c>
      <c r="G53" s="12"/>
      <c r="H53" s="261" t="s">
        <v>11</v>
      </c>
      <c r="I53" s="347" t="s">
        <v>12</v>
      </c>
      <c r="J53" s="32"/>
    </row>
    <row r="54" spans="1:10" x14ac:dyDescent="0.15">
      <c r="A54" s="35"/>
      <c r="B54" s="27">
        <f t="shared" si="0"/>
        <v>41</v>
      </c>
      <c r="C54" s="16" t="s">
        <v>43</v>
      </c>
      <c r="D54" s="12"/>
      <c r="E54" s="21" t="s">
        <v>232</v>
      </c>
      <c r="F54" s="18">
        <v>0</v>
      </c>
      <c r="G54" s="12"/>
      <c r="H54" s="261" t="s">
        <v>11</v>
      </c>
      <c r="I54" s="347" t="s">
        <v>12</v>
      </c>
      <c r="J54" s="32"/>
    </row>
    <row r="55" spans="1:10" x14ac:dyDescent="0.15">
      <c r="A55" s="35"/>
      <c r="B55" s="27">
        <f t="shared" si="0"/>
        <v>42</v>
      </c>
      <c r="C55" s="16" t="s">
        <v>43</v>
      </c>
      <c r="D55" s="12"/>
      <c r="E55" s="21" t="s">
        <v>232</v>
      </c>
      <c r="F55" s="18">
        <v>0</v>
      </c>
      <c r="G55" s="12"/>
      <c r="H55" s="261" t="s">
        <v>11</v>
      </c>
      <c r="I55" s="347" t="s">
        <v>12</v>
      </c>
      <c r="J55" s="32"/>
    </row>
    <row r="56" spans="1:10" x14ac:dyDescent="0.15">
      <c r="A56" s="35"/>
      <c r="B56" s="27">
        <f t="shared" si="0"/>
        <v>43</v>
      </c>
      <c r="C56" s="16" t="s">
        <v>43</v>
      </c>
      <c r="D56" s="12"/>
      <c r="E56" s="21" t="s">
        <v>232</v>
      </c>
      <c r="F56" s="18">
        <v>0</v>
      </c>
      <c r="G56" s="12"/>
      <c r="H56" s="261" t="s">
        <v>11</v>
      </c>
      <c r="I56" s="173" t="s">
        <v>12</v>
      </c>
      <c r="J56" s="32"/>
    </row>
    <row r="57" spans="1:10" x14ac:dyDescent="0.15">
      <c r="A57" s="35"/>
      <c r="B57" s="27">
        <f t="shared" si="0"/>
        <v>44</v>
      </c>
      <c r="C57" s="16" t="s">
        <v>43</v>
      </c>
      <c r="D57" s="12"/>
      <c r="E57" s="21" t="s">
        <v>232</v>
      </c>
      <c r="F57" s="18">
        <v>0</v>
      </c>
      <c r="G57" s="12"/>
      <c r="H57" s="261" t="s">
        <v>11</v>
      </c>
      <c r="I57" s="173" t="s">
        <v>12</v>
      </c>
      <c r="J57" s="32"/>
    </row>
    <row r="58" spans="1:10" x14ac:dyDescent="0.15">
      <c r="A58" s="35"/>
      <c r="B58" s="27">
        <f t="shared" si="0"/>
        <v>45</v>
      </c>
      <c r="C58" s="16" t="s">
        <v>43</v>
      </c>
      <c r="D58" s="12"/>
      <c r="E58" s="21" t="s">
        <v>232</v>
      </c>
      <c r="F58" s="18">
        <v>0</v>
      </c>
      <c r="G58" s="12"/>
      <c r="H58" s="261" t="s">
        <v>11</v>
      </c>
      <c r="I58" s="173" t="s">
        <v>12</v>
      </c>
      <c r="J58" s="32"/>
    </row>
    <row r="59" spans="1:10" x14ac:dyDescent="0.15">
      <c r="A59" s="35"/>
      <c r="B59" s="27">
        <f t="shared" si="0"/>
        <v>46</v>
      </c>
      <c r="C59" s="16" t="s">
        <v>43</v>
      </c>
      <c r="D59" s="12"/>
      <c r="E59" s="21" t="s">
        <v>232</v>
      </c>
      <c r="F59" s="18">
        <v>0</v>
      </c>
      <c r="G59" s="12"/>
      <c r="H59" s="261" t="s">
        <v>11</v>
      </c>
      <c r="I59" s="173" t="s">
        <v>12</v>
      </c>
      <c r="J59" s="32"/>
    </row>
    <row r="60" spans="1:10" x14ac:dyDescent="0.15">
      <c r="A60" s="35"/>
      <c r="B60" s="27">
        <f t="shared" si="0"/>
        <v>47</v>
      </c>
      <c r="C60" s="16" t="s">
        <v>43</v>
      </c>
      <c r="D60" s="12"/>
      <c r="E60" s="21" t="s">
        <v>232</v>
      </c>
      <c r="F60" s="18">
        <v>0</v>
      </c>
      <c r="G60" s="12"/>
      <c r="H60" s="261" t="s">
        <v>11</v>
      </c>
      <c r="I60" s="173" t="s">
        <v>12</v>
      </c>
      <c r="J60" s="32"/>
    </row>
    <row r="61" spans="1:10" x14ac:dyDescent="0.15">
      <c r="A61" s="35"/>
      <c r="B61" s="27">
        <f t="shared" si="0"/>
        <v>48</v>
      </c>
      <c r="C61" s="16" t="s">
        <v>43</v>
      </c>
      <c r="E61" s="21" t="s">
        <v>232</v>
      </c>
      <c r="F61" s="18">
        <v>0</v>
      </c>
      <c r="G61" s="12"/>
      <c r="H61" s="261" t="s">
        <v>11</v>
      </c>
      <c r="I61" s="173" t="s">
        <v>12</v>
      </c>
      <c r="J61" s="32"/>
    </row>
    <row r="62" spans="1:10" x14ac:dyDescent="0.15">
      <c r="A62" s="35"/>
      <c r="B62" s="25" t="s">
        <v>372</v>
      </c>
      <c r="C62" s="25" t="s">
        <v>372</v>
      </c>
      <c r="E62" s="6" t="s">
        <v>372</v>
      </c>
      <c r="F62" s="46" t="s">
        <v>44</v>
      </c>
      <c r="G62" s="12"/>
      <c r="H62" s="12"/>
      <c r="I62" s="174"/>
      <c r="J62" s="32"/>
    </row>
    <row r="63" spans="1:10" x14ac:dyDescent="0.15">
      <c r="A63" s="35"/>
      <c r="B63" s="27">
        <v>49</v>
      </c>
      <c r="C63" s="25" t="s">
        <v>45</v>
      </c>
      <c r="D63" s="167" t="s">
        <v>589</v>
      </c>
      <c r="E63" s="167" t="s">
        <v>589</v>
      </c>
      <c r="F63" s="27">
        <f>SUM(F11:F61)</f>
        <v>0</v>
      </c>
      <c r="J63" s="32"/>
    </row>
    <row r="64" spans="1:10" x14ac:dyDescent="0.15">
      <c r="A64" s="35"/>
      <c r="B64" s="27">
        <v>50</v>
      </c>
      <c r="C64" s="25" t="s">
        <v>531</v>
      </c>
      <c r="D64" s="167" t="s">
        <v>589</v>
      </c>
      <c r="E64" s="167" t="s">
        <v>589</v>
      </c>
      <c r="F64" s="27">
        <f>F142</f>
        <v>0</v>
      </c>
      <c r="J64" s="32"/>
    </row>
    <row r="65" spans="1:10" x14ac:dyDescent="0.15">
      <c r="A65" s="35"/>
      <c r="B65" s="27"/>
      <c r="C65" s="25" t="s">
        <v>534</v>
      </c>
      <c r="D65" s="167" t="s">
        <v>589</v>
      </c>
      <c r="E65" s="167" t="s">
        <v>589</v>
      </c>
      <c r="F65" s="27">
        <f>F217</f>
        <v>0</v>
      </c>
      <c r="J65" s="32"/>
    </row>
    <row r="66" spans="1:10" x14ac:dyDescent="0.15">
      <c r="A66" s="35"/>
      <c r="B66" s="27"/>
      <c r="C66" s="25" t="s">
        <v>535</v>
      </c>
      <c r="D66" s="167" t="s">
        <v>589</v>
      </c>
      <c r="E66" s="167" t="s">
        <v>589</v>
      </c>
      <c r="F66" s="27">
        <f>F292</f>
        <v>0</v>
      </c>
      <c r="J66" s="32"/>
    </row>
    <row r="67" spans="1:10" x14ac:dyDescent="0.15">
      <c r="A67" s="35"/>
      <c r="B67" s="25" t="s">
        <v>372</v>
      </c>
      <c r="C67" s="25" t="s">
        <v>372</v>
      </c>
      <c r="D67" s="25" t="s">
        <v>372</v>
      </c>
      <c r="E67" s="25" t="s">
        <v>372</v>
      </c>
      <c r="F67" s="46" t="s">
        <v>44</v>
      </c>
      <c r="J67" s="32"/>
    </row>
    <row r="68" spans="1:10" x14ac:dyDescent="0.15">
      <c r="A68" s="35"/>
      <c r="B68" s="27">
        <v>51</v>
      </c>
      <c r="C68" s="25" t="s">
        <v>46</v>
      </c>
      <c r="D68" s="167" t="s">
        <v>589</v>
      </c>
      <c r="E68" s="167" t="s">
        <v>589</v>
      </c>
      <c r="F68" s="27">
        <f>SUM(F63:F66)</f>
        <v>0</v>
      </c>
      <c r="J68" s="32"/>
    </row>
    <row r="69" spans="1:10" x14ac:dyDescent="0.15">
      <c r="A69" s="132"/>
      <c r="B69" s="112"/>
      <c r="C69" s="112"/>
      <c r="D69" s="112"/>
      <c r="E69" s="112"/>
      <c r="F69" s="154" t="s">
        <v>595</v>
      </c>
      <c r="G69" s="112"/>
      <c r="H69" s="112"/>
      <c r="I69" s="112"/>
      <c r="J69" s="49"/>
    </row>
    <row r="70" spans="1:10" x14ac:dyDescent="0.15">
      <c r="A70" s="132"/>
      <c r="B70" s="26" t="s">
        <v>462</v>
      </c>
      <c r="C70" s="154" t="s">
        <v>47</v>
      </c>
      <c r="D70" s="112"/>
      <c r="E70" s="175" t="s">
        <v>48</v>
      </c>
      <c r="F70" s="112"/>
      <c r="G70" s="112"/>
      <c r="H70" s="112"/>
      <c r="I70" s="112"/>
      <c r="J70" s="49"/>
    </row>
    <row r="71" spans="1:10" x14ac:dyDescent="0.15">
      <c r="A71" s="132"/>
      <c r="B71" s="25" t="s">
        <v>372</v>
      </c>
      <c r="C71" s="154" t="s">
        <v>49</v>
      </c>
      <c r="D71" s="112"/>
      <c r="E71" s="175" t="s">
        <v>50</v>
      </c>
      <c r="F71" s="112"/>
      <c r="G71" s="112"/>
      <c r="H71" s="112"/>
      <c r="I71" s="112"/>
      <c r="J71" s="49"/>
    </row>
    <row r="72" spans="1:10" x14ac:dyDescent="0.15">
      <c r="A72" s="132"/>
      <c r="B72" s="25" t="s">
        <v>372</v>
      </c>
      <c r="C72" s="154" t="s">
        <v>51</v>
      </c>
      <c r="D72" s="112"/>
      <c r="E72" s="175" t="s">
        <v>52</v>
      </c>
      <c r="F72" s="112"/>
      <c r="G72" s="112"/>
      <c r="H72" s="112"/>
      <c r="I72" s="112"/>
      <c r="J72" s="49"/>
    </row>
    <row r="73" spans="1:10" x14ac:dyDescent="0.15">
      <c r="A73" s="138"/>
      <c r="B73" s="28"/>
      <c r="C73" s="28"/>
      <c r="D73" s="28"/>
      <c r="E73" s="28"/>
      <c r="F73" s="28"/>
      <c r="G73" s="28"/>
      <c r="H73" s="28"/>
      <c r="I73" s="28"/>
      <c r="J73" s="143"/>
    </row>
    <row r="75" spans="1:10" x14ac:dyDescent="0.15">
      <c r="C75" s="46" t="str">
        <f>'Worksheet D'!B303</f>
        <v>FORM CMS 276-16</v>
      </c>
      <c r="F75" s="66"/>
      <c r="H75" s="67"/>
    </row>
    <row r="76" spans="1:10" x14ac:dyDescent="0.15">
      <c r="C76" s="46" t="s">
        <v>114</v>
      </c>
    </row>
    <row r="77" spans="1:10" x14ac:dyDescent="0.15">
      <c r="C77" s="46"/>
    </row>
    <row r="78" spans="1:10" x14ac:dyDescent="0.15">
      <c r="C78" s="25" t="s">
        <v>675</v>
      </c>
      <c r="H78" s="25" t="s">
        <v>53</v>
      </c>
    </row>
    <row r="79" spans="1:10" x14ac:dyDescent="0.15">
      <c r="C79" s="26" t="s">
        <v>419</v>
      </c>
      <c r="D79" s="27">
        <f>'Worksheet S'!D13</f>
        <v>0</v>
      </c>
    </row>
    <row r="80" spans="1:10" x14ac:dyDescent="0.15">
      <c r="C80" s="26" t="s">
        <v>436</v>
      </c>
      <c r="D80" s="27" t="str">
        <f>'Worksheet S'!L20</f>
        <v>H-xxxx</v>
      </c>
      <c r="E80" s="26" t="s">
        <v>540</v>
      </c>
      <c r="F80" s="249">
        <f>'Worksheet S'!F19</f>
        <v>0</v>
      </c>
      <c r="H80" s="25" t="s">
        <v>54</v>
      </c>
    </row>
    <row r="81" spans="1:10" x14ac:dyDescent="0.15">
      <c r="E81" s="26" t="s">
        <v>431</v>
      </c>
      <c r="F81" s="249">
        <f>'Worksheet S'!F21</f>
        <v>0</v>
      </c>
      <c r="H81" s="25" t="s">
        <v>55</v>
      </c>
    </row>
    <row r="83" spans="1:10" x14ac:dyDescent="0.15">
      <c r="A83" s="29"/>
      <c r="B83" s="30"/>
      <c r="C83" s="31" t="s">
        <v>372</v>
      </c>
      <c r="D83" s="30"/>
      <c r="E83" s="33" t="s">
        <v>2</v>
      </c>
      <c r="F83" s="172" t="s">
        <v>56</v>
      </c>
      <c r="G83" s="31" t="s">
        <v>372</v>
      </c>
      <c r="H83" s="31" t="s">
        <v>372</v>
      </c>
      <c r="I83" s="33" t="s">
        <v>574</v>
      </c>
      <c r="J83" s="56"/>
    </row>
    <row r="84" spans="1:10" x14ac:dyDescent="0.15">
      <c r="A84" s="35"/>
      <c r="B84" s="25" t="s">
        <v>607</v>
      </c>
      <c r="E84" s="36" t="s">
        <v>4</v>
      </c>
      <c r="F84" s="36" t="s">
        <v>5</v>
      </c>
      <c r="G84" s="25" t="s">
        <v>372</v>
      </c>
      <c r="H84" s="36" t="s">
        <v>548</v>
      </c>
      <c r="I84" s="36" t="s">
        <v>445</v>
      </c>
      <c r="J84" s="32"/>
    </row>
    <row r="85" spans="1:10" x14ac:dyDescent="0.15">
      <c r="A85" s="35"/>
      <c r="B85" s="25" t="s">
        <v>578</v>
      </c>
      <c r="C85" s="36" t="s">
        <v>6</v>
      </c>
      <c r="E85" s="36" t="s">
        <v>57</v>
      </c>
      <c r="F85" s="36" t="s">
        <v>8</v>
      </c>
      <c r="G85" s="25" t="s">
        <v>372</v>
      </c>
      <c r="H85" s="36" t="s">
        <v>9</v>
      </c>
      <c r="I85" s="36" t="s">
        <v>9</v>
      </c>
      <c r="J85" s="32"/>
    </row>
    <row r="86" spans="1:10" x14ac:dyDescent="0.15">
      <c r="A86" s="35"/>
      <c r="E86" s="36" t="s">
        <v>451</v>
      </c>
      <c r="F86" s="36" t="s">
        <v>452</v>
      </c>
      <c r="G86" s="25" t="s">
        <v>372</v>
      </c>
      <c r="H86" s="36" t="s">
        <v>453</v>
      </c>
      <c r="I86" s="36" t="s">
        <v>454</v>
      </c>
      <c r="J86" s="32"/>
    </row>
    <row r="87" spans="1:10" x14ac:dyDescent="0.15">
      <c r="A87" s="42"/>
      <c r="B87" s="43"/>
      <c r="C87" s="43"/>
      <c r="D87" s="43"/>
      <c r="E87" s="43"/>
      <c r="F87" s="43"/>
      <c r="G87" s="43"/>
      <c r="H87" s="43"/>
      <c r="I87" s="43"/>
      <c r="J87" s="44"/>
    </row>
    <row r="88" spans="1:10" x14ac:dyDescent="0.15">
      <c r="A88" s="35"/>
      <c r="B88" s="27">
        <v>52</v>
      </c>
      <c r="C88" s="20" t="s">
        <v>58</v>
      </c>
      <c r="D88" s="12"/>
      <c r="E88" s="21" t="s">
        <v>232</v>
      </c>
      <c r="F88" s="346">
        <v>0</v>
      </c>
      <c r="G88" s="12"/>
      <c r="H88" s="349" t="s">
        <v>11</v>
      </c>
      <c r="I88" s="347" t="s">
        <v>12</v>
      </c>
      <c r="J88" s="32"/>
    </row>
    <row r="89" spans="1:10" x14ac:dyDescent="0.15">
      <c r="A89" s="35"/>
      <c r="B89" s="27">
        <f>B88+1</f>
        <v>53</v>
      </c>
      <c r="C89" s="20" t="s">
        <v>58</v>
      </c>
      <c r="D89" s="12"/>
      <c r="E89" s="21" t="s">
        <v>232</v>
      </c>
      <c r="F89" s="350">
        <v>0</v>
      </c>
      <c r="G89" s="12"/>
      <c r="H89" s="349" t="s">
        <v>11</v>
      </c>
      <c r="I89" s="347" t="s">
        <v>12</v>
      </c>
      <c r="J89" s="32"/>
    </row>
    <row r="90" spans="1:10" x14ac:dyDescent="0.15">
      <c r="A90" s="35"/>
      <c r="B90" s="27">
        <f t="shared" ref="B90:B142" si="1">B89+1</f>
        <v>54</v>
      </c>
      <c r="C90" s="20" t="s">
        <v>58</v>
      </c>
      <c r="D90" s="12"/>
      <c r="E90" s="21" t="s">
        <v>232</v>
      </c>
      <c r="F90" s="350">
        <v>0</v>
      </c>
      <c r="G90" s="12"/>
      <c r="H90" s="349" t="s">
        <v>11</v>
      </c>
      <c r="I90" s="347" t="s">
        <v>12</v>
      </c>
      <c r="J90" s="32"/>
    </row>
    <row r="91" spans="1:10" x14ac:dyDescent="0.15">
      <c r="A91" s="35"/>
      <c r="B91" s="27">
        <f t="shared" si="1"/>
        <v>55</v>
      </c>
      <c r="C91" s="20" t="s">
        <v>58</v>
      </c>
      <c r="D91" s="12"/>
      <c r="E91" s="21" t="s">
        <v>232</v>
      </c>
      <c r="F91" s="350">
        <v>0</v>
      </c>
      <c r="G91" s="12"/>
      <c r="H91" s="349" t="s">
        <v>11</v>
      </c>
      <c r="I91" s="347" t="s">
        <v>12</v>
      </c>
      <c r="J91" s="32"/>
    </row>
    <row r="92" spans="1:10" x14ac:dyDescent="0.15">
      <c r="A92" s="35"/>
      <c r="B92" s="27">
        <f t="shared" si="1"/>
        <v>56</v>
      </c>
      <c r="C92" s="20" t="s">
        <v>58</v>
      </c>
      <c r="D92" s="12"/>
      <c r="E92" s="21" t="s">
        <v>232</v>
      </c>
      <c r="F92" s="350">
        <v>0</v>
      </c>
      <c r="G92" s="12"/>
      <c r="H92" s="349" t="s">
        <v>11</v>
      </c>
      <c r="I92" s="347" t="s">
        <v>12</v>
      </c>
      <c r="J92" s="32"/>
    </row>
    <row r="93" spans="1:10" x14ac:dyDescent="0.15">
      <c r="A93" s="35"/>
      <c r="B93" s="27">
        <f t="shared" si="1"/>
        <v>57</v>
      </c>
      <c r="C93" s="20" t="s">
        <v>58</v>
      </c>
      <c r="D93" s="12"/>
      <c r="E93" s="21" t="s">
        <v>232</v>
      </c>
      <c r="F93" s="350">
        <v>0</v>
      </c>
      <c r="G93" s="12"/>
      <c r="H93" s="349" t="s">
        <v>11</v>
      </c>
      <c r="I93" s="347" t="s">
        <v>12</v>
      </c>
      <c r="J93" s="32"/>
    </row>
    <row r="94" spans="1:10" x14ac:dyDescent="0.15">
      <c r="A94" s="35"/>
      <c r="B94" s="27">
        <f t="shared" si="1"/>
        <v>58</v>
      </c>
      <c r="C94" s="20" t="s">
        <v>58</v>
      </c>
      <c r="D94" s="12"/>
      <c r="E94" s="21" t="s">
        <v>232</v>
      </c>
      <c r="F94" s="350">
        <v>0</v>
      </c>
      <c r="G94" s="12"/>
      <c r="H94" s="349" t="s">
        <v>11</v>
      </c>
      <c r="I94" s="347" t="s">
        <v>12</v>
      </c>
      <c r="J94" s="32"/>
    </row>
    <row r="95" spans="1:10" x14ac:dyDescent="0.15">
      <c r="A95" s="35"/>
      <c r="B95" s="27">
        <f t="shared" si="1"/>
        <v>59</v>
      </c>
      <c r="C95" s="20" t="s">
        <v>58</v>
      </c>
      <c r="D95" s="12"/>
      <c r="E95" s="21" t="s">
        <v>232</v>
      </c>
      <c r="F95" s="350">
        <v>0</v>
      </c>
      <c r="G95" s="12"/>
      <c r="H95" s="349" t="s">
        <v>11</v>
      </c>
      <c r="I95" s="347" t="s">
        <v>12</v>
      </c>
      <c r="J95" s="32"/>
    </row>
    <row r="96" spans="1:10" x14ac:dyDescent="0.15">
      <c r="A96" s="35"/>
      <c r="B96" s="27">
        <f t="shared" si="1"/>
        <v>60</v>
      </c>
      <c r="C96" s="20" t="s">
        <v>58</v>
      </c>
      <c r="D96" s="12"/>
      <c r="E96" s="21" t="s">
        <v>232</v>
      </c>
      <c r="F96" s="350">
        <v>0</v>
      </c>
      <c r="G96" s="12"/>
      <c r="H96" s="349" t="s">
        <v>11</v>
      </c>
      <c r="I96" s="347" t="s">
        <v>12</v>
      </c>
      <c r="J96" s="32"/>
    </row>
    <row r="97" spans="1:10" x14ac:dyDescent="0.15">
      <c r="A97" s="35"/>
      <c r="B97" s="27">
        <f t="shared" si="1"/>
        <v>61</v>
      </c>
      <c r="C97" s="20" t="s">
        <v>58</v>
      </c>
      <c r="D97" s="12"/>
      <c r="E97" s="21" t="s">
        <v>232</v>
      </c>
      <c r="F97" s="350">
        <v>0</v>
      </c>
      <c r="G97" s="12"/>
      <c r="H97" s="349" t="s">
        <v>11</v>
      </c>
      <c r="I97" s="347" t="s">
        <v>12</v>
      </c>
      <c r="J97" s="32"/>
    </row>
    <row r="98" spans="1:10" x14ac:dyDescent="0.15">
      <c r="A98" s="35"/>
      <c r="B98" s="27">
        <f t="shared" si="1"/>
        <v>62</v>
      </c>
      <c r="C98" s="20" t="s">
        <v>58</v>
      </c>
      <c r="D98" s="12"/>
      <c r="E98" s="21" t="s">
        <v>232</v>
      </c>
      <c r="F98" s="350">
        <v>0</v>
      </c>
      <c r="G98" s="12"/>
      <c r="H98" s="349" t="s">
        <v>11</v>
      </c>
      <c r="I98" s="347" t="s">
        <v>12</v>
      </c>
      <c r="J98" s="32"/>
    </row>
    <row r="99" spans="1:10" x14ac:dyDescent="0.15">
      <c r="A99" s="35"/>
      <c r="B99" s="27">
        <f t="shared" si="1"/>
        <v>63</v>
      </c>
      <c r="C99" s="20" t="s">
        <v>58</v>
      </c>
      <c r="D99" s="12"/>
      <c r="E99" s="21" t="s">
        <v>232</v>
      </c>
      <c r="F99" s="350">
        <v>0</v>
      </c>
      <c r="G99" s="12"/>
      <c r="H99" s="349" t="s">
        <v>11</v>
      </c>
      <c r="I99" s="347" t="s">
        <v>12</v>
      </c>
      <c r="J99" s="32"/>
    </row>
    <row r="100" spans="1:10" x14ac:dyDescent="0.15">
      <c r="A100" s="35"/>
      <c r="B100" s="27">
        <f t="shared" si="1"/>
        <v>64</v>
      </c>
      <c r="C100" s="20" t="s">
        <v>58</v>
      </c>
      <c r="D100" s="12"/>
      <c r="E100" s="21" t="s">
        <v>232</v>
      </c>
      <c r="F100" s="350">
        <v>0</v>
      </c>
      <c r="G100" s="12"/>
      <c r="H100" s="349" t="s">
        <v>11</v>
      </c>
      <c r="I100" s="347" t="s">
        <v>12</v>
      </c>
      <c r="J100" s="32"/>
    </row>
    <row r="101" spans="1:10" x14ac:dyDescent="0.15">
      <c r="A101" s="35"/>
      <c r="B101" s="27">
        <f t="shared" si="1"/>
        <v>65</v>
      </c>
      <c r="C101" s="20" t="s">
        <v>58</v>
      </c>
      <c r="D101" s="12"/>
      <c r="E101" s="21" t="s">
        <v>232</v>
      </c>
      <c r="F101" s="350">
        <v>0</v>
      </c>
      <c r="G101" s="12"/>
      <c r="H101" s="349" t="s">
        <v>11</v>
      </c>
      <c r="I101" s="347" t="s">
        <v>12</v>
      </c>
      <c r="J101" s="32"/>
    </row>
    <row r="102" spans="1:10" x14ac:dyDescent="0.15">
      <c r="A102" s="35"/>
      <c r="B102" s="27">
        <f t="shared" si="1"/>
        <v>66</v>
      </c>
      <c r="C102" s="20" t="s">
        <v>58</v>
      </c>
      <c r="D102" s="12"/>
      <c r="E102" s="21" t="s">
        <v>232</v>
      </c>
      <c r="F102" s="350">
        <v>0</v>
      </c>
      <c r="G102" s="12"/>
      <c r="H102" s="349" t="s">
        <v>11</v>
      </c>
      <c r="I102" s="347" t="s">
        <v>12</v>
      </c>
      <c r="J102" s="32"/>
    </row>
    <row r="103" spans="1:10" x14ac:dyDescent="0.15">
      <c r="A103" s="35"/>
      <c r="B103" s="27">
        <f t="shared" si="1"/>
        <v>67</v>
      </c>
      <c r="C103" s="20" t="s">
        <v>58</v>
      </c>
      <c r="D103" s="12"/>
      <c r="E103" s="21" t="s">
        <v>232</v>
      </c>
      <c r="F103" s="350">
        <v>0</v>
      </c>
      <c r="G103" s="12"/>
      <c r="H103" s="349" t="s">
        <v>11</v>
      </c>
      <c r="I103" s="347" t="s">
        <v>12</v>
      </c>
      <c r="J103" s="32"/>
    </row>
    <row r="104" spans="1:10" x14ac:dyDescent="0.15">
      <c r="A104" s="35"/>
      <c r="B104" s="27">
        <f t="shared" si="1"/>
        <v>68</v>
      </c>
      <c r="C104" s="20" t="s">
        <v>58</v>
      </c>
      <c r="D104" s="12"/>
      <c r="E104" s="21" t="s">
        <v>232</v>
      </c>
      <c r="F104" s="350">
        <v>0</v>
      </c>
      <c r="G104" s="12"/>
      <c r="H104" s="349" t="s">
        <v>11</v>
      </c>
      <c r="I104" s="347" t="s">
        <v>12</v>
      </c>
      <c r="J104" s="32"/>
    </row>
    <row r="105" spans="1:10" x14ac:dyDescent="0.15">
      <c r="A105" s="35"/>
      <c r="B105" s="27">
        <f t="shared" si="1"/>
        <v>69</v>
      </c>
      <c r="C105" s="20" t="s">
        <v>58</v>
      </c>
      <c r="D105" s="12"/>
      <c r="E105" s="21" t="s">
        <v>232</v>
      </c>
      <c r="F105" s="350">
        <v>0</v>
      </c>
      <c r="G105" s="12"/>
      <c r="H105" s="349" t="s">
        <v>11</v>
      </c>
      <c r="I105" s="347" t="s">
        <v>12</v>
      </c>
      <c r="J105" s="32"/>
    </row>
    <row r="106" spans="1:10" x14ac:dyDescent="0.15">
      <c r="A106" s="35"/>
      <c r="B106" s="27">
        <f t="shared" si="1"/>
        <v>70</v>
      </c>
      <c r="C106" s="20" t="s">
        <v>58</v>
      </c>
      <c r="D106" s="12"/>
      <c r="E106" s="21" t="s">
        <v>232</v>
      </c>
      <c r="F106" s="350">
        <v>0</v>
      </c>
      <c r="G106" s="12"/>
      <c r="H106" s="349" t="s">
        <v>11</v>
      </c>
      <c r="I106" s="347" t="s">
        <v>12</v>
      </c>
      <c r="J106" s="32"/>
    </row>
    <row r="107" spans="1:10" x14ac:dyDescent="0.15">
      <c r="A107" s="35"/>
      <c r="B107" s="27">
        <f t="shared" si="1"/>
        <v>71</v>
      </c>
      <c r="C107" s="20" t="s">
        <v>58</v>
      </c>
      <c r="D107" s="12"/>
      <c r="E107" s="21" t="s">
        <v>232</v>
      </c>
      <c r="F107" s="350">
        <v>0</v>
      </c>
      <c r="G107" s="12"/>
      <c r="H107" s="349" t="s">
        <v>11</v>
      </c>
      <c r="I107" s="347" t="s">
        <v>12</v>
      </c>
      <c r="J107" s="32"/>
    </row>
    <row r="108" spans="1:10" x14ac:dyDescent="0.15">
      <c r="A108" s="35"/>
      <c r="B108" s="27">
        <f t="shared" si="1"/>
        <v>72</v>
      </c>
      <c r="C108" s="20" t="s">
        <v>58</v>
      </c>
      <c r="D108" s="12"/>
      <c r="E108" s="21" t="s">
        <v>232</v>
      </c>
      <c r="F108" s="350">
        <v>0</v>
      </c>
      <c r="G108" s="12"/>
      <c r="H108" s="349" t="s">
        <v>11</v>
      </c>
      <c r="I108" s="347" t="s">
        <v>12</v>
      </c>
      <c r="J108" s="32"/>
    </row>
    <row r="109" spans="1:10" x14ac:dyDescent="0.15">
      <c r="A109" s="35"/>
      <c r="B109" s="27">
        <f t="shared" si="1"/>
        <v>73</v>
      </c>
      <c r="C109" s="20" t="s">
        <v>58</v>
      </c>
      <c r="D109" s="12"/>
      <c r="E109" s="21" t="s">
        <v>232</v>
      </c>
      <c r="F109" s="350">
        <v>0</v>
      </c>
      <c r="G109" s="12"/>
      <c r="H109" s="349" t="s">
        <v>11</v>
      </c>
      <c r="I109" s="347" t="s">
        <v>12</v>
      </c>
      <c r="J109" s="32"/>
    </row>
    <row r="110" spans="1:10" x14ac:dyDescent="0.15">
      <c r="A110" s="35"/>
      <c r="B110" s="27">
        <f t="shared" si="1"/>
        <v>74</v>
      </c>
      <c r="C110" s="20" t="s">
        <v>58</v>
      </c>
      <c r="D110" s="12"/>
      <c r="E110" s="21" t="s">
        <v>232</v>
      </c>
      <c r="F110" s="350">
        <v>0</v>
      </c>
      <c r="G110" s="12"/>
      <c r="H110" s="349" t="s">
        <v>11</v>
      </c>
      <c r="I110" s="347" t="s">
        <v>12</v>
      </c>
      <c r="J110" s="32"/>
    </row>
    <row r="111" spans="1:10" x14ac:dyDescent="0.15">
      <c r="A111" s="35"/>
      <c r="B111" s="27">
        <f t="shared" si="1"/>
        <v>75</v>
      </c>
      <c r="C111" s="20" t="s">
        <v>58</v>
      </c>
      <c r="D111" s="12"/>
      <c r="E111" s="21" t="s">
        <v>232</v>
      </c>
      <c r="F111" s="350">
        <v>0</v>
      </c>
      <c r="G111" s="12"/>
      <c r="H111" s="349" t="s">
        <v>11</v>
      </c>
      <c r="I111" s="347" t="s">
        <v>12</v>
      </c>
      <c r="J111" s="32"/>
    </row>
    <row r="112" spans="1:10" x14ac:dyDescent="0.15">
      <c r="A112" s="35"/>
      <c r="B112" s="27">
        <f t="shared" si="1"/>
        <v>76</v>
      </c>
      <c r="C112" s="20" t="s">
        <v>58</v>
      </c>
      <c r="D112" s="12"/>
      <c r="E112" s="21" t="s">
        <v>232</v>
      </c>
      <c r="F112" s="350">
        <v>0</v>
      </c>
      <c r="G112" s="12"/>
      <c r="H112" s="349" t="s">
        <v>11</v>
      </c>
      <c r="I112" s="347" t="s">
        <v>12</v>
      </c>
      <c r="J112" s="32"/>
    </row>
    <row r="113" spans="1:10" x14ac:dyDescent="0.15">
      <c r="A113" s="35"/>
      <c r="B113" s="27">
        <f t="shared" si="1"/>
        <v>77</v>
      </c>
      <c r="C113" s="20" t="s">
        <v>58</v>
      </c>
      <c r="D113" s="12"/>
      <c r="E113" s="21" t="s">
        <v>232</v>
      </c>
      <c r="F113" s="350">
        <v>0</v>
      </c>
      <c r="G113" s="12"/>
      <c r="H113" s="349" t="s">
        <v>11</v>
      </c>
      <c r="I113" s="347" t="s">
        <v>12</v>
      </c>
      <c r="J113" s="32"/>
    </row>
    <row r="114" spans="1:10" x14ac:dyDescent="0.15">
      <c r="A114" s="35"/>
      <c r="B114" s="27">
        <f t="shared" si="1"/>
        <v>78</v>
      </c>
      <c r="C114" s="20" t="s">
        <v>58</v>
      </c>
      <c r="D114" s="12"/>
      <c r="E114" s="21" t="s">
        <v>232</v>
      </c>
      <c r="F114" s="350">
        <v>0</v>
      </c>
      <c r="G114" s="12"/>
      <c r="H114" s="349" t="s">
        <v>11</v>
      </c>
      <c r="I114" s="347" t="s">
        <v>12</v>
      </c>
      <c r="J114" s="32"/>
    </row>
    <row r="115" spans="1:10" x14ac:dyDescent="0.15">
      <c r="A115" s="35"/>
      <c r="B115" s="27">
        <f t="shared" si="1"/>
        <v>79</v>
      </c>
      <c r="C115" s="20" t="s">
        <v>58</v>
      </c>
      <c r="D115" s="12"/>
      <c r="E115" s="21" t="s">
        <v>232</v>
      </c>
      <c r="F115" s="350">
        <v>0</v>
      </c>
      <c r="G115" s="12"/>
      <c r="H115" s="349" t="s">
        <v>11</v>
      </c>
      <c r="I115" s="347" t="s">
        <v>12</v>
      </c>
      <c r="J115" s="32"/>
    </row>
    <row r="116" spans="1:10" x14ac:dyDescent="0.15">
      <c r="A116" s="35"/>
      <c r="B116" s="27">
        <f t="shared" si="1"/>
        <v>80</v>
      </c>
      <c r="C116" s="20" t="s">
        <v>58</v>
      </c>
      <c r="D116" s="12"/>
      <c r="E116" s="21" t="s">
        <v>232</v>
      </c>
      <c r="F116" s="350">
        <v>0</v>
      </c>
      <c r="G116" s="12"/>
      <c r="H116" s="349" t="s">
        <v>11</v>
      </c>
      <c r="I116" s="347" t="s">
        <v>12</v>
      </c>
      <c r="J116" s="32"/>
    </row>
    <row r="117" spans="1:10" x14ac:dyDescent="0.15">
      <c r="A117" s="35"/>
      <c r="B117" s="27">
        <f t="shared" si="1"/>
        <v>81</v>
      </c>
      <c r="C117" s="20" t="s">
        <v>58</v>
      </c>
      <c r="D117" s="12"/>
      <c r="E117" s="21" t="s">
        <v>232</v>
      </c>
      <c r="F117" s="346">
        <v>0</v>
      </c>
      <c r="G117" s="12"/>
      <c r="H117" s="349" t="s">
        <v>11</v>
      </c>
      <c r="I117" s="347" t="s">
        <v>12</v>
      </c>
      <c r="J117" s="32"/>
    </row>
    <row r="118" spans="1:10" x14ac:dyDescent="0.15">
      <c r="A118" s="35"/>
      <c r="B118" s="27">
        <f t="shared" si="1"/>
        <v>82</v>
      </c>
      <c r="C118" s="20" t="s">
        <v>58</v>
      </c>
      <c r="D118" s="12"/>
      <c r="E118" s="21" t="s">
        <v>232</v>
      </c>
      <c r="F118" s="18">
        <v>0</v>
      </c>
      <c r="G118" s="12"/>
      <c r="H118" s="349" t="s">
        <v>11</v>
      </c>
      <c r="I118" s="347" t="s">
        <v>12</v>
      </c>
      <c r="J118" s="32"/>
    </row>
    <row r="119" spans="1:10" x14ac:dyDescent="0.15">
      <c r="A119" s="35"/>
      <c r="B119" s="27">
        <f t="shared" si="1"/>
        <v>83</v>
      </c>
      <c r="C119" s="20" t="s">
        <v>58</v>
      </c>
      <c r="D119" s="12"/>
      <c r="E119" s="21" t="s">
        <v>232</v>
      </c>
      <c r="F119" s="18">
        <v>0</v>
      </c>
      <c r="G119" s="12"/>
      <c r="H119" s="349" t="s">
        <v>11</v>
      </c>
      <c r="I119" s="347" t="s">
        <v>12</v>
      </c>
      <c r="J119" s="32"/>
    </row>
    <row r="120" spans="1:10" x14ac:dyDescent="0.15">
      <c r="A120" s="35"/>
      <c r="B120" s="27">
        <f t="shared" si="1"/>
        <v>84</v>
      </c>
      <c r="C120" s="20" t="s">
        <v>58</v>
      </c>
      <c r="D120" s="12"/>
      <c r="E120" s="21" t="s">
        <v>232</v>
      </c>
      <c r="F120" s="18">
        <v>0</v>
      </c>
      <c r="G120" s="12"/>
      <c r="H120" s="349" t="s">
        <v>11</v>
      </c>
      <c r="I120" s="347" t="s">
        <v>12</v>
      </c>
      <c r="J120" s="32"/>
    </row>
    <row r="121" spans="1:10" x14ac:dyDescent="0.15">
      <c r="A121" s="35"/>
      <c r="B121" s="27">
        <f t="shared" si="1"/>
        <v>85</v>
      </c>
      <c r="C121" s="20" t="s">
        <v>58</v>
      </c>
      <c r="D121" s="12"/>
      <c r="E121" s="21" t="s">
        <v>232</v>
      </c>
      <c r="F121" s="18">
        <v>0</v>
      </c>
      <c r="G121" s="12"/>
      <c r="H121" s="349" t="s">
        <v>11</v>
      </c>
      <c r="I121" s="347" t="s">
        <v>12</v>
      </c>
      <c r="J121" s="32"/>
    </row>
    <row r="122" spans="1:10" x14ac:dyDescent="0.15">
      <c r="A122" s="35"/>
      <c r="B122" s="27">
        <f t="shared" si="1"/>
        <v>86</v>
      </c>
      <c r="C122" s="20" t="s">
        <v>58</v>
      </c>
      <c r="D122" s="12"/>
      <c r="E122" s="21" t="s">
        <v>232</v>
      </c>
      <c r="F122" s="18">
        <v>0</v>
      </c>
      <c r="G122" s="12"/>
      <c r="H122" s="349" t="s">
        <v>11</v>
      </c>
      <c r="I122" s="347" t="s">
        <v>12</v>
      </c>
      <c r="J122" s="32"/>
    </row>
    <row r="123" spans="1:10" x14ac:dyDescent="0.15">
      <c r="A123" s="35"/>
      <c r="B123" s="27">
        <f t="shared" si="1"/>
        <v>87</v>
      </c>
      <c r="C123" s="20" t="s">
        <v>58</v>
      </c>
      <c r="D123" s="12"/>
      <c r="E123" s="21" t="s">
        <v>232</v>
      </c>
      <c r="F123" s="18">
        <v>0</v>
      </c>
      <c r="G123" s="12"/>
      <c r="H123" s="349" t="s">
        <v>11</v>
      </c>
      <c r="I123" s="173" t="s">
        <v>12</v>
      </c>
      <c r="J123" s="32"/>
    </row>
    <row r="124" spans="1:10" x14ac:dyDescent="0.15">
      <c r="A124" s="35"/>
      <c r="B124" s="27">
        <f t="shared" si="1"/>
        <v>88</v>
      </c>
      <c r="C124" s="20" t="s">
        <v>58</v>
      </c>
      <c r="D124" s="12"/>
      <c r="E124" s="21" t="s">
        <v>232</v>
      </c>
      <c r="F124" s="18">
        <v>0</v>
      </c>
      <c r="G124" s="12"/>
      <c r="H124" s="261" t="s">
        <v>11</v>
      </c>
      <c r="I124" s="173" t="s">
        <v>12</v>
      </c>
      <c r="J124" s="32"/>
    </row>
    <row r="125" spans="1:10" x14ac:dyDescent="0.15">
      <c r="A125" s="35"/>
      <c r="B125" s="27">
        <f t="shared" si="1"/>
        <v>89</v>
      </c>
      <c r="C125" s="20" t="s">
        <v>58</v>
      </c>
      <c r="D125" s="12"/>
      <c r="E125" s="21" t="s">
        <v>232</v>
      </c>
      <c r="F125" s="18">
        <v>0</v>
      </c>
      <c r="G125" s="12"/>
      <c r="H125" s="261" t="s">
        <v>11</v>
      </c>
      <c r="I125" s="173" t="s">
        <v>12</v>
      </c>
      <c r="J125" s="32"/>
    </row>
    <row r="126" spans="1:10" x14ac:dyDescent="0.15">
      <c r="A126" s="35"/>
      <c r="B126" s="27">
        <f t="shared" si="1"/>
        <v>90</v>
      </c>
      <c r="C126" s="20" t="s">
        <v>58</v>
      </c>
      <c r="D126" s="12"/>
      <c r="E126" s="21" t="s">
        <v>232</v>
      </c>
      <c r="F126" s="18">
        <v>0</v>
      </c>
      <c r="G126" s="12"/>
      <c r="H126" s="261" t="s">
        <v>11</v>
      </c>
      <c r="I126" s="173" t="s">
        <v>12</v>
      </c>
      <c r="J126" s="32"/>
    </row>
    <row r="127" spans="1:10" x14ac:dyDescent="0.15">
      <c r="A127" s="35"/>
      <c r="B127" s="27">
        <f t="shared" si="1"/>
        <v>91</v>
      </c>
      <c r="C127" s="20" t="s">
        <v>58</v>
      </c>
      <c r="D127" s="12"/>
      <c r="E127" s="21" t="s">
        <v>232</v>
      </c>
      <c r="F127" s="18">
        <v>0</v>
      </c>
      <c r="G127" s="12"/>
      <c r="H127" s="261" t="s">
        <v>11</v>
      </c>
      <c r="I127" s="173" t="s">
        <v>12</v>
      </c>
      <c r="J127" s="32"/>
    </row>
    <row r="128" spans="1:10" x14ac:dyDescent="0.15">
      <c r="A128" s="35"/>
      <c r="B128" s="27">
        <f t="shared" si="1"/>
        <v>92</v>
      </c>
      <c r="C128" s="20" t="s">
        <v>58</v>
      </c>
      <c r="D128" s="12"/>
      <c r="E128" s="21" t="s">
        <v>232</v>
      </c>
      <c r="F128" s="18">
        <v>0</v>
      </c>
      <c r="G128" s="12"/>
      <c r="H128" s="261" t="s">
        <v>11</v>
      </c>
      <c r="I128" s="173" t="s">
        <v>12</v>
      </c>
      <c r="J128" s="32"/>
    </row>
    <row r="129" spans="1:10" x14ac:dyDescent="0.15">
      <c r="A129" s="35"/>
      <c r="B129" s="27">
        <f t="shared" si="1"/>
        <v>93</v>
      </c>
      <c r="C129" s="20" t="s">
        <v>58</v>
      </c>
      <c r="D129" s="12"/>
      <c r="E129" s="21" t="s">
        <v>232</v>
      </c>
      <c r="F129" s="18">
        <v>0</v>
      </c>
      <c r="G129" s="12"/>
      <c r="H129" s="261" t="s">
        <v>11</v>
      </c>
      <c r="I129" s="173" t="s">
        <v>12</v>
      </c>
      <c r="J129" s="32"/>
    </row>
    <row r="130" spans="1:10" x14ac:dyDescent="0.15">
      <c r="A130" s="35"/>
      <c r="B130" s="27">
        <f t="shared" si="1"/>
        <v>94</v>
      </c>
      <c r="C130" s="20" t="s">
        <v>58</v>
      </c>
      <c r="D130" s="12"/>
      <c r="E130" s="21" t="s">
        <v>232</v>
      </c>
      <c r="F130" s="18">
        <v>0</v>
      </c>
      <c r="G130" s="12"/>
      <c r="H130" s="261" t="s">
        <v>11</v>
      </c>
      <c r="I130" s="173" t="s">
        <v>12</v>
      </c>
      <c r="J130" s="32"/>
    </row>
    <row r="131" spans="1:10" x14ac:dyDescent="0.15">
      <c r="A131" s="35"/>
      <c r="B131" s="27">
        <f t="shared" si="1"/>
        <v>95</v>
      </c>
      <c r="C131" s="20" t="s">
        <v>58</v>
      </c>
      <c r="D131" s="12"/>
      <c r="E131" s="21" t="s">
        <v>232</v>
      </c>
      <c r="F131" s="18">
        <v>0</v>
      </c>
      <c r="G131" s="12"/>
      <c r="H131" s="261" t="s">
        <v>11</v>
      </c>
      <c r="I131" s="173" t="s">
        <v>12</v>
      </c>
      <c r="J131" s="32"/>
    </row>
    <row r="132" spans="1:10" x14ac:dyDescent="0.15">
      <c r="A132" s="35"/>
      <c r="B132" s="27">
        <f t="shared" si="1"/>
        <v>96</v>
      </c>
      <c r="C132" s="20" t="s">
        <v>58</v>
      </c>
      <c r="D132" s="12"/>
      <c r="E132" s="21" t="s">
        <v>232</v>
      </c>
      <c r="F132" s="18">
        <v>0</v>
      </c>
      <c r="G132" s="12"/>
      <c r="H132" s="261" t="s">
        <v>11</v>
      </c>
      <c r="I132" s="173" t="s">
        <v>12</v>
      </c>
      <c r="J132" s="32"/>
    </row>
    <row r="133" spans="1:10" x14ac:dyDescent="0.15">
      <c r="A133" s="35"/>
      <c r="B133" s="27">
        <f t="shared" si="1"/>
        <v>97</v>
      </c>
      <c r="C133" s="20" t="s">
        <v>58</v>
      </c>
      <c r="D133" s="12"/>
      <c r="E133" s="21" t="s">
        <v>232</v>
      </c>
      <c r="F133" s="18">
        <v>0</v>
      </c>
      <c r="G133" s="12"/>
      <c r="H133" s="261" t="s">
        <v>11</v>
      </c>
      <c r="I133" s="173" t="s">
        <v>12</v>
      </c>
      <c r="J133" s="32"/>
    </row>
    <row r="134" spans="1:10" x14ac:dyDescent="0.15">
      <c r="A134" s="35"/>
      <c r="B134" s="27">
        <f t="shared" si="1"/>
        <v>98</v>
      </c>
      <c r="C134" s="20" t="s">
        <v>58</v>
      </c>
      <c r="D134" s="12"/>
      <c r="E134" s="21" t="s">
        <v>232</v>
      </c>
      <c r="F134" s="18">
        <v>0</v>
      </c>
      <c r="G134" s="12"/>
      <c r="H134" s="261" t="s">
        <v>11</v>
      </c>
      <c r="I134" s="173" t="s">
        <v>12</v>
      </c>
      <c r="J134" s="32"/>
    </row>
    <row r="135" spans="1:10" x14ac:dyDescent="0.15">
      <c r="A135" s="35"/>
      <c r="B135" s="27">
        <f t="shared" si="1"/>
        <v>99</v>
      </c>
      <c r="C135" s="20" t="s">
        <v>58</v>
      </c>
      <c r="D135" s="12"/>
      <c r="E135" s="21" t="s">
        <v>232</v>
      </c>
      <c r="F135" s="18">
        <v>0</v>
      </c>
      <c r="G135" s="12"/>
      <c r="H135" s="261" t="s">
        <v>11</v>
      </c>
      <c r="I135" s="173" t="s">
        <v>12</v>
      </c>
      <c r="J135" s="32"/>
    </row>
    <row r="136" spans="1:10" x14ac:dyDescent="0.15">
      <c r="A136" s="35"/>
      <c r="B136" s="27">
        <f t="shared" si="1"/>
        <v>100</v>
      </c>
      <c r="C136" s="20" t="s">
        <v>58</v>
      </c>
      <c r="D136" s="12"/>
      <c r="E136" s="21" t="s">
        <v>232</v>
      </c>
      <c r="F136" s="18">
        <v>0</v>
      </c>
      <c r="G136" s="12"/>
      <c r="H136" s="261" t="s">
        <v>11</v>
      </c>
      <c r="I136" s="173" t="s">
        <v>12</v>
      </c>
      <c r="J136" s="32"/>
    </row>
    <row r="137" spans="1:10" x14ac:dyDescent="0.15">
      <c r="A137" s="35"/>
      <c r="B137" s="27">
        <f t="shared" si="1"/>
        <v>101</v>
      </c>
      <c r="C137" s="20" t="s">
        <v>58</v>
      </c>
      <c r="D137" s="12"/>
      <c r="E137" s="21" t="s">
        <v>232</v>
      </c>
      <c r="F137" s="18">
        <v>0</v>
      </c>
      <c r="G137" s="12"/>
      <c r="H137" s="261" t="s">
        <v>11</v>
      </c>
      <c r="I137" s="173" t="s">
        <v>12</v>
      </c>
      <c r="J137" s="32"/>
    </row>
    <row r="138" spans="1:10" x14ac:dyDescent="0.15">
      <c r="A138" s="35"/>
      <c r="B138" s="27">
        <f t="shared" si="1"/>
        <v>102</v>
      </c>
      <c r="C138" s="20" t="s">
        <v>58</v>
      </c>
      <c r="D138" s="12"/>
      <c r="E138" s="21" t="s">
        <v>232</v>
      </c>
      <c r="F138" s="18">
        <v>0</v>
      </c>
      <c r="G138" s="12"/>
      <c r="H138" s="261" t="s">
        <v>11</v>
      </c>
      <c r="I138" s="173" t="s">
        <v>12</v>
      </c>
      <c r="J138" s="32"/>
    </row>
    <row r="139" spans="1:10" x14ac:dyDescent="0.15">
      <c r="A139" s="35"/>
      <c r="B139" s="27">
        <f t="shared" si="1"/>
        <v>103</v>
      </c>
      <c r="C139" s="20" t="s">
        <v>58</v>
      </c>
      <c r="D139" s="12"/>
      <c r="E139" s="21" t="s">
        <v>232</v>
      </c>
      <c r="F139" s="18">
        <v>0</v>
      </c>
      <c r="G139" s="12"/>
      <c r="H139" s="261" t="s">
        <v>11</v>
      </c>
      <c r="I139" s="173" t="s">
        <v>12</v>
      </c>
      <c r="J139" s="32"/>
    </row>
    <row r="140" spans="1:10" x14ac:dyDescent="0.15">
      <c r="A140" s="35"/>
      <c r="B140" s="27">
        <f t="shared" si="1"/>
        <v>104</v>
      </c>
      <c r="C140" s="20" t="s">
        <v>58</v>
      </c>
      <c r="D140" s="12"/>
      <c r="E140" s="21" t="s">
        <v>232</v>
      </c>
      <c r="F140" s="18">
        <v>0</v>
      </c>
      <c r="G140" s="12"/>
      <c r="H140" s="261" t="s">
        <v>11</v>
      </c>
      <c r="I140" s="173" t="s">
        <v>12</v>
      </c>
      <c r="J140" s="32"/>
    </row>
    <row r="141" spans="1:10" x14ac:dyDescent="0.15">
      <c r="A141" s="35"/>
      <c r="B141" s="27">
        <f t="shared" si="1"/>
        <v>105</v>
      </c>
      <c r="C141" s="20" t="s">
        <v>58</v>
      </c>
      <c r="D141" s="12"/>
      <c r="E141" s="21" t="s">
        <v>232</v>
      </c>
      <c r="F141" s="176">
        <v>0</v>
      </c>
      <c r="G141" s="12"/>
      <c r="H141" s="261" t="s">
        <v>11</v>
      </c>
      <c r="I141" s="173" t="s">
        <v>12</v>
      </c>
      <c r="J141" s="32"/>
    </row>
    <row r="142" spans="1:10" x14ac:dyDescent="0.15">
      <c r="A142" s="35"/>
      <c r="B142" s="27">
        <f t="shared" si="1"/>
        <v>106</v>
      </c>
      <c r="C142" s="154" t="s">
        <v>411</v>
      </c>
      <c r="D142" s="177" t="s">
        <v>589</v>
      </c>
      <c r="E142" s="177" t="s">
        <v>589</v>
      </c>
      <c r="F142" s="178">
        <f>SUM(F88:F141)</f>
        <v>0</v>
      </c>
      <c r="J142" s="32"/>
    </row>
    <row r="143" spans="1:10" x14ac:dyDescent="0.15">
      <c r="A143" s="132"/>
      <c r="B143" s="112"/>
      <c r="C143" s="112"/>
      <c r="D143" s="112"/>
      <c r="E143" s="112"/>
      <c r="F143" s="154" t="s">
        <v>595</v>
      </c>
      <c r="G143" s="112"/>
      <c r="H143" s="154" t="s">
        <v>372</v>
      </c>
      <c r="I143" s="154" t="s">
        <v>372</v>
      </c>
      <c r="J143" s="49"/>
    </row>
    <row r="144" spans="1:10" x14ac:dyDescent="0.15">
      <c r="A144" s="132"/>
      <c r="F144" s="25" t="s">
        <v>372</v>
      </c>
      <c r="J144" s="49"/>
    </row>
    <row r="145" spans="1:10" x14ac:dyDescent="0.15">
      <c r="A145" s="160" t="s">
        <v>372</v>
      </c>
      <c r="B145" s="26" t="s">
        <v>462</v>
      </c>
      <c r="C145" s="154" t="s">
        <v>47</v>
      </c>
      <c r="J145" s="49"/>
    </row>
    <row r="146" spans="1:10" x14ac:dyDescent="0.15">
      <c r="A146" s="160" t="s">
        <v>645</v>
      </c>
      <c r="B146" s="25" t="s">
        <v>372</v>
      </c>
      <c r="C146" s="154" t="s">
        <v>49</v>
      </c>
      <c r="J146" s="49"/>
    </row>
    <row r="147" spans="1:10" x14ac:dyDescent="0.15">
      <c r="A147" s="160" t="s">
        <v>645</v>
      </c>
      <c r="B147" s="25" t="s">
        <v>372</v>
      </c>
      <c r="C147" s="154" t="s">
        <v>51</v>
      </c>
      <c r="J147" s="49"/>
    </row>
    <row r="148" spans="1:10" x14ac:dyDescent="0.15">
      <c r="A148" s="138"/>
      <c r="B148" s="28"/>
      <c r="C148" s="28"/>
      <c r="D148" s="28"/>
      <c r="E148" s="28"/>
      <c r="F148" s="28"/>
      <c r="G148" s="28"/>
      <c r="H148" s="28"/>
      <c r="I148" s="28"/>
      <c r="J148" s="143"/>
    </row>
    <row r="150" spans="1:10" x14ac:dyDescent="0.15">
      <c r="C150" s="46" t="str">
        <f>'Worksheet D'!B303</f>
        <v>FORM CMS 276-16</v>
      </c>
      <c r="F150" s="66"/>
      <c r="H150" s="67"/>
    </row>
    <row r="151" spans="1:10" x14ac:dyDescent="0.15">
      <c r="C151" s="46" t="s">
        <v>114</v>
      </c>
    </row>
    <row r="152" spans="1:10" x14ac:dyDescent="0.15">
      <c r="C152" s="46"/>
    </row>
    <row r="153" spans="1:10" x14ac:dyDescent="0.15">
      <c r="C153" s="25" t="s">
        <v>675</v>
      </c>
      <c r="H153" s="25" t="s">
        <v>53</v>
      </c>
    </row>
    <row r="154" spans="1:10" x14ac:dyDescent="0.15">
      <c r="C154" s="26" t="s">
        <v>419</v>
      </c>
      <c r="D154" s="27">
        <f>'Worksheet S'!D13</f>
        <v>0</v>
      </c>
    </row>
    <row r="155" spans="1:10" x14ac:dyDescent="0.15">
      <c r="C155" s="26" t="s">
        <v>436</v>
      </c>
      <c r="D155" s="27" t="str">
        <f>'Worksheet S'!L20</f>
        <v>H-xxxx</v>
      </c>
      <c r="E155" s="26" t="s">
        <v>540</v>
      </c>
      <c r="F155" s="249">
        <f>'Worksheet S'!F19</f>
        <v>0</v>
      </c>
      <c r="H155" s="25" t="s">
        <v>54</v>
      </c>
    </row>
    <row r="156" spans="1:10" x14ac:dyDescent="0.15">
      <c r="E156" s="26" t="s">
        <v>431</v>
      </c>
      <c r="F156" s="249">
        <f>'Worksheet S'!F21</f>
        <v>0</v>
      </c>
      <c r="H156" s="25" t="s">
        <v>532</v>
      </c>
    </row>
    <row r="158" spans="1:10" x14ac:dyDescent="0.15">
      <c r="A158" s="29"/>
      <c r="B158" s="30"/>
      <c r="C158" s="31" t="s">
        <v>372</v>
      </c>
      <c r="D158" s="30"/>
      <c r="E158" s="33" t="s">
        <v>2</v>
      </c>
      <c r="F158" s="172" t="s">
        <v>56</v>
      </c>
      <c r="G158" s="31" t="s">
        <v>372</v>
      </c>
      <c r="H158" s="31" t="s">
        <v>372</v>
      </c>
      <c r="I158" s="33" t="s">
        <v>574</v>
      </c>
      <c r="J158" s="56"/>
    </row>
    <row r="159" spans="1:10" x14ac:dyDescent="0.15">
      <c r="A159" s="35"/>
      <c r="B159" s="25" t="s">
        <v>607</v>
      </c>
      <c r="E159" s="36" t="s">
        <v>4</v>
      </c>
      <c r="F159" s="36" t="s">
        <v>5</v>
      </c>
      <c r="G159" s="25" t="s">
        <v>372</v>
      </c>
      <c r="H159" s="36" t="s">
        <v>548</v>
      </c>
      <c r="I159" s="36" t="s">
        <v>445</v>
      </c>
      <c r="J159" s="32"/>
    </row>
    <row r="160" spans="1:10" x14ac:dyDescent="0.15">
      <c r="A160" s="35"/>
      <c r="B160" s="25" t="s">
        <v>578</v>
      </c>
      <c r="C160" s="36" t="s">
        <v>6</v>
      </c>
      <c r="E160" s="36" t="s">
        <v>57</v>
      </c>
      <c r="F160" s="36" t="s">
        <v>8</v>
      </c>
      <c r="G160" s="25" t="s">
        <v>372</v>
      </c>
      <c r="H160" s="36" t="s">
        <v>9</v>
      </c>
      <c r="I160" s="36" t="s">
        <v>9</v>
      </c>
      <c r="J160" s="32"/>
    </row>
    <row r="161" spans="1:10" x14ac:dyDescent="0.15">
      <c r="A161" s="35"/>
      <c r="E161" s="36" t="s">
        <v>451</v>
      </c>
      <c r="F161" s="36" t="s">
        <v>452</v>
      </c>
      <c r="G161" s="25" t="s">
        <v>372</v>
      </c>
      <c r="H161" s="36" t="s">
        <v>453</v>
      </c>
      <c r="I161" s="36" t="s">
        <v>454</v>
      </c>
      <c r="J161" s="32"/>
    </row>
    <row r="162" spans="1:10" x14ac:dyDescent="0.15">
      <c r="A162" s="42"/>
      <c r="B162" s="43"/>
      <c r="C162" s="43"/>
      <c r="D162" s="43"/>
      <c r="E162" s="43"/>
      <c r="F162" s="43"/>
      <c r="G162" s="43"/>
      <c r="H162" s="43"/>
      <c r="I162" s="43"/>
      <c r="J162" s="44"/>
    </row>
    <row r="163" spans="1:10" x14ac:dyDescent="0.15">
      <c r="A163" s="35"/>
      <c r="B163" s="27">
        <v>107</v>
      </c>
      <c r="C163" s="20" t="s">
        <v>58</v>
      </c>
      <c r="D163" s="12"/>
      <c r="E163" s="21" t="s">
        <v>232</v>
      </c>
      <c r="F163" s="18">
        <v>0</v>
      </c>
      <c r="G163" s="12"/>
      <c r="H163" s="261" t="s">
        <v>11</v>
      </c>
      <c r="I163" s="173" t="s">
        <v>12</v>
      </c>
      <c r="J163" s="32"/>
    </row>
    <row r="164" spans="1:10" x14ac:dyDescent="0.15">
      <c r="A164" s="35"/>
      <c r="B164" s="27">
        <f>B163+1</f>
        <v>108</v>
      </c>
      <c r="C164" s="20" t="s">
        <v>58</v>
      </c>
      <c r="D164" s="12"/>
      <c r="E164" s="21" t="s">
        <v>232</v>
      </c>
      <c r="F164" s="18">
        <v>0</v>
      </c>
      <c r="G164" s="12"/>
      <c r="H164" s="261" t="s">
        <v>11</v>
      </c>
      <c r="I164" s="173" t="s">
        <v>12</v>
      </c>
      <c r="J164" s="32"/>
    </row>
    <row r="165" spans="1:10" x14ac:dyDescent="0.15">
      <c r="A165" s="35"/>
      <c r="B165" s="27">
        <f t="shared" ref="B165:B217" si="2">B164+1</f>
        <v>109</v>
      </c>
      <c r="C165" s="20" t="s">
        <v>58</v>
      </c>
      <c r="D165" s="12"/>
      <c r="E165" s="21" t="s">
        <v>232</v>
      </c>
      <c r="F165" s="18">
        <v>0</v>
      </c>
      <c r="G165" s="12"/>
      <c r="H165" s="261" t="s">
        <v>11</v>
      </c>
      <c r="I165" s="173" t="s">
        <v>12</v>
      </c>
      <c r="J165" s="32"/>
    </row>
    <row r="166" spans="1:10" x14ac:dyDescent="0.15">
      <c r="A166" s="35"/>
      <c r="B166" s="27">
        <f t="shared" si="2"/>
        <v>110</v>
      </c>
      <c r="C166" s="20" t="s">
        <v>58</v>
      </c>
      <c r="D166" s="12"/>
      <c r="E166" s="21" t="s">
        <v>232</v>
      </c>
      <c r="F166" s="18">
        <v>0</v>
      </c>
      <c r="G166" s="12"/>
      <c r="H166" s="261" t="s">
        <v>11</v>
      </c>
      <c r="I166" s="173" t="s">
        <v>12</v>
      </c>
      <c r="J166" s="32"/>
    </row>
    <row r="167" spans="1:10" x14ac:dyDescent="0.15">
      <c r="A167" s="35"/>
      <c r="B167" s="27">
        <f t="shared" si="2"/>
        <v>111</v>
      </c>
      <c r="C167" s="20" t="s">
        <v>58</v>
      </c>
      <c r="D167" s="12"/>
      <c r="E167" s="21" t="s">
        <v>232</v>
      </c>
      <c r="F167" s="18">
        <v>0</v>
      </c>
      <c r="G167" s="12"/>
      <c r="H167" s="261" t="s">
        <v>11</v>
      </c>
      <c r="I167" s="173" t="s">
        <v>12</v>
      </c>
      <c r="J167" s="32"/>
    </row>
    <row r="168" spans="1:10" x14ac:dyDescent="0.15">
      <c r="A168" s="35"/>
      <c r="B168" s="27">
        <f t="shared" si="2"/>
        <v>112</v>
      </c>
      <c r="C168" s="20" t="s">
        <v>58</v>
      </c>
      <c r="D168" s="12"/>
      <c r="E168" s="21" t="s">
        <v>232</v>
      </c>
      <c r="F168" s="18">
        <v>0</v>
      </c>
      <c r="G168" s="12"/>
      <c r="H168" s="261" t="s">
        <v>11</v>
      </c>
      <c r="I168" s="173" t="s">
        <v>12</v>
      </c>
      <c r="J168" s="32"/>
    </row>
    <row r="169" spans="1:10" x14ac:dyDescent="0.15">
      <c r="A169" s="35"/>
      <c r="B169" s="27">
        <f t="shared" si="2"/>
        <v>113</v>
      </c>
      <c r="C169" s="20" t="s">
        <v>58</v>
      </c>
      <c r="D169" s="12"/>
      <c r="E169" s="21" t="s">
        <v>232</v>
      </c>
      <c r="F169" s="18">
        <v>0</v>
      </c>
      <c r="G169" s="12"/>
      <c r="H169" s="261" t="s">
        <v>11</v>
      </c>
      <c r="I169" s="173" t="s">
        <v>12</v>
      </c>
      <c r="J169" s="32"/>
    </row>
    <row r="170" spans="1:10" x14ac:dyDescent="0.15">
      <c r="A170" s="35"/>
      <c r="B170" s="27">
        <f t="shared" si="2"/>
        <v>114</v>
      </c>
      <c r="C170" s="20" t="s">
        <v>58</v>
      </c>
      <c r="D170" s="12"/>
      <c r="E170" s="21" t="s">
        <v>232</v>
      </c>
      <c r="F170" s="18">
        <v>0</v>
      </c>
      <c r="G170" s="12"/>
      <c r="H170" s="261" t="s">
        <v>11</v>
      </c>
      <c r="I170" s="173" t="s">
        <v>12</v>
      </c>
      <c r="J170" s="32"/>
    </row>
    <row r="171" spans="1:10" x14ac:dyDescent="0.15">
      <c r="A171" s="35"/>
      <c r="B171" s="27">
        <f t="shared" si="2"/>
        <v>115</v>
      </c>
      <c r="C171" s="20" t="s">
        <v>58</v>
      </c>
      <c r="D171" s="12"/>
      <c r="E171" s="21" t="s">
        <v>232</v>
      </c>
      <c r="F171" s="18">
        <v>0</v>
      </c>
      <c r="G171" s="12"/>
      <c r="H171" s="261" t="s">
        <v>11</v>
      </c>
      <c r="I171" s="173" t="s">
        <v>12</v>
      </c>
      <c r="J171" s="32"/>
    </row>
    <row r="172" spans="1:10" x14ac:dyDescent="0.15">
      <c r="A172" s="35"/>
      <c r="B172" s="27">
        <f t="shared" si="2"/>
        <v>116</v>
      </c>
      <c r="C172" s="20" t="s">
        <v>58</v>
      </c>
      <c r="D172" s="12"/>
      <c r="E172" s="21" t="s">
        <v>232</v>
      </c>
      <c r="F172" s="18">
        <v>0</v>
      </c>
      <c r="G172" s="12"/>
      <c r="H172" s="261" t="s">
        <v>11</v>
      </c>
      <c r="I172" s="173" t="s">
        <v>12</v>
      </c>
      <c r="J172" s="32"/>
    </row>
    <row r="173" spans="1:10" x14ac:dyDescent="0.15">
      <c r="A173" s="35"/>
      <c r="B173" s="27">
        <f t="shared" si="2"/>
        <v>117</v>
      </c>
      <c r="C173" s="20" t="s">
        <v>58</v>
      </c>
      <c r="D173" s="12"/>
      <c r="E173" s="21" t="s">
        <v>232</v>
      </c>
      <c r="F173" s="18">
        <v>0</v>
      </c>
      <c r="G173" s="12"/>
      <c r="H173" s="261" t="s">
        <v>11</v>
      </c>
      <c r="I173" s="173" t="s">
        <v>12</v>
      </c>
      <c r="J173" s="32"/>
    </row>
    <row r="174" spans="1:10" x14ac:dyDescent="0.15">
      <c r="A174" s="35"/>
      <c r="B174" s="27">
        <f t="shared" si="2"/>
        <v>118</v>
      </c>
      <c r="C174" s="20" t="s">
        <v>58</v>
      </c>
      <c r="D174" s="12"/>
      <c r="E174" s="21" t="s">
        <v>232</v>
      </c>
      <c r="F174" s="18">
        <v>0</v>
      </c>
      <c r="G174" s="12"/>
      <c r="H174" s="261" t="s">
        <v>11</v>
      </c>
      <c r="I174" s="173" t="s">
        <v>12</v>
      </c>
      <c r="J174" s="32"/>
    </row>
    <row r="175" spans="1:10" x14ac:dyDescent="0.15">
      <c r="A175" s="35"/>
      <c r="B175" s="27">
        <f t="shared" si="2"/>
        <v>119</v>
      </c>
      <c r="C175" s="20" t="s">
        <v>58</v>
      </c>
      <c r="D175" s="12"/>
      <c r="E175" s="21" t="s">
        <v>232</v>
      </c>
      <c r="F175" s="18">
        <v>0</v>
      </c>
      <c r="G175" s="12"/>
      <c r="H175" s="261" t="s">
        <v>11</v>
      </c>
      <c r="I175" s="173" t="s">
        <v>12</v>
      </c>
      <c r="J175" s="32"/>
    </row>
    <row r="176" spans="1:10" x14ac:dyDescent="0.15">
      <c r="A176" s="35"/>
      <c r="B176" s="27">
        <f t="shared" si="2"/>
        <v>120</v>
      </c>
      <c r="C176" s="20" t="s">
        <v>58</v>
      </c>
      <c r="D176" s="12"/>
      <c r="E176" s="21" t="s">
        <v>232</v>
      </c>
      <c r="F176" s="18">
        <v>0</v>
      </c>
      <c r="G176" s="12"/>
      <c r="H176" s="261" t="s">
        <v>11</v>
      </c>
      <c r="I176" s="173" t="s">
        <v>12</v>
      </c>
      <c r="J176" s="32"/>
    </row>
    <row r="177" spans="1:10" x14ac:dyDescent="0.15">
      <c r="A177" s="35"/>
      <c r="B177" s="27">
        <f t="shared" si="2"/>
        <v>121</v>
      </c>
      <c r="C177" s="20" t="s">
        <v>58</v>
      </c>
      <c r="D177" s="12"/>
      <c r="E177" s="21" t="s">
        <v>232</v>
      </c>
      <c r="F177" s="18">
        <v>0</v>
      </c>
      <c r="G177" s="12"/>
      <c r="H177" s="261" t="s">
        <v>11</v>
      </c>
      <c r="I177" s="173" t="s">
        <v>12</v>
      </c>
      <c r="J177" s="32"/>
    </row>
    <row r="178" spans="1:10" x14ac:dyDescent="0.15">
      <c r="A178" s="35"/>
      <c r="B178" s="27">
        <f t="shared" si="2"/>
        <v>122</v>
      </c>
      <c r="C178" s="20" t="s">
        <v>58</v>
      </c>
      <c r="D178" s="12"/>
      <c r="E178" s="21" t="s">
        <v>232</v>
      </c>
      <c r="F178" s="18">
        <v>0</v>
      </c>
      <c r="G178" s="12"/>
      <c r="H178" s="261" t="s">
        <v>11</v>
      </c>
      <c r="I178" s="173" t="s">
        <v>12</v>
      </c>
      <c r="J178" s="32"/>
    </row>
    <row r="179" spans="1:10" x14ac:dyDescent="0.15">
      <c r="A179" s="35"/>
      <c r="B179" s="27">
        <f t="shared" si="2"/>
        <v>123</v>
      </c>
      <c r="C179" s="20" t="s">
        <v>58</v>
      </c>
      <c r="D179" s="12"/>
      <c r="E179" s="21" t="s">
        <v>232</v>
      </c>
      <c r="F179" s="18">
        <v>0</v>
      </c>
      <c r="G179" s="12"/>
      <c r="H179" s="261" t="s">
        <v>11</v>
      </c>
      <c r="I179" s="173" t="s">
        <v>12</v>
      </c>
      <c r="J179" s="32"/>
    </row>
    <row r="180" spans="1:10" x14ac:dyDescent="0.15">
      <c r="A180" s="35"/>
      <c r="B180" s="27">
        <f t="shared" si="2"/>
        <v>124</v>
      </c>
      <c r="C180" s="20" t="s">
        <v>58</v>
      </c>
      <c r="D180" s="12"/>
      <c r="E180" s="21" t="s">
        <v>232</v>
      </c>
      <c r="F180" s="18">
        <v>0</v>
      </c>
      <c r="G180" s="12"/>
      <c r="H180" s="261" t="s">
        <v>11</v>
      </c>
      <c r="I180" s="173" t="s">
        <v>12</v>
      </c>
      <c r="J180" s="32"/>
    </row>
    <row r="181" spans="1:10" x14ac:dyDescent="0.15">
      <c r="A181" s="35"/>
      <c r="B181" s="27">
        <f t="shared" si="2"/>
        <v>125</v>
      </c>
      <c r="C181" s="20" t="s">
        <v>58</v>
      </c>
      <c r="D181" s="12"/>
      <c r="E181" s="21" t="s">
        <v>232</v>
      </c>
      <c r="F181" s="18">
        <v>0</v>
      </c>
      <c r="G181" s="12"/>
      <c r="H181" s="261" t="s">
        <v>11</v>
      </c>
      <c r="I181" s="173" t="s">
        <v>12</v>
      </c>
      <c r="J181" s="32"/>
    </row>
    <row r="182" spans="1:10" x14ac:dyDescent="0.15">
      <c r="A182" s="35"/>
      <c r="B182" s="27">
        <f t="shared" si="2"/>
        <v>126</v>
      </c>
      <c r="C182" s="20" t="s">
        <v>58</v>
      </c>
      <c r="D182" s="12"/>
      <c r="E182" s="21" t="s">
        <v>232</v>
      </c>
      <c r="F182" s="18">
        <v>0</v>
      </c>
      <c r="G182" s="12"/>
      <c r="H182" s="261" t="s">
        <v>11</v>
      </c>
      <c r="I182" s="173" t="s">
        <v>12</v>
      </c>
      <c r="J182" s="32"/>
    </row>
    <row r="183" spans="1:10" x14ac:dyDescent="0.15">
      <c r="A183" s="35"/>
      <c r="B183" s="27">
        <f t="shared" si="2"/>
        <v>127</v>
      </c>
      <c r="C183" s="20" t="s">
        <v>58</v>
      </c>
      <c r="D183" s="12"/>
      <c r="E183" s="21" t="s">
        <v>232</v>
      </c>
      <c r="F183" s="18">
        <v>0</v>
      </c>
      <c r="G183" s="12"/>
      <c r="H183" s="261" t="s">
        <v>11</v>
      </c>
      <c r="I183" s="173" t="s">
        <v>12</v>
      </c>
      <c r="J183" s="32"/>
    </row>
    <row r="184" spans="1:10" x14ac:dyDescent="0.15">
      <c r="A184" s="35"/>
      <c r="B184" s="27">
        <f t="shared" si="2"/>
        <v>128</v>
      </c>
      <c r="C184" s="20" t="s">
        <v>58</v>
      </c>
      <c r="D184" s="12"/>
      <c r="E184" s="21" t="s">
        <v>232</v>
      </c>
      <c r="F184" s="18">
        <v>0</v>
      </c>
      <c r="G184" s="12"/>
      <c r="H184" s="261" t="s">
        <v>11</v>
      </c>
      <c r="I184" s="173" t="s">
        <v>12</v>
      </c>
      <c r="J184" s="32"/>
    </row>
    <row r="185" spans="1:10" x14ac:dyDescent="0.15">
      <c r="A185" s="35"/>
      <c r="B185" s="27">
        <f t="shared" si="2"/>
        <v>129</v>
      </c>
      <c r="C185" s="20" t="s">
        <v>58</v>
      </c>
      <c r="D185" s="12"/>
      <c r="E185" s="21" t="s">
        <v>232</v>
      </c>
      <c r="F185" s="18">
        <v>0</v>
      </c>
      <c r="G185" s="12"/>
      <c r="H185" s="261" t="s">
        <v>11</v>
      </c>
      <c r="I185" s="173" t="s">
        <v>12</v>
      </c>
      <c r="J185" s="32"/>
    </row>
    <row r="186" spans="1:10" x14ac:dyDescent="0.15">
      <c r="A186" s="35"/>
      <c r="B186" s="27">
        <f t="shared" si="2"/>
        <v>130</v>
      </c>
      <c r="C186" s="20" t="s">
        <v>58</v>
      </c>
      <c r="D186" s="12"/>
      <c r="E186" s="21" t="s">
        <v>232</v>
      </c>
      <c r="F186" s="18">
        <v>0</v>
      </c>
      <c r="G186" s="12"/>
      <c r="H186" s="261" t="s">
        <v>11</v>
      </c>
      <c r="I186" s="173" t="s">
        <v>12</v>
      </c>
      <c r="J186" s="32"/>
    </row>
    <row r="187" spans="1:10" x14ac:dyDescent="0.15">
      <c r="A187" s="35"/>
      <c r="B187" s="27">
        <f t="shared" si="2"/>
        <v>131</v>
      </c>
      <c r="C187" s="20" t="s">
        <v>58</v>
      </c>
      <c r="D187" s="12"/>
      <c r="E187" s="21" t="s">
        <v>232</v>
      </c>
      <c r="F187" s="18">
        <v>0</v>
      </c>
      <c r="G187" s="12"/>
      <c r="H187" s="261" t="s">
        <v>11</v>
      </c>
      <c r="I187" s="173" t="s">
        <v>12</v>
      </c>
      <c r="J187" s="32"/>
    </row>
    <row r="188" spans="1:10" x14ac:dyDescent="0.15">
      <c r="A188" s="35"/>
      <c r="B188" s="27">
        <f t="shared" si="2"/>
        <v>132</v>
      </c>
      <c r="C188" s="20" t="s">
        <v>58</v>
      </c>
      <c r="D188" s="12"/>
      <c r="E188" s="21" t="s">
        <v>232</v>
      </c>
      <c r="F188" s="18">
        <v>0</v>
      </c>
      <c r="G188" s="12"/>
      <c r="H188" s="261" t="s">
        <v>11</v>
      </c>
      <c r="I188" s="173" t="s">
        <v>12</v>
      </c>
      <c r="J188" s="32"/>
    </row>
    <row r="189" spans="1:10" x14ac:dyDescent="0.15">
      <c r="A189" s="35"/>
      <c r="B189" s="27">
        <f t="shared" si="2"/>
        <v>133</v>
      </c>
      <c r="C189" s="20" t="s">
        <v>58</v>
      </c>
      <c r="D189" s="12"/>
      <c r="E189" s="21" t="s">
        <v>232</v>
      </c>
      <c r="F189" s="18">
        <v>0</v>
      </c>
      <c r="G189" s="12"/>
      <c r="H189" s="261" t="s">
        <v>11</v>
      </c>
      <c r="I189" s="173" t="s">
        <v>12</v>
      </c>
      <c r="J189" s="32"/>
    </row>
    <row r="190" spans="1:10" x14ac:dyDescent="0.15">
      <c r="A190" s="35"/>
      <c r="B190" s="27">
        <f t="shared" si="2"/>
        <v>134</v>
      </c>
      <c r="C190" s="20" t="s">
        <v>58</v>
      </c>
      <c r="D190" s="12"/>
      <c r="E190" s="21" t="s">
        <v>232</v>
      </c>
      <c r="F190" s="18">
        <v>0</v>
      </c>
      <c r="G190" s="12"/>
      <c r="H190" s="261" t="s">
        <v>11</v>
      </c>
      <c r="I190" s="173" t="s">
        <v>12</v>
      </c>
      <c r="J190" s="32"/>
    </row>
    <row r="191" spans="1:10" x14ac:dyDescent="0.15">
      <c r="A191" s="35"/>
      <c r="B191" s="27">
        <f t="shared" si="2"/>
        <v>135</v>
      </c>
      <c r="C191" s="20" t="s">
        <v>58</v>
      </c>
      <c r="D191" s="12"/>
      <c r="E191" s="21" t="s">
        <v>232</v>
      </c>
      <c r="F191" s="18">
        <v>0</v>
      </c>
      <c r="G191" s="12"/>
      <c r="H191" s="261" t="s">
        <v>11</v>
      </c>
      <c r="I191" s="173" t="s">
        <v>12</v>
      </c>
      <c r="J191" s="32"/>
    </row>
    <row r="192" spans="1:10" x14ac:dyDescent="0.15">
      <c r="A192" s="35"/>
      <c r="B192" s="27">
        <f t="shared" si="2"/>
        <v>136</v>
      </c>
      <c r="C192" s="20" t="s">
        <v>58</v>
      </c>
      <c r="D192" s="12"/>
      <c r="E192" s="21" t="s">
        <v>232</v>
      </c>
      <c r="F192" s="18">
        <v>0</v>
      </c>
      <c r="G192" s="12"/>
      <c r="H192" s="261" t="s">
        <v>11</v>
      </c>
      <c r="I192" s="173" t="s">
        <v>12</v>
      </c>
      <c r="J192" s="32"/>
    </row>
    <row r="193" spans="1:10" x14ac:dyDescent="0.15">
      <c r="A193" s="35"/>
      <c r="B193" s="27">
        <f t="shared" si="2"/>
        <v>137</v>
      </c>
      <c r="C193" s="20" t="s">
        <v>58</v>
      </c>
      <c r="D193" s="12"/>
      <c r="E193" s="21" t="s">
        <v>232</v>
      </c>
      <c r="F193" s="18">
        <v>0</v>
      </c>
      <c r="G193" s="12"/>
      <c r="H193" s="261" t="s">
        <v>11</v>
      </c>
      <c r="I193" s="173" t="s">
        <v>12</v>
      </c>
      <c r="J193" s="32"/>
    </row>
    <row r="194" spans="1:10" x14ac:dyDescent="0.15">
      <c r="A194" s="35"/>
      <c r="B194" s="27">
        <f t="shared" si="2"/>
        <v>138</v>
      </c>
      <c r="C194" s="20" t="s">
        <v>58</v>
      </c>
      <c r="D194" s="12"/>
      <c r="E194" s="21" t="s">
        <v>232</v>
      </c>
      <c r="F194" s="18">
        <v>0</v>
      </c>
      <c r="G194" s="12"/>
      <c r="H194" s="261" t="s">
        <v>11</v>
      </c>
      <c r="I194" s="173" t="s">
        <v>12</v>
      </c>
      <c r="J194" s="32"/>
    </row>
    <row r="195" spans="1:10" x14ac:dyDescent="0.15">
      <c r="A195" s="35"/>
      <c r="B195" s="27">
        <f t="shared" si="2"/>
        <v>139</v>
      </c>
      <c r="C195" s="20" t="s">
        <v>58</v>
      </c>
      <c r="D195" s="12"/>
      <c r="E195" s="21" t="s">
        <v>232</v>
      </c>
      <c r="F195" s="18">
        <v>0</v>
      </c>
      <c r="G195" s="12"/>
      <c r="H195" s="261" t="s">
        <v>11</v>
      </c>
      <c r="I195" s="173" t="s">
        <v>12</v>
      </c>
      <c r="J195" s="32"/>
    </row>
    <row r="196" spans="1:10" x14ac:dyDescent="0.15">
      <c r="A196" s="35"/>
      <c r="B196" s="27">
        <f t="shared" si="2"/>
        <v>140</v>
      </c>
      <c r="C196" s="20" t="s">
        <v>58</v>
      </c>
      <c r="D196" s="12"/>
      <c r="E196" s="21" t="s">
        <v>232</v>
      </c>
      <c r="F196" s="18">
        <v>0</v>
      </c>
      <c r="G196" s="12"/>
      <c r="H196" s="261" t="s">
        <v>11</v>
      </c>
      <c r="I196" s="173" t="s">
        <v>12</v>
      </c>
      <c r="J196" s="32"/>
    </row>
    <row r="197" spans="1:10" x14ac:dyDescent="0.15">
      <c r="A197" s="35"/>
      <c r="B197" s="27">
        <f t="shared" si="2"/>
        <v>141</v>
      </c>
      <c r="C197" s="20" t="s">
        <v>58</v>
      </c>
      <c r="D197" s="12"/>
      <c r="E197" s="21" t="s">
        <v>232</v>
      </c>
      <c r="F197" s="18">
        <v>0</v>
      </c>
      <c r="G197" s="12"/>
      <c r="H197" s="261" t="s">
        <v>11</v>
      </c>
      <c r="I197" s="173" t="s">
        <v>12</v>
      </c>
      <c r="J197" s="32"/>
    </row>
    <row r="198" spans="1:10" x14ac:dyDescent="0.15">
      <c r="A198" s="35"/>
      <c r="B198" s="27">
        <f t="shared" si="2"/>
        <v>142</v>
      </c>
      <c r="C198" s="20" t="s">
        <v>58</v>
      </c>
      <c r="D198" s="12"/>
      <c r="E198" s="21" t="s">
        <v>232</v>
      </c>
      <c r="F198" s="18">
        <v>0</v>
      </c>
      <c r="G198" s="12"/>
      <c r="H198" s="261" t="s">
        <v>11</v>
      </c>
      <c r="I198" s="173" t="s">
        <v>12</v>
      </c>
      <c r="J198" s="32"/>
    </row>
    <row r="199" spans="1:10" x14ac:dyDescent="0.15">
      <c r="A199" s="35"/>
      <c r="B199" s="27">
        <f t="shared" si="2"/>
        <v>143</v>
      </c>
      <c r="C199" s="20" t="s">
        <v>58</v>
      </c>
      <c r="D199" s="12"/>
      <c r="E199" s="21" t="s">
        <v>232</v>
      </c>
      <c r="F199" s="18">
        <v>0</v>
      </c>
      <c r="G199" s="12"/>
      <c r="H199" s="261" t="s">
        <v>11</v>
      </c>
      <c r="I199" s="173" t="s">
        <v>12</v>
      </c>
      <c r="J199" s="32"/>
    </row>
    <row r="200" spans="1:10" x14ac:dyDescent="0.15">
      <c r="A200" s="35"/>
      <c r="B200" s="27">
        <f t="shared" si="2"/>
        <v>144</v>
      </c>
      <c r="C200" s="20" t="s">
        <v>58</v>
      </c>
      <c r="D200" s="12"/>
      <c r="E200" s="21" t="s">
        <v>232</v>
      </c>
      <c r="F200" s="18">
        <v>0</v>
      </c>
      <c r="G200" s="12"/>
      <c r="H200" s="261" t="s">
        <v>11</v>
      </c>
      <c r="I200" s="173" t="s">
        <v>12</v>
      </c>
      <c r="J200" s="32"/>
    </row>
    <row r="201" spans="1:10" x14ac:dyDescent="0.15">
      <c r="A201" s="35"/>
      <c r="B201" s="27">
        <f t="shared" si="2"/>
        <v>145</v>
      </c>
      <c r="C201" s="20" t="s">
        <v>58</v>
      </c>
      <c r="D201" s="12"/>
      <c r="E201" s="21" t="s">
        <v>232</v>
      </c>
      <c r="F201" s="18">
        <v>0</v>
      </c>
      <c r="G201" s="12"/>
      <c r="H201" s="261" t="s">
        <v>11</v>
      </c>
      <c r="I201" s="173" t="s">
        <v>12</v>
      </c>
      <c r="J201" s="32"/>
    </row>
    <row r="202" spans="1:10" x14ac:dyDescent="0.15">
      <c r="A202" s="35"/>
      <c r="B202" s="27">
        <f t="shared" si="2"/>
        <v>146</v>
      </c>
      <c r="C202" s="20" t="s">
        <v>58</v>
      </c>
      <c r="D202" s="12"/>
      <c r="E202" s="21" t="s">
        <v>232</v>
      </c>
      <c r="F202" s="18">
        <v>0</v>
      </c>
      <c r="G202" s="12"/>
      <c r="H202" s="261" t="s">
        <v>11</v>
      </c>
      <c r="I202" s="173" t="s">
        <v>12</v>
      </c>
      <c r="J202" s="32"/>
    </row>
    <row r="203" spans="1:10" x14ac:dyDescent="0.15">
      <c r="A203" s="35"/>
      <c r="B203" s="27">
        <f t="shared" si="2"/>
        <v>147</v>
      </c>
      <c r="C203" s="20" t="s">
        <v>58</v>
      </c>
      <c r="D203" s="12"/>
      <c r="E203" s="21" t="s">
        <v>232</v>
      </c>
      <c r="F203" s="18">
        <v>0</v>
      </c>
      <c r="G203" s="12"/>
      <c r="H203" s="261" t="s">
        <v>11</v>
      </c>
      <c r="I203" s="173" t="s">
        <v>12</v>
      </c>
      <c r="J203" s="32"/>
    </row>
    <row r="204" spans="1:10" x14ac:dyDescent="0.15">
      <c r="A204" s="35"/>
      <c r="B204" s="27">
        <f t="shared" si="2"/>
        <v>148</v>
      </c>
      <c r="C204" s="20" t="s">
        <v>58</v>
      </c>
      <c r="D204" s="12"/>
      <c r="E204" s="21" t="s">
        <v>232</v>
      </c>
      <c r="F204" s="18">
        <v>0</v>
      </c>
      <c r="G204" s="12"/>
      <c r="H204" s="261" t="s">
        <v>11</v>
      </c>
      <c r="I204" s="173" t="s">
        <v>12</v>
      </c>
      <c r="J204" s="32"/>
    </row>
    <row r="205" spans="1:10" x14ac:dyDescent="0.15">
      <c r="A205" s="35"/>
      <c r="B205" s="27">
        <f t="shared" si="2"/>
        <v>149</v>
      </c>
      <c r="C205" s="20" t="s">
        <v>58</v>
      </c>
      <c r="D205" s="12"/>
      <c r="E205" s="21" t="s">
        <v>232</v>
      </c>
      <c r="F205" s="18">
        <v>0</v>
      </c>
      <c r="G205" s="12"/>
      <c r="H205" s="261" t="s">
        <v>11</v>
      </c>
      <c r="I205" s="173" t="s">
        <v>12</v>
      </c>
      <c r="J205" s="32"/>
    </row>
    <row r="206" spans="1:10" x14ac:dyDescent="0.15">
      <c r="A206" s="35"/>
      <c r="B206" s="27">
        <f t="shared" si="2"/>
        <v>150</v>
      </c>
      <c r="C206" s="20" t="s">
        <v>58</v>
      </c>
      <c r="D206" s="12"/>
      <c r="E206" s="21" t="s">
        <v>232</v>
      </c>
      <c r="F206" s="18">
        <v>0</v>
      </c>
      <c r="G206" s="12"/>
      <c r="H206" s="261" t="s">
        <v>11</v>
      </c>
      <c r="I206" s="173" t="s">
        <v>12</v>
      </c>
      <c r="J206" s="32"/>
    </row>
    <row r="207" spans="1:10" x14ac:dyDescent="0.15">
      <c r="A207" s="35"/>
      <c r="B207" s="27">
        <f t="shared" si="2"/>
        <v>151</v>
      </c>
      <c r="C207" s="20" t="s">
        <v>58</v>
      </c>
      <c r="D207" s="12"/>
      <c r="E207" s="21" t="s">
        <v>232</v>
      </c>
      <c r="F207" s="18">
        <v>0</v>
      </c>
      <c r="G207" s="12"/>
      <c r="H207" s="261" t="s">
        <v>11</v>
      </c>
      <c r="I207" s="173" t="s">
        <v>12</v>
      </c>
      <c r="J207" s="32"/>
    </row>
    <row r="208" spans="1:10" x14ac:dyDescent="0.15">
      <c r="A208" s="35"/>
      <c r="B208" s="27">
        <f t="shared" si="2"/>
        <v>152</v>
      </c>
      <c r="C208" s="20" t="s">
        <v>58</v>
      </c>
      <c r="D208" s="12"/>
      <c r="E208" s="21" t="s">
        <v>232</v>
      </c>
      <c r="F208" s="18">
        <v>0</v>
      </c>
      <c r="G208" s="12"/>
      <c r="H208" s="261" t="s">
        <v>11</v>
      </c>
      <c r="I208" s="173" t="s">
        <v>12</v>
      </c>
      <c r="J208" s="32"/>
    </row>
    <row r="209" spans="1:10" x14ac:dyDescent="0.15">
      <c r="A209" s="35"/>
      <c r="B209" s="27">
        <f t="shared" si="2"/>
        <v>153</v>
      </c>
      <c r="C209" s="20" t="s">
        <v>58</v>
      </c>
      <c r="D209" s="12"/>
      <c r="E209" s="21" t="s">
        <v>232</v>
      </c>
      <c r="F209" s="18">
        <v>0</v>
      </c>
      <c r="G209" s="12"/>
      <c r="H209" s="261" t="s">
        <v>11</v>
      </c>
      <c r="I209" s="173" t="s">
        <v>12</v>
      </c>
      <c r="J209" s="32"/>
    </row>
    <row r="210" spans="1:10" x14ac:dyDescent="0.15">
      <c r="A210" s="35"/>
      <c r="B210" s="27">
        <f t="shared" si="2"/>
        <v>154</v>
      </c>
      <c r="C210" s="20" t="s">
        <v>58</v>
      </c>
      <c r="D210" s="12"/>
      <c r="E210" s="21" t="s">
        <v>232</v>
      </c>
      <c r="F210" s="18">
        <v>0</v>
      </c>
      <c r="G210" s="12"/>
      <c r="H210" s="261" t="s">
        <v>11</v>
      </c>
      <c r="I210" s="173" t="s">
        <v>12</v>
      </c>
      <c r="J210" s="32"/>
    </row>
    <row r="211" spans="1:10" x14ac:dyDescent="0.15">
      <c r="A211" s="35"/>
      <c r="B211" s="27">
        <f t="shared" si="2"/>
        <v>155</v>
      </c>
      <c r="C211" s="20" t="s">
        <v>58</v>
      </c>
      <c r="D211" s="12"/>
      <c r="E211" s="21" t="s">
        <v>232</v>
      </c>
      <c r="F211" s="18">
        <v>0</v>
      </c>
      <c r="G211" s="12"/>
      <c r="H211" s="261" t="s">
        <v>11</v>
      </c>
      <c r="I211" s="173" t="s">
        <v>12</v>
      </c>
      <c r="J211" s="32"/>
    </row>
    <row r="212" spans="1:10" x14ac:dyDescent="0.15">
      <c r="A212" s="35"/>
      <c r="B212" s="27">
        <f t="shared" si="2"/>
        <v>156</v>
      </c>
      <c r="C212" s="20" t="s">
        <v>58</v>
      </c>
      <c r="D212" s="12"/>
      <c r="E212" s="21" t="s">
        <v>232</v>
      </c>
      <c r="F212" s="18">
        <v>0</v>
      </c>
      <c r="G212" s="12"/>
      <c r="H212" s="261" t="s">
        <v>11</v>
      </c>
      <c r="I212" s="173" t="s">
        <v>12</v>
      </c>
      <c r="J212" s="32"/>
    </row>
    <row r="213" spans="1:10" x14ac:dyDescent="0.15">
      <c r="A213" s="35"/>
      <c r="B213" s="27">
        <f t="shared" si="2"/>
        <v>157</v>
      </c>
      <c r="C213" s="20" t="s">
        <v>58</v>
      </c>
      <c r="D213" s="12"/>
      <c r="E213" s="21" t="s">
        <v>232</v>
      </c>
      <c r="F213" s="18">
        <v>0</v>
      </c>
      <c r="G213" s="12"/>
      <c r="H213" s="261" t="s">
        <v>11</v>
      </c>
      <c r="I213" s="173" t="s">
        <v>12</v>
      </c>
      <c r="J213" s="32"/>
    </row>
    <row r="214" spans="1:10" x14ac:dyDescent="0.15">
      <c r="A214" s="35"/>
      <c r="B214" s="27">
        <f t="shared" si="2"/>
        <v>158</v>
      </c>
      <c r="C214" s="20" t="s">
        <v>58</v>
      </c>
      <c r="D214" s="12"/>
      <c r="E214" s="21" t="s">
        <v>232</v>
      </c>
      <c r="F214" s="18">
        <v>0</v>
      </c>
      <c r="G214" s="12"/>
      <c r="H214" s="261" t="s">
        <v>11</v>
      </c>
      <c r="I214" s="173" t="s">
        <v>12</v>
      </c>
      <c r="J214" s="32"/>
    </row>
    <row r="215" spans="1:10" x14ac:dyDescent="0.15">
      <c r="A215" s="35"/>
      <c r="B215" s="27">
        <f t="shared" si="2"/>
        <v>159</v>
      </c>
      <c r="C215" s="20" t="s">
        <v>58</v>
      </c>
      <c r="D215" s="12"/>
      <c r="E215" s="21" t="s">
        <v>232</v>
      </c>
      <c r="F215" s="18">
        <v>0</v>
      </c>
      <c r="G215" s="12"/>
      <c r="H215" s="261" t="s">
        <v>11</v>
      </c>
      <c r="I215" s="173" t="s">
        <v>12</v>
      </c>
      <c r="J215" s="32"/>
    </row>
    <row r="216" spans="1:10" x14ac:dyDescent="0.15">
      <c r="A216" s="35"/>
      <c r="B216" s="27">
        <f t="shared" si="2"/>
        <v>160</v>
      </c>
      <c r="C216" s="20" t="s">
        <v>58</v>
      </c>
      <c r="D216" s="12"/>
      <c r="E216" s="21" t="s">
        <v>232</v>
      </c>
      <c r="F216" s="176">
        <v>0</v>
      </c>
      <c r="G216" s="12"/>
      <c r="H216" s="261" t="s">
        <v>11</v>
      </c>
      <c r="I216" s="173" t="s">
        <v>12</v>
      </c>
      <c r="J216" s="32"/>
    </row>
    <row r="217" spans="1:10" x14ac:dyDescent="0.15">
      <c r="A217" s="35"/>
      <c r="B217" s="27">
        <f t="shared" si="2"/>
        <v>161</v>
      </c>
      <c r="C217" s="154" t="s">
        <v>410</v>
      </c>
      <c r="D217" s="177" t="s">
        <v>589</v>
      </c>
      <c r="E217" s="177" t="s">
        <v>589</v>
      </c>
      <c r="F217" s="178">
        <f>SUM(F163:F216)</f>
        <v>0</v>
      </c>
      <c r="J217" s="32"/>
    </row>
    <row r="218" spans="1:10" x14ac:dyDescent="0.15">
      <c r="A218" s="132"/>
      <c r="B218" s="112"/>
      <c r="C218" s="112"/>
      <c r="D218" s="112"/>
      <c r="E218" s="112"/>
      <c r="F218" s="154" t="s">
        <v>595</v>
      </c>
      <c r="G218" s="112"/>
      <c r="H218" s="154" t="s">
        <v>372</v>
      </c>
      <c r="I218" s="154" t="s">
        <v>372</v>
      </c>
      <c r="J218" s="49"/>
    </row>
    <row r="219" spans="1:10" x14ac:dyDescent="0.15">
      <c r="A219" s="132"/>
      <c r="F219" s="25" t="s">
        <v>372</v>
      </c>
      <c r="J219" s="49"/>
    </row>
    <row r="220" spans="1:10" x14ac:dyDescent="0.15">
      <c r="A220" s="160" t="s">
        <v>372</v>
      </c>
      <c r="B220" s="26" t="s">
        <v>462</v>
      </c>
      <c r="C220" s="154" t="s">
        <v>47</v>
      </c>
      <c r="J220" s="49"/>
    </row>
    <row r="221" spans="1:10" x14ac:dyDescent="0.15">
      <c r="A221" s="160" t="s">
        <v>645</v>
      </c>
      <c r="B221" s="25" t="s">
        <v>372</v>
      </c>
      <c r="C221" s="154" t="s">
        <v>49</v>
      </c>
      <c r="J221" s="49"/>
    </row>
    <row r="222" spans="1:10" x14ac:dyDescent="0.15">
      <c r="A222" s="160" t="s">
        <v>645</v>
      </c>
      <c r="B222" s="25" t="s">
        <v>372</v>
      </c>
      <c r="C222" s="154" t="s">
        <v>51</v>
      </c>
      <c r="J222" s="49"/>
    </row>
    <row r="223" spans="1:10" x14ac:dyDescent="0.15">
      <c r="A223" s="138"/>
      <c r="B223" s="28"/>
      <c r="C223" s="28"/>
      <c r="D223" s="28"/>
      <c r="E223" s="28"/>
      <c r="F223" s="28"/>
      <c r="G223" s="28"/>
      <c r="H223" s="28"/>
      <c r="I223" s="28"/>
      <c r="J223" s="143"/>
    </row>
    <row r="225" spans="1:10" x14ac:dyDescent="0.15">
      <c r="C225" s="46" t="str">
        <f>'Worksheet D'!B303</f>
        <v>FORM CMS 276-16</v>
      </c>
      <c r="F225" s="66"/>
      <c r="H225" s="67"/>
    </row>
    <row r="226" spans="1:10" x14ac:dyDescent="0.15">
      <c r="C226" s="46" t="s">
        <v>114</v>
      </c>
    </row>
    <row r="227" spans="1:10" x14ac:dyDescent="0.15">
      <c r="C227" s="46"/>
    </row>
    <row r="228" spans="1:10" x14ac:dyDescent="0.15">
      <c r="C228" s="25" t="s">
        <v>675</v>
      </c>
      <c r="H228" s="25" t="s">
        <v>53</v>
      </c>
    </row>
    <row r="229" spans="1:10" x14ac:dyDescent="0.15">
      <c r="C229" s="26" t="s">
        <v>419</v>
      </c>
      <c r="D229" s="27">
        <f>'Worksheet S'!D13</f>
        <v>0</v>
      </c>
    </row>
    <row r="230" spans="1:10" x14ac:dyDescent="0.15">
      <c r="C230" s="26" t="s">
        <v>436</v>
      </c>
      <c r="D230" s="27" t="str">
        <f>'Worksheet S'!L20</f>
        <v>H-xxxx</v>
      </c>
      <c r="E230" s="26" t="s">
        <v>540</v>
      </c>
      <c r="F230" s="249">
        <f>'Worksheet S'!F19</f>
        <v>0</v>
      </c>
      <c r="H230" s="25" t="s">
        <v>54</v>
      </c>
    </row>
    <row r="231" spans="1:10" x14ac:dyDescent="0.15">
      <c r="E231" s="26" t="s">
        <v>431</v>
      </c>
      <c r="F231" s="249">
        <f>'Worksheet S'!F21</f>
        <v>0</v>
      </c>
      <c r="H231" s="25" t="s">
        <v>533</v>
      </c>
    </row>
    <row r="233" spans="1:10" x14ac:dyDescent="0.15">
      <c r="A233" s="29"/>
      <c r="B233" s="30"/>
      <c r="C233" s="31" t="s">
        <v>372</v>
      </c>
      <c r="D233" s="30"/>
      <c r="E233" s="33" t="s">
        <v>2</v>
      </c>
      <c r="F233" s="172" t="s">
        <v>56</v>
      </c>
      <c r="G233" s="31" t="s">
        <v>372</v>
      </c>
      <c r="H233" s="31" t="s">
        <v>372</v>
      </c>
      <c r="I233" s="33" t="s">
        <v>574</v>
      </c>
      <c r="J233" s="56"/>
    </row>
    <row r="234" spans="1:10" x14ac:dyDescent="0.15">
      <c r="A234" s="35"/>
      <c r="B234" s="25" t="s">
        <v>607</v>
      </c>
      <c r="E234" s="36" t="s">
        <v>4</v>
      </c>
      <c r="F234" s="36" t="s">
        <v>5</v>
      </c>
      <c r="G234" s="25" t="s">
        <v>372</v>
      </c>
      <c r="H234" s="36" t="s">
        <v>548</v>
      </c>
      <c r="I234" s="36" t="s">
        <v>445</v>
      </c>
      <c r="J234" s="32"/>
    </row>
    <row r="235" spans="1:10" x14ac:dyDescent="0.15">
      <c r="A235" s="35"/>
      <c r="B235" s="25" t="s">
        <v>578</v>
      </c>
      <c r="C235" s="36" t="s">
        <v>6</v>
      </c>
      <c r="E235" s="36" t="s">
        <v>57</v>
      </c>
      <c r="F235" s="36" t="s">
        <v>8</v>
      </c>
      <c r="G235" s="25" t="s">
        <v>372</v>
      </c>
      <c r="H235" s="36" t="s">
        <v>9</v>
      </c>
      <c r="I235" s="36" t="s">
        <v>9</v>
      </c>
      <c r="J235" s="32"/>
    </row>
    <row r="236" spans="1:10" x14ac:dyDescent="0.15">
      <c r="A236" s="35"/>
      <c r="E236" s="36" t="s">
        <v>451</v>
      </c>
      <c r="F236" s="36" t="s">
        <v>452</v>
      </c>
      <c r="G236" s="25" t="s">
        <v>372</v>
      </c>
      <c r="H236" s="36" t="s">
        <v>453</v>
      </c>
      <c r="I236" s="36" t="s">
        <v>454</v>
      </c>
      <c r="J236" s="32"/>
    </row>
    <row r="237" spans="1:10" x14ac:dyDescent="0.15">
      <c r="A237" s="42"/>
      <c r="B237" s="43"/>
      <c r="C237" s="43"/>
      <c r="D237" s="43"/>
      <c r="E237" s="43"/>
      <c r="F237" s="43"/>
      <c r="G237" s="43"/>
      <c r="H237" s="43"/>
      <c r="I237" s="43"/>
      <c r="J237" s="44"/>
    </row>
    <row r="238" spans="1:10" x14ac:dyDescent="0.15">
      <c r="A238" s="35"/>
      <c r="B238" s="27">
        <v>162</v>
      </c>
      <c r="C238" s="20" t="s">
        <v>58</v>
      </c>
      <c r="D238" s="12"/>
      <c r="E238" s="21" t="s">
        <v>232</v>
      </c>
      <c r="F238" s="18">
        <v>0</v>
      </c>
      <c r="G238" s="12"/>
      <c r="H238" s="261" t="s">
        <v>11</v>
      </c>
      <c r="I238" s="173" t="s">
        <v>12</v>
      </c>
      <c r="J238" s="32"/>
    </row>
    <row r="239" spans="1:10" x14ac:dyDescent="0.15">
      <c r="A239" s="35"/>
      <c r="B239" s="27">
        <f t="shared" ref="B239:B292" si="3">B238+1</f>
        <v>163</v>
      </c>
      <c r="C239" s="20" t="s">
        <v>58</v>
      </c>
      <c r="D239" s="12"/>
      <c r="E239" s="21" t="s">
        <v>232</v>
      </c>
      <c r="F239" s="18">
        <v>0</v>
      </c>
      <c r="G239" s="12"/>
      <c r="H239" s="261" t="s">
        <v>11</v>
      </c>
      <c r="I239" s="173" t="s">
        <v>12</v>
      </c>
      <c r="J239" s="32"/>
    </row>
    <row r="240" spans="1:10" x14ac:dyDescent="0.15">
      <c r="A240" s="35"/>
      <c r="B240" s="27">
        <f t="shared" si="3"/>
        <v>164</v>
      </c>
      <c r="C240" s="20" t="s">
        <v>58</v>
      </c>
      <c r="D240" s="12"/>
      <c r="E240" s="21" t="s">
        <v>232</v>
      </c>
      <c r="F240" s="18">
        <v>0</v>
      </c>
      <c r="G240" s="12"/>
      <c r="H240" s="261" t="s">
        <v>11</v>
      </c>
      <c r="I240" s="173" t="s">
        <v>12</v>
      </c>
      <c r="J240" s="32"/>
    </row>
    <row r="241" spans="1:10" x14ac:dyDescent="0.15">
      <c r="A241" s="35"/>
      <c r="B241" s="27">
        <f t="shared" si="3"/>
        <v>165</v>
      </c>
      <c r="C241" s="20" t="s">
        <v>58</v>
      </c>
      <c r="D241" s="12"/>
      <c r="E241" s="21" t="s">
        <v>232</v>
      </c>
      <c r="F241" s="18">
        <v>0</v>
      </c>
      <c r="G241" s="12"/>
      <c r="H241" s="261" t="s">
        <v>11</v>
      </c>
      <c r="I241" s="173" t="s">
        <v>12</v>
      </c>
      <c r="J241" s="32"/>
    </row>
    <row r="242" spans="1:10" x14ac:dyDescent="0.15">
      <c r="A242" s="35"/>
      <c r="B242" s="27">
        <f t="shared" si="3"/>
        <v>166</v>
      </c>
      <c r="C242" s="20" t="s">
        <v>58</v>
      </c>
      <c r="D242" s="12"/>
      <c r="E242" s="21" t="s">
        <v>232</v>
      </c>
      <c r="F242" s="18">
        <v>0</v>
      </c>
      <c r="G242" s="12"/>
      <c r="H242" s="261" t="s">
        <v>11</v>
      </c>
      <c r="I242" s="173" t="s">
        <v>12</v>
      </c>
      <c r="J242" s="32"/>
    </row>
    <row r="243" spans="1:10" x14ac:dyDescent="0.15">
      <c r="A243" s="35"/>
      <c r="B243" s="27">
        <f t="shared" si="3"/>
        <v>167</v>
      </c>
      <c r="C243" s="20" t="s">
        <v>58</v>
      </c>
      <c r="D243" s="12"/>
      <c r="E243" s="21" t="s">
        <v>232</v>
      </c>
      <c r="F243" s="18">
        <v>0</v>
      </c>
      <c r="G243" s="12"/>
      <c r="H243" s="261" t="s">
        <v>11</v>
      </c>
      <c r="I243" s="173" t="s">
        <v>12</v>
      </c>
      <c r="J243" s="32"/>
    </row>
    <row r="244" spans="1:10" x14ac:dyDescent="0.15">
      <c r="A244" s="35"/>
      <c r="B244" s="27">
        <f t="shared" si="3"/>
        <v>168</v>
      </c>
      <c r="C244" s="20" t="s">
        <v>58</v>
      </c>
      <c r="D244" s="12"/>
      <c r="E244" s="21" t="s">
        <v>232</v>
      </c>
      <c r="F244" s="18">
        <v>0</v>
      </c>
      <c r="G244" s="12"/>
      <c r="H244" s="261" t="s">
        <v>11</v>
      </c>
      <c r="I244" s="173" t="s">
        <v>12</v>
      </c>
      <c r="J244" s="32"/>
    </row>
    <row r="245" spans="1:10" x14ac:dyDescent="0.15">
      <c r="A245" s="35"/>
      <c r="B245" s="27">
        <f t="shared" si="3"/>
        <v>169</v>
      </c>
      <c r="C245" s="20" t="s">
        <v>58</v>
      </c>
      <c r="D245" s="12"/>
      <c r="E245" s="21" t="s">
        <v>232</v>
      </c>
      <c r="F245" s="18">
        <v>0</v>
      </c>
      <c r="G245" s="12"/>
      <c r="H245" s="261" t="s">
        <v>11</v>
      </c>
      <c r="I245" s="173" t="s">
        <v>12</v>
      </c>
      <c r="J245" s="32"/>
    </row>
    <row r="246" spans="1:10" x14ac:dyDescent="0.15">
      <c r="A246" s="35"/>
      <c r="B246" s="27">
        <f t="shared" si="3"/>
        <v>170</v>
      </c>
      <c r="C246" s="20" t="s">
        <v>58</v>
      </c>
      <c r="D246" s="12"/>
      <c r="E246" s="21" t="s">
        <v>232</v>
      </c>
      <c r="F246" s="18">
        <v>0</v>
      </c>
      <c r="G246" s="12"/>
      <c r="H246" s="261" t="s">
        <v>11</v>
      </c>
      <c r="I246" s="173" t="s">
        <v>12</v>
      </c>
      <c r="J246" s="32"/>
    </row>
    <row r="247" spans="1:10" x14ac:dyDescent="0.15">
      <c r="A247" s="35"/>
      <c r="B247" s="27">
        <f t="shared" si="3"/>
        <v>171</v>
      </c>
      <c r="C247" s="20" t="s">
        <v>58</v>
      </c>
      <c r="D247" s="12"/>
      <c r="E247" s="21" t="s">
        <v>232</v>
      </c>
      <c r="F247" s="18">
        <v>0</v>
      </c>
      <c r="G247" s="12"/>
      <c r="H247" s="261" t="s">
        <v>11</v>
      </c>
      <c r="I247" s="173" t="s">
        <v>12</v>
      </c>
      <c r="J247" s="32"/>
    </row>
    <row r="248" spans="1:10" x14ac:dyDescent="0.15">
      <c r="A248" s="35"/>
      <c r="B248" s="27">
        <f t="shared" si="3"/>
        <v>172</v>
      </c>
      <c r="C248" s="20" t="s">
        <v>58</v>
      </c>
      <c r="D248" s="12"/>
      <c r="E248" s="21" t="s">
        <v>232</v>
      </c>
      <c r="F248" s="18">
        <v>0</v>
      </c>
      <c r="G248" s="12"/>
      <c r="H248" s="261" t="s">
        <v>11</v>
      </c>
      <c r="I248" s="173" t="s">
        <v>12</v>
      </c>
      <c r="J248" s="32"/>
    </row>
    <row r="249" spans="1:10" x14ac:dyDescent="0.15">
      <c r="A249" s="35"/>
      <c r="B249" s="27">
        <f t="shared" si="3"/>
        <v>173</v>
      </c>
      <c r="C249" s="20" t="s">
        <v>58</v>
      </c>
      <c r="D249" s="12"/>
      <c r="E249" s="21" t="s">
        <v>232</v>
      </c>
      <c r="F249" s="18">
        <v>0</v>
      </c>
      <c r="G249" s="12"/>
      <c r="H249" s="261" t="s">
        <v>11</v>
      </c>
      <c r="I249" s="173" t="s">
        <v>12</v>
      </c>
      <c r="J249" s="32"/>
    </row>
    <row r="250" spans="1:10" x14ac:dyDescent="0.15">
      <c r="A250" s="35"/>
      <c r="B250" s="27">
        <f t="shared" si="3"/>
        <v>174</v>
      </c>
      <c r="C250" s="20" t="s">
        <v>58</v>
      </c>
      <c r="D250" s="12"/>
      <c r="E250" s="21" t="s">
        <v>232</v>
      </c>
      <c r="F250" s="18">
        <v>0</v>
      </c>
      <c r="G250" s="12"/>
      <c r="H250" s="261" t="s">
        <v>11</v>
      </c>
      <c r="I250" s="173" t="s">
        <v>12</v>
      </c>
      <c r="J250" s="32"/>
    </row>
    <row r="251" spans="1:10" x14ac:dyDescent="0.15">
      <c r="A251" s="35"/>
      <c r="B251" s="27">
        <f t="shared" si="3"/>
        <v>175</v>
      </c>
      <c r="C251" s="20" t="s">
        <v>58</v>
      </c>
      <c r="D251" s="12"/>
      <c r="E251" s="21" t="s">
        <v>232</v>
      </c>
      <c r="F251" s="18">
        <v>0</v>
      </c>
      <c r="G251" s="12"/>
      <c r="H251" s="261" t="s">
        <v>11</v>
      </c>
      <c r="I251" s="173" t="s">
        <v>12</v>
      </c>
      <c r="J251" s="32"/>
    </row>
    <row r="252" spans="1:10" x14ac:dyDescent="0.15">
      <c r="A252" s="35"/>
      <c r="B252" s="27">
        <f t="shared" si="3"/>
        <v>176</v>
      </c>
      <c r="C252" s="20" t="s">
        <v>58</v>
      </c>
      <c r="D252" s="12"/>
      <c r="E252" s="21" t="s">
        <v>232</v>
      </c>
      <c r="F252" s="18">
        <v>0</v>
      </c>
      <c r="G252" s="12"/>
      <c r="H252" s="261" t="s">
        <v>11</v>
      </c>
      <c r="I252" s="173" t="s">
        <v>12</v>
      </c>
      <c r="J252" s="32"/>
    </row>
    <row r="253" spans="1:10" x14ac:dyDescent="0.15">
      <c r="A253" s="35"/>
      <c r="B253" s="27">
        <f t="shared" si="3"/>
        <v>177</v>
      </c>
      <c r="C253" s="20" t="s">
        <v>58</v>
      </c>
      <c r="D253" s="12"/>
      <c r="E253" s="21" t="s">
        <v>232</v>
      </c>
      <c r="F253" s="18">
        <v>0</v>
      </c>
      <c r="G253" s="12"/>
      <c r="H253" s="261" t="s">
        <v>11</v>
      </c>
      <c r="I253" s="173" t="s">
        <v>12</v>
      </c>
      <c r="J253" s="32"/>
    </row>
    <row r="254" spans="1:10" x14ac:dyDescent="0.15">
      <c r="A254" s="35"/>
      <c r="B254" s="27">
        <f t="shared" si="3"/>
        <v>178</v>
      </c>
      <c r="C254" s="20" t="s">
        <v>58</v>
      </c>
      <c r="D254" s="12"/>
      <c r="E254" s="21" t="s">
        <v>232</v>
      </c>
      <c r="F254" s="18">
        <v>0</v>
      </c>
      <c r="G254" s="12"/>
      <c r="H254" s="261" t="s">
        <v>11</v>
      </c>
      <c r="I254" s="173" t="s">
        <v>12</v>
      </c>
      <c r="J254" s="32"/>
    </row>
    <row r="255" spans="1:10" x14ac:dyDescent="0.15">
      <c r="A255" s="35"/>
      <c r="B255" s="27">
        <f t="shared" si="3"/>
        <v>179</v>
      </c>
      <c r="C255" s="20" t="s">
        <v>58</v>
      </c>
      <c r="D255" s="12"/>
      <c r="E255" s="21" t="s">
        <v>232</v>
      </c>
      <c r="F255" s="18">
        <v>0</v>
      </c>
      <c r="G255" s="12"/>
      <c r="H255" s="261" t="s">
        <v>11</v>
      </c>
      <c r="I255" s="173" t="s">
        <v>12</v>
      </c>
      <c r="J255" s="32"/>
    </row>
    <row r="256" spans="1:10" x14ac:dyDescent="0.15">
      <c r="A256" s="35"/>
      <c r="B256" s="27">
        <f t="shared" si="3"/>
        <v>180</v>
      </c>
      <c r="C256" s="20" t="s">
        <v>58</v>
      </c>
      <c r="D256" s="12"/>
      <c r="E256" s="21" t="s">
        <v>232</v>
      </c>
      <c r="F256" s="18">
        <v>0</v>
      </c>
      <c r="G256" s="12"/>
      <c r="H256" s="261" t="s">
        <v>11</v>
      </c>
      <c r="I256" s="173" t="s">
        <v>12</v>
      </c>
      <c r="J256" s="32"/>
    </row>
    <row r="257" spans="1:10" x14ac:dyDescent="0.15">
      <c r="A257" s="35"/>
      <c r="B257" s="27">
        <f t="shared" si="3"/>
        <v>181</v>
      </c>
      <c r="C257" s="20" t="s">
        <v>58</v>
      </c>
      <c r="D257" s="12"/>
      <c r="E257" s="21" t="s">
        <v>232</v>
      </c>
      <c r="F257" s="18">
        <v>0</v>
      </c>
      <c r="G257" s="12"/>
      <c r="H257" s="261" t="s">
        <v>11</v>
      </c>
      <c r="I257" s="173" t="s">
        <v>12</v>
      </c>
      <c r="J257" s="32"/>
    </row>
    <row r="258" spans="1:10" x14ac:dyDescent="0.15">
      <c r="A258" s="35"/>
      <c r="B258" s="27">
        <f t="shared" si="3"/>
        <v>182</v>
      </c>
      <c r="C258" s="20" t="s">
        <v>58</v>
      </c>
      <c r="D258" s="12"/>
      <c r="E258" s="21" t="s">
        <v>232</v>
      </c>
      <c r="F258" s="18">
        <v>0</v>
      </c>
      <c r="G258" s="12"/>
      <c r="H258" s="261" t="s">
        <v>11</v>
      </c>
      <c r="I258" s="173" t="s">
        <v>12</v>
      </c>
      <c r="J258" s="32"/>
    </row>
    <row r="259" spans="1:10" x14ac:dyDescent="0.15">
      <c r="A259" s="35"/>
      <c r="B259" s="27">
        <f t="shared" si="3"/>
        <v>183</v>
      </c>
      <c r="C259" s="20" t="s">
        <v>58</v>
      </c>
      <c r="D259" s="12"/>
      <c r="E259" s="21" t="s">
        <v>232</v>
      </c>
      <c r="F259" s="18">
        <v>0</v>
      </c>
      <c r="G259" s="12"/>
      <c r="H259" s="261" t="s">
        <v>11</v>
      </c>
      <c r="I259" s="173" t="s">
        <v>12</v>
      </c>
      <c r="J259" s="32"/>
    </row>
    <row r="260" spans="1:10" x14ac:dyDescent="0.15">
      <c r="A260" s="35"/>
      <c r="B260" s="27">
        <f t="shared" si="3"/>
        <v>184</v>
      </c>
      <c r="C260" s="20" t="s">
        <v>58</v>
      </c>
      <c r="D260" s="12"/>
      <c r="E260" s="21" t="s">
        <v>232</v>
      </c>
      <c r="F260" s="18">
        <v>0</v>
      </c>
      <c r="G260" s="12"/>
      <c r="H260" s="261" t="s">
        <v>11</v>
      </c>
      <c r="I260" s="173" t="s">
        <v>12</v>
      </c>
      <c r="J260" s="32"/>
    </row>
    <row r="261" spans="1:10" x14ac:dyDescent="0.15">
      <c r="A261" s="35"/>
      <c r="B261" s="27">
        <f t="shared" si="3"/>
        <v>185</v>
      </c>
      <c r="C261" s="20" t="s">
        <v>58</v>
      </c>
      <c r="D261" s="12"/>
      <c r="E261" s="21" t="s">
        <v>232</v>
      </c>
      <c r="F261" s="18">
        <v>0</v>
      </c>
      <c r="G261" s="12"/>
      <c r="H261" s="261" t="s">
        <v>11</v>
      </c>
      <c r="I261" s="173" t="s">
        <v>12</v>
      </c>
      <c r="J261" s="32"/>
    </row>
    <row r="262" spans="1:10" x14ac:dyDescent="0.15">
      <c r="A262" s="35"/>
      <c r="B262" s="27">
        <f t="shared" si="3"/>
        <v>186</v>
      </c>
      <c r="C262" s="20" t="s">
        <v>58</v>
      </c>
      <c r="D262" s="12"/>
      <c r="E262" s="21" t="s">
        <v>232</v>
      </c>
      <c r="F262" s="18">
        <v>0</v>
      </c>
      <c r="G262" s="12"/>
      <c r="H262" s="261" t="s">
        <v>11</v>
      </c>
      <c r="I262" s="173" t="s">
        <v>12</v>
      </c>
      <c r="J262" s="32"/>
    </row>
    <row r="263" spans="1:10" x14ac:dyDescent="0.15">
      <c r="A263" s="35"/>
      <c r="B263" s="27">
        <f t="shared" si="3"/>
        <v>187</v>
      </c>
      <c r="C263" s="20" t="s">
        <v>58</v>
      </c>
      <c r="D263" s="12"/>
      <c r="E263" s="21" t="s">
        <v>232</v>
      </c>
      <c r="F263" s="18">
        <v>0</v>
      </c>
      <c r="G263" s="12"/>
      <c r="H263" s="261" t="s">
        <v>11</v>
      </c>
      <c r="I263" s="173" t="s">
        <v>12</v>
      </c>
      <c r="J263" s="32"/>
    </row>
    <row r="264" spans="1:10" x14ac:dyDescent="0.15">
      <c r="A264" s="35"/>
      <c r="B264" s="27">
        <f t="shared" si="3"/>
        <v>188</v>
      </c>
      <c r="C264" s="20" t="s">
        <v>58</v>
      </c>
      <c r="D264" s="12"/>
      <c r="E264" s="21" t="s">
        <v>232</v>
      </c>
      <c r="F264" s="18">
        <v>0</v>
      </c>
      <c r="G264" s="12"/>
      <c r="H264" s="261" t="s">
        <v>11</v>
      </c>
      <c r="I264" s="173" t="s">
        <v>12</v>
      </c>
      <c r="J264" s="32"/>
    </row>
    <row r="265" spans="1:10" x14ac:dyDescent="0.15">
      <c r="A265" s="35"/>
      <c r="B265" s="27">
        <f t="shared" si="3"/>
        <v>189</v>
      </c>
      <c r="C265" s="20" t="s">
        <v>58</v>
      </c>
      <c r="D265" s="12"/>
      <c r="E265" s="21" t="s">
        <v>232</v>
      </c>
      <c r="F265" s="18">
        <v>0</v>
      </c>
      <c r="G265" s="12"/>
      <c r="H265" s="261" t="s">
        <v>11</v>
      </c>
      <c r="I265" s="173" t="s">
        <v>12</v>
      </c>
      <c r="J265" s="32"/>
    </row>
    <row r="266" spans="1:10" x14ac:dyDescent="0.15">
      <c r="A266" s="35"/>
      <c r="B266" s="27">
        <f t="shared" si="3"/>
        <v>190</v>
      </c>
      <c r="C266" s="20" t="s">
        <v>58</v>
      </c>
      <c r="D266" s="12"/>
      <c r="E266" s="21" t="s">
        <v>232</v>
      </c>
      <c r="F266" s="18">
        <v>0</v>
      </c>
      <c r="G266" s="12"/>
      <c r="H266" s="261" t="s">
        <v>11</v>
      </c>
      <c r="I266" s="173" t="s">
        <v>12</v>
      </c>
      <c r="J266" s="32"/>
    </row>
    <row r="267" spans="1:10" x14ac:dyDescent="0.15">
      <c r="A267" s="35"/>
      <c r="B267" s="27">
        <f t="shared" si="3"/>
        <v>191</v>
      </c>
      <c r="C267" s="20" t="s">
        <v>58</v>
      </c>
      <c r="D267" s="12"/>
      <c r="E267" s="21" t="s">
        <v>232</v>
      </c>
      <c r="F267" s="18">
        <v>0</v>
      </c>
      <c r="G267" s="12"/>
      <c r="H267" s="261" t="s">
        <v>11</v>
      </c>
      <c r="I267" s="173" t="s">
        <v>12</v>
      </c>
      <c r="J267" s="32"/>
    </row>
    <row r="268" spans="1:10" x14ac:dyDescent="0.15">
      <c r="A268" s="35"/>
      <c r="B268" s="27">
        <f t="shared" si="3"/>
        <v>192</v>
      </c>
      <c r="C268" s="20" t="s">
        <v>58</v>
      </c>
      <c r="D268" s="12"/>
      <c r="E268" s="21" t="s">
        <v>232</v>
      </c>
      <c r="F268" s="18">
        <v>0</v>
      </c>
      <c r="G268" s="12"/>
      <c r="H268" s="261" t="s">
        <v>11</v>
      </c>
      <c r="I268" s="173" t="s">
        <v>12</v>
      </c>
      <c r="J268" s="32"/>
    </row>
    <row r="269" spans="1:10" x14ac:dyDescent="0.15">
      <c r="A269" s="35"/>
      <c r="B269" s="27">
        <f t="shared" si="3"/>
        <v>193</v>
      </c>
      <c r="C269" s="20" t="s">
        <v>58</v>
      </c>
      <c r="D269" s="12"/>
      <c r="E269" s="21" t="s">
        <v>232</v>
      </c>
      <c r="F269" s="18">
        <v>0</v>
      </c>
      <c r="G269" s="12"/>
      <c r="H269" s="261" t="s">
        <v>11</v>
      </c>
      <c r="I269" s="173" t="s">
        <v>12</v>
      </c>
      <c r="J269" s="32"/>
    </row>
    <row r="270" spans="1:10" x14ac:dyDescent="0.15">
      <c r="A270" s="35"/>
      <c r="B270" s="27">
        <f t="shared" si="3"/>
        <v>194</v>
      </c>
      <c r="C270" s="20" t="s">
        <v>58</v>
      </c>
      <c r="D270" s="12"/>
      <c r="E270" s="21" t="s">
        <v>232</v>
      </c>
      <c r="F270" s="18">
        <v>0</v>
      </c>
      <c r="G270" s="12"/>
      <c r="H270" s="261" t="s">
        <v>11</v>
      </c>
      <c r="I270" s="173" t="s">
        <v>12</v>
      </c>
      <c r="J270" s="32"/>
    </row>
    <row r="271" spans="1:10" x14ac:dyDescent="0.15">
      <c r="A271" s="35"/>
      <c r="B271" s="27">
        <f t="shared" si="3"/>
        <v>195</v>
      </c>
      <c r="C271" s="20" t="s">
        <v>58</v>
      </c>
      <c r="D271" s="12"/>
      <c r="E271" s="21" t="s">
        <v>232</v>
      </c>
      <c r="F271" s="18">
        <v>0</v>
      </c>
      <c r="G271" s="12"/>
      <c r="H271" s="261" t="s">
        <v>11</v>
      </c>
      <c r="I271" s="173" t="s">
        <v>12</v>
      </c>
      <c r="J271" s="32"/>
    </row>
    <row r="272" spans="1:10" x14ac:dyDescent="0.15">
      <c r="A272" s="35"/>
      <c r="B272" s="27">
        <f t="shared" si="3"/>
        <v>196</v>
      </c>
      <c r="C272" s="20" t="s">
        <v>58</v>
      </c>
      <c r="D272" s="12"/>
      <c r="E272" s="21" t="s">
        <v>232</v>
      </c>
      <c r="F272" s="18">
        <v>0</v>
      </c>
      <c r="G272" s="12"/>
      <c r="H272" s="261" t="s">
        <v>11</v>
      </c>
      <c r="I272" s="173" t="s">
        <v>12</v>
      </c>
      <c r="J272" s="32"/>
    </row>
    <row r="273" spans="1:10" x14ac:dyDescent="0.15">
      <c r="A273" s="35"/>
      <c r="B273" s="27">
        <f t="shared" si="3"/>
        <v>197</v>
      </c>
      <c r="C273" s="20" t="s">
        <v>58</v>
      </c>
      <c r="D273" s="12"/>
      <c r="E273" s="21" t="s">
        <v>232</v>
      </c>
      <c r="F273" s="18">
        <v>0</v>
      </c>
      <c r="G273" s="12"/>
      <c r="H273" s="261" t="s">
        <v>11</v>
      </c>
      <c r="I273" s="173" t="s">
        <v>12</v>
      </c>
      <c r="J273" s="32"/>
    </row>
    <row r="274" spans="1:10" x14ac:dyDescent="0.15">
      <c r="A274" s="35"/>
      <c r="B274" s="27">
        <f t="shared" si="3"/>
        <v>198</v>
      </c>
      <c r="C274" s="20" t="s">
        <v>58</v>
      </c>
      <c r="D274" s="12"/>
      <c r="E274" s="21" t="s">
        <v>232</v>
      </c>
      <c r="F274" s="18">
        <v>0</v>
      </c>
      <c r="G274" s="12"/>
      <c r="H274" s="261" t="s">
        <v>11</v>
      </c>
      <c r="I274" s="173" t="s">
        <v>12</v>
      </c>
      <c r="J274" s="32"/>
    </row>
    <row r="275" spans="1:10" x14ac:dyDescent="0.15">
      <c r="A275" s="35"/>
      <c r="B275" s="27">
        <f t="shared" si="3"/>
        <v>199</v>
      </c>
      <c r="C275" s="20" t="s">
        <v>58</v>
      </c>
      <c r="D275" s="12"/>
      <c r="E275" s="21" t="s">
        <v>232</v>
      </c>
      <c r="F275" s="18">
        <v>0</v>
      </c>
      <c r="G275" s="12"/>
      <c r="H275" s="261" t="s">
        <v>11</v>
      </c>
      <c r="I275" s="173" t="s">
        <v>12</v>
      </c>
      <c r="J275" s="32"/>
    </row>
    <row r="276" spans="1:10" x14ac:dyDescent="0.15">
      <c r="A276" s="35"/>
      <c r="B276" s="27">
        <f t="shared" si="3"/>
        <v>200</v>
      </c>
      <c r="C276" s="20" t="s">
        <v>58</v>
      </c>
      <c r="D276" s="12"/>
      <c r="E276" s="21" t="s">
        <v>232</v>
      </c>
      <c r="F276" s="18">
        <v>0</v>
      </c>
      <c r="G276" s="12"/>
      <c r="H276" s="261" t="s">
        <v>11</v>
      </c>
      <c r="I276" s="173" t="s">
        <v>12</v>
      </c>
      <c r="J276" s="32"/>
    </row>
    <row r="277" spans="1:10" x14ac:dyDescent="0.15">
      <c r="A277" s="35"/>
      <c r="B277" s="27">
        <f t="shared" si="3"/>
        <v>201</v>
      </c>
      <c r="C277" s="20" t="s">
        <v>58</v>
      </c>
      <c r="D277" s="12"/>
      <c r="E277" s="21" t="s">
        <v>232</v>
      </c>
      <c r="F277" s="18">
        <v>0</v>
      </c>
      <c r="G277" s="12"/>
      <c r="H277" s="261" t="s">
        <v>11</v>
      </c>
      <c r="I277" s="173" t="s">
        <v>12</v>
      </c>
      <c r="J277" s="32"/>
    </row>
    <row r="278" spans="1:10" x14ac:dyDescent="0.15">
      <c r="A278" s="35"/>
      <c r="B278" s="27">
        <f t="shared" si="3"/>
        <v>202</v>
      </c>
      <c r="C278" s="20" t="s">
        <v>58</v>
      </c>
      <c r="D278" s="12"/>
      <c r="E278" s="21" t="s">
        <v>232</v>
      </c>
      <c r="F278" s="18">
        <v>0</v>
      </c>
      <c r="G278" s="12"/>
      <c r="H278" s="261" t="s">
        <v>11</v>
      </c>
      <c r="I278" s="173" t="s">
        <v>12</v>
      </c>
      <c r="J278" s="32"/>
    </row>
    <row r="279" spans="1:10" x14ac:dyDescent="0.15">
      <c r="A279" s="35"/>
      <c r="B279" s="27">
        <f t="shared" si="3"/>
        <v>203</v>
      </c>
      <c r="C279" s="20" t="s">
        <v>58</v>
      </c>
      <c r="D279" s="12"/>
      <c r="E279" s="21" t="s">
        <v>232</v>
      </c>
      <c r="F279" s="18">
        <v>0</v>
      </c>
      <c r="G279" s="12"/>
      <c r="H279" s="261" t="s">
        <v>11</v>
      </c>
      <c r="I279" s="173" t="s">
        <v>12</v>
      </c>
      <c r="J279" s="32"/>
    </row>
    <row r="280" spans="1:10" x14ac:dyDescent="0.15">
      <c r="A280" s="35"/>
      <c r="B280" s="27">
        <f t="shared" si="3"/>
        <v>204</v>
      </c>
      <c r="C280" s="20" t="s">
        <v>58</v>
      </c>
      <c r="D280" s="12"/>
      <c r="E280" s="21" t="s">
        <v>232</v>
      </c>
      <c r="F280" s="18">
        <v>0</v>
      </c>
      <c r="G280" s="12"/>
      <c r="H280" s="261" t="s">
        <v>11</v>
      </c>
      <c r="I280" s="173" t="s">
        <v>12</v>
      </c>
      <c r="J280" s="32"/>
    </row>
    <row r="281" spans="1:10" x14ac:dyDescent="0.15">
      <c r="A281" s="35"/>
      <c r="B281" s="27">
        <f t="shared" si="3"/>
        <v>205</v>
      </c>
      <c r="C281" s="20" t="s">
        <v>58</v>
      </c>
      <c r="D281" s="12"/>
      <c r="E281" s="21" t="s">
        <v>232</v>
      </c>
      <c r="F281" s="18">
        <v>0</v>
      </c>
      <c r="G281" s="12"/>
      <c r="H281" s="261" t="s">
        <v>11</v>
      </c>
      <c r="I281" s="173" t="s">
        <v>12</v>
      </c>
      <c r="J281" s="32"/>
    </row>
    <row r="282" spans="1:10" x14ac:dyDescent="0.15">
      <c r="A282" s="35"/>
      <c r="B282" s="27">
        <f t="shared" si="3"/>
        <v>206</v>
      </c>
      <c r="C282" s="20" t="s">
        <v>58</v>
      </c>
      <c r="D282" s="12"/>
      <c r="E282" s="21" t="s">
        <v>232</v>
      </c>
      <c r="F282" s="18">
        <v>0</v>
      </c>
      <c r="G282" s="12"/>
      <c r="H282" s="261" t="s">
        <v>11</v>
      </c>
      <c r="I282" s="173" t="s">
        <v>12</v>
      </c>
      <c r="J282" s="32"/>
    </row>
    <row r="283" spans="1:10" x14ac:dyDescent="0.15">
      <c r="A283" s="35"/>
      <c r="B283" s="27">
        <f t="shared" si="3"/>
        <v>207</v>
      </c>
      <c r="C283" s="20" t="s">
        <v>58</v>
      </c>
      <c r="D283" s="12"/>
      <c r="E283" s="21" t="s">
        <v>232</v>
      </c>
      <c r="F283" s="18">
        <v>0</v>
      </c>
      <c r="G283" s="12"/>
      <c r="H283" s="261" t="s">
        <v>11</v>
      </c>
      <c r="I283" s="173" t="s">
        <v>12</v>
      </c>
      <c r="J283" s="32"/>
    </row>
    <row r="284" spans="1:10" x14ac:dyDescent="0.15">
      <c r="A284" s="35"/>
      <c r="B284" s="27">
        <f t="shared" si="3"/>
        <v>208</v>
      </c>
      <c r="C284" s="20" t="s">
        <v>58</v>
      </c>
      <c r="D284" s="12"/>
      <c r="E284" s="21" t="s">
        <v>232</v>
      </c>
      <c r="F284" s="18">
        <v>0</v>
      </c>
      <c r="G284" s="12"/>
      <c r="H284" s="261" t="s">
        <v>11</v>
      </c>
      <c r="I284" s="173" t="s">
        <v>12</v>
      </c>
      <c r="J284" s="32"/>
    </row>
    <row r="285" spans="1:10" x14ac:dyDescent="0.15">
      <c r="A285" s="35"/>
      <c r="B285" s="27">
        <f t="shared" si="3"/>
        <v>209</v>
      </c>
      <c r="C285" s="20" t="s">
        <v>58</v>
      </c>
      <c r="D285" s="12"/>
      <c r="E285" s="21" t="s">
        <v>232</v>
      </c>
      <c r="F285" s="18">
        <v>0</v>
      </c>
      <c r="G285" s="12"/>
      <c r="H285" s="261" t="s">
        <v>11</v>
      </c>
      <c r="I285" s="173" t="s">
        <v>12</v>
      </c>
      <c r="J285" s="32"/>
    </row>
    <row r="286" spans="1:10" x14ac:dyDescent="0.15">
      <c r="A286" s="35"/>
      <c r="B286" s="27">
        <f t="shared" si="3"/>
        <v>210</v>
      </c>
      <c r="C286" s="20" t="s">
        <v>58</v>
      </c>
      <c r="D286" s="12"/>
      <c r="E286" s="21" t="s">
        <v>232</v>
      </c>
      <c r="F286" s="18">
        <v>0</v>
      </c>
      <c r="G286" s="12"/>
      <c r="H286" s="261" t="s">
        <v>11</v>
      </c>
      <c r="I286" s="173" t="s">
        <v>12</v>
      </c>
      <c r="J286" s="32"/>
    </row>
    <row r="287" spans="1:10" x14ac:dyDescent="0.15">
      <c r="A287" s="35"/>
      <c r="B287" s="27">
        <f t="shared" si="3"/>
        <v>211</v>
      </c>
      <c r="C287" s="20" t="s">
        <v>58</v>
      </c>
      <c r="D287" s="12"/>
      <c r="E287" s="21" t="s">
        <v>232</v>
      </c>
      <c r="F287" s="18">
        <v>0</v>
      </c>
      <c r="G287" s="12"/>
      <c r="H287" s="261" t="s">
        <v>11</v>
      </c>
      <c r="I287" s="173" t="s">
        <v>12</v>
      </c>
      <c r="J287" s="32"/>
    </row>
    <row r="288" spans="1:10" x14ac:dyDescent="0.15">
      <c r="A288" s="35"/>
      <c r="B288" s="27">
        <f t="shared" si="3"/>
        <v>212</v>
      </c>
      <c r="C288" s="20" t="s">
        <v>58</v>
      </c>
      <c r="D288" s="12"/>
      <c r="E288" s="21" t="s">
        <v>232</v>
      </c>
      <c r="F288" s="18">
        <v>0</v>
      </c>
      <c r="G288" s="12"/>
      <c r="H288" s="261" t="s">
        <v>11</v>
      </c>
      <c r="I288" s="173" t="s">
        <v>12</v>
      </c>
      <c r="J288" s="32"/>
    </row>
    <row r="289" spans="1:10" x14ac:dyDescent="0.15">
      <c r="A289" s="35"/>
      <c r="B289" s="27">
        <f t="shared" si="3"/>
        <v>213</v>
      </c>
      <c r="C289" s="20" t="s">
        <v>58</v>
      </c>
      <c r="D289" s="12"/>
      <c r="E289" s="21" t="s">
        <v>232</v>
      </c>
      <c r="F289" s="18">
        <v>0</v>
      </c>
      <c r="G289" s="12"/>
      <c r="H289" s="261" t="s">
        <v>11</v>
      </c>
      <c r="I289" s="173" t="s">
        <v>12</v>
      </c>
      <c r="J289" s="32"/>
    </row>
    <row r="290" spans="1:10" x14ac:dyDescent="0.15">
      <c r="A290" s="35"/>
      <c r="B290" s="27">
        <f t="shared" si="3"/>
        <v>214</v>
      </c>
      <c r="C290" s="20" t="s">
        <v>58</v>
      </c>
      <c r="D290" s="12"/>
      <c r="E290" s="21" t="s">
        <v>232</v>
      </c>
      <c r="F290" s="18">
        <v>0</v>
      </c>
      <c r="G290" s="12"/>
      <c r="H290" s="261" t="s">
        <v>11</v>
      </c>
      <c r="I290" s="173" t="s">
        <v>12</v>
      </c>
      <c r="J290" s="32"/>
    </row>
    <row r="291" spans="1:10" x14ac:dyDescent="0.15">
      <c r="A291" s="35"/>
      <c r="B291" s="27">
        <f t="shared" si="3"/>
        <v>215</v>
      </c>
      <c r="C291" s="20" t="s">
        <v>58</v>
      </c>
      <c r="D291" s="12"/>
      <c r="E291" s="21" t="s">
        <v>232</v>
      </c>
      <c r="F291" s="176">
        <v>0</v>
      </c>
      <c r="G291" s="12"/>
      <c r="H291" s="261" t="s">
        <v>11</v>
      </c>
      <c r="I291" s="173" t="s">
        <v>12</v>
      </c>
      <c r="J291" s="32"/>
    </row>
    <row r="292" spans="1:10" x14ac:dyDescent="0.15">
      <c r="A292" s="35"/>
      <c r="B292" s="27">
        <f t="shared" si="3"/>
        <v>216</v>
      </c>
      <c r="C292" s="154" t="s">
        <v>409</v>
      </c>
      <c r="D292" s="177" t="s">
        <v>589</v>
      </c>
      <c r="E292" s="177" t="s">
        <v>589</v>
      </c>
      <c r="F292" s="178">
        <f>SUM(F238:F291)</f>
        <v>0</v>
      </c>
      <c r="J292" s="32"/>
    </row>
    <row r="293" spans="1:10" x14ac:dyDescent="0.15">
      <c r="A293" s="132"/>
      <c r="B293" s="112"/>
      <c r="C293" s="112"/>
      <c r="D293" s="112"/>
      <c r="E293" s="112"/>
      <c r="F293" s="154" t="s">
        <v>595</v>
      </c>
      <c r="G293" s="112"/>
      <c r="H293" s="154" t="s">
        <v>372</v>
      </c>
      <c r="I293" s="154" t="s">
        <v>372</v>
      </c>
      <c r="J293" s="49"/>
    </row>
    <row r="294" spans="1:10" x14ac:dyDescent="0.15">
      <c r="A294" s="132"/>
      <c r="F294" s="25" t="s">
        <v>372</v>
      </c>
      <c r="J294" s="49"/>
    </row>
    <row r="295" spans="1:10" x14ac:dyDescent="0.15">
      <c r="A295" s="160" t="s">
        <v>372</v>
      </c>
      <c r="B295" s="26" t="s">
        <v>462</v>
      </c>
      <c r="C295" s="154" t="s">
        <v>47</v>
      </c>
      <c r="J295" s="49"/>
    </row>
    <row r="296" spans="1:10" x14ac:dyDescent="0.15">
      <c r="A296" s="160" t="s">
        <v>645</v>
      </c>
      <c r="B296" s="25" t="s">
        <v>372</v>
      </c>
      <c r="C296" s="154" t="s">
        <v>49</v>
      </c>
      <c r="J296" s="49"/>
    </row>
    <row r="297" spans="1:10" x14ac:dyDescent="0.15">
      <c r="A297" s="160" t="s">
        <v>645</v>
      </c>
      <c r="B297" s="25" t="s">
        <v>372</v>
      </c>
      <c r="C297" s="154" t="s">
        <v>51</v>
      </c>
      <c r="J297" s="49"/>
    </row>
    <row r="298" spans="1:10" x14ac:dyDescent="0.15">
      <c r="A298" s="138"/>
      <c r="B298" s="28"/>
      <c r="C298" s="28"/>
      <c r="D298" s="28"/>
      <c r="E298" s="28"/>
      <c r="F298" s="28"/>
      <c r="G298" s="28"/>
      <c r="H298" s="28"/>
      <c r="I298" s="28"/>
      <c r="J298" s="143"/>
    </row>
    <row r="300" spans="1:10" x14ac:dyDescent="0.15">
      <c r="C300" s="46" t="str">
        <f>'Worksheet D'!B303</f>
        <v>FORM CMS 276-16</v>
      </c>
      <c r="F300" s="66"/>
      <c r="H300" s="67"/>
    </row>
    <row r="301" spans="1:10" x14ac:dyDescent="0.15">
      <c r="C301" s="46" t="s">
        <v>114</v>
      </c>
    </row>
    <row r="302" spans="1:10" x14ac:dyDescent="0.15">
      <c r="C302" s="46"/>
    </row>
    <row r="303" spans="1:10" x14ac:dyDescent="0.15">
      <c r="C303" s="25" t="s">
        <v>59</v>
      </c>
      <c r="H303" s="25" t="s">
        <v>60</v>
      </c>
    </row>
    <row r="304" spans="1:10" x14ac:dyDescent="0.15">
      <c r="C304" s="26" t="s">
        <v>419</v>
      </c>
      <c r="D304" s="27">
        <f>'Worksheet S'!D13</f>
        <v>0</v>
      </c>
      <c r="H304" s="46" t="s">
        <v>61</v>
      </c>
    </row>
    <row r="305" spans="1:10" x14ac:dyDescent="0.15">
      <c r="C305" s="26" t="s">
        <v>436</v>
      </c>
      <c r="D305" s="27" t="str">
        <f>'Worksheet S'!L20</f>
        <v>H-xxxx</v>
      </c>
      <c r="E305" s="26" t="s">
        <v>540</v>
      </c>
      <c r="F305" s="249">
        <f>'Worksheet S'!F19</f>
        <v>0</v>
      </c>
    </row>
    <row r="306" spans="1:10" x14ac:dyDescent="0.15">
      <c r="E306" s="26" t="s">
        <v>431</v>
      </c>
      <c r="F306" s="249">
        <f>'Worksheet S'!F21</f>
        <v>0</v>
      </c>
    </row>
    <row r="307" spans="1:10" x14ac:dyDescent="0.15">
      <c r="C307" s="25" t="s">
        <v>372</v>
      </c>
    </row>
    <row r="309" spans="1:10" x14ac:dyDescent="0.15">
      <c r="A309" s="29"/>
      <c r="B309" s="30"/>
      <c r="C309" s="31" t="s">
        <v>372</v>
      </c>
      <c r="D309" s="30"/>
      <c r="E309" s="33" t="s">
        <v>578</v>
      </c>
      <c r="F309" s="33" t="s">
        <v>56</v>
      </c>
      <c r="G309" s="31" t="s">
        <v>372</v>
      </c>
      <c r="H309" s="33" t="s">
        <v>62</v>
      </c>
      <c r="I309" s="33" t="s">
        <v>574</v>
      </c>
      <c r="J309" s="56"/>
    </row>
    <row r="310" spans="1:10" x14ac:dyDescent="0.15">
      <c r="A310" s="35"/>
      <c r="B310" s="25" t="s">
        <v>607</v>
      </c>
      <c r="E310" s="36" t="s">
        <v>63</v>
      </c>
      <c r="F310" s="36" t="s">
        <v>5</v>
      </c>
      <c r="G310" s="25" t="s">
        <v>372</v>
      </c>
      <c r="H310" s="36" t="s">
        <v>64</v>
      </c>
      <c r="I310" s="36" t="s">
        <v>445</v>
      </c>
      <c r="J310" s="32"/>
    </row>
    <row r="311" spans="1:10" x14ac:dyDescent="0.15">
      <c r="A311" s="35"/>
      <c r="B311" s="25" t="s">
        <v>578</v>
      </c>
      <c r="C311" s="36" t="s">
        <v>609</v>
      </c>
      <c r="E311" s="36" t="s">
        <v>65</v>
      </c>
      <c r="F311" s="36" t="s">
        <v>8</v>
      </c>
      <c r="G311" s="25" t="s">
        <v>372</v>
      </c>
      <c r="H311" s="36" t="s">
        <v>66</v>
      </c>
      <c r="I311" s="36" t="s">
        <v>67</v>
      </c>
      <c r="J311" s="32"/>
    </row>
    <row r="312" spans="1:10" x14ac:dyDescent="0.15">
      <c r="A312" s="35"/>
      <c r="E312" s="36" t="s">
        <v>434</v>
      </c>
      <c r="G312" s="25" t="s">
        <v>372</v>
      </c>
      <c r="H312" s="36"/>
      <c r="I312" s="60"/>
      <c r="J312" s="32"/>
    </row>
    <row r="313" spans="1:10" x14ac:dyDescent="0.15">
      <c r="A313" s="35"/>
      <c r="E313" s="36" t="s">
        <v>451</v>
      </c>
      <c r="F313" s="36" t="s">
        <v>452</v>
      </c>
      <c r="H313" s="36" t="s">
        <v>68</v>
      </c>
      <c r="I313" s="36" t="s">
        <v>454</v>
      </c>
      <c r="J313" s="32"/>
    </row>
    <row r="314" spans="1:10" x14ac:dyDescent="0.15">
      <c r="A314" s="42"/>
      <c r="B314" s="43"/>
      <c r="C314" s="43"/>
      <c r="D314" s="43"/>
      <c r="E314" s="43"/>
      <c r="F314" s="43"/>
      <c r="G314" s="43"/>
      <c r="H314" s="43"/>
      <c r="I314" s="43"/>
      <c r="J314" s="44"/>
    </row>
    <row r="315" spans="1:10" x14ac:dyDescent="0.15">
      <c r="A315" s="35"/>
      <c r="B315" s="25" t="s">
        <v>372</v>
      </c>
      <c r="C315" s="25" t="s">
        <v>372</v>
      </c>
      <c r="D315" s="25" t="s">
        <v>372</v>
      </c>
      <c r="E315" s="25" t="s">
        <v>372</v>
      </c>
      <c r="F315" s="25" t="s">
        <v>372</v>
      </c>
      <c r="G315" s="25" t="s">
        <v>372</v>
      </c>
      <c r="H315" s="25" t="s">
        <v>372</v>
      </c>
      <c r="I315" s="25" t="s">
        <v>372</v>
      </c>
      <c r="J315" s="32"/>
    </row>
    <row r="316" spans="1:10" ht="10.5" customHeight="1" x14ac:dyDescent="0.15">
      <c r="A316" s="35"/>
      <c r="B316" s="277">
        <v>1</v>
      </c>
      <c r="C316" s="296" t="s">
        <v>524</v>
      </c>
      <c r="D316" s="167" t="s">
        <v>589</v>
      </c>
      <c r="E316" s="131" t="s">
        <v>69</v>
      </c>
      <c r="F316" s="27">
        <f t="shared" ref="F316:F339" si="4">SUMIF($I$11:$I$291,$B316,$F$11:$F$291)</f>
        <v>0</v>
      </c>
      <c r="G316" s="25" t="s">
        <v>372</v>
      </c>
      <c r="H316" s="128"/>
      <c r="I316" s="277">
        <v>1</v>
      </c>
      <c r="J316" s="32"/>
    </row>
    <row r="317" spans="1:10" ht="9" customHeight="1" x14ac:dyDescent="0.15">
      <c r="A317" s="35"/>
      <c r="B317" s="277">
        <v>2</v>
      </c>
      <c r="C317" s="296" t="s">
        <v>525</v>
      </c>
      <c r="D317" s="167" t="s">
        <v>589</v>
      </c>
      <c r="E317" s="131" t="s">
        <v>69</v>
      </c>
      <c r="F317" s="27">
        <f t="shared" si="4"/>
        <v>0</v>
      </c>
      <c r="G317" s="25" t="s">
        <v>372</v>
      </c>
      <c r="H317" s="128"/>
      <c r="I317" s="277">
        <v>2</v>
      </c>
      <c r="J317" s="32"/>
    </row>
    <row r="318" spans="1:10" x14ac:dyDescent="0.15">
      <c r="A318" s="35"/>
      <c r="B318" s="27">
        <v>3</v>
      </c>
      <c r="C318" s="25" t="s">
        <v>70</v>
      </c>
      <c r="D318" s="167" t="s">
        <v>589</v>
      </c>
      <c r="E318" s="131" t="s">
        <v>69</v>
      </c>
      <c r="F318" s="27">
        <f t="shared" si="4"/>
        <v>0</v>
      </c>
      <c r="G318" s="25" t="s">
        <v>372</v>
      </c>
      <c r="H318" s="128"/>
      <c r="I318" s="27">
        <v>3</v>
      </c>
      <c r="J318" s="32"/>
    </row>
    <row r="319" spans="1:10" x14ac:dyDescent="0.15">
      <c r="A319" s="35"/>
      <c r="B319" s="27">
        <v>4</v>
      </c>
      <c r="C319" s="25" t="s">
        <v>71</v>
      </c>
      <c r="D319" s="167" t="s">
        <v>589</v>
      </c>
      <c r="E319" s="131" t="s">
        <v>69</v>
      </c>
      <c r="F319" s="27">
        <f t="shared" si="4"/>
        <v>0</v>
      </c>
      <c r="G319" s="25" t="s">
        <v>372</v>
      </c>
      <c r="H319" s="128"/>
      <c r="I319" s="27">
        <v>4</v>
      </c>
      <c r="J319" s="32"/>
    </row>
    <row r="320" spans="1:10" x14ac:dyDescent="0.15">
      <c r="A320" s="35"/>
      <c r="B320" s="27">
        <v>5</v>
      </c>
      <c r="C320" s="25" t="s">
        <v>73</v>
      </c>
      <c r="D320" s="167" t="s">
        <v>589</v>
      </c>
      <c r="E320" s="131" t="s">
        <v>69</v>
      </c>
      <c r="F320" s="27">
        <f t="shared" si="4"/>
        <v>0</v>
      </c>
      <c r="G320" s="25" t="s">
        <v>372</v>
      </c>
      <c r="H320" s="128"/>
      <c r="I320" s="27">
        <v>5</v>
      </c>
      <c r="J320" s="32"/>
    </row>
    <row r="321" spans="1:10" x14ac:dyDescent="0.15">
      <c r="A321" s="35"/>
      <c r="B321" s="27">
        <v>6</v>
      </c>
      <c r="C321" s="25" t="s">
        <v>74</v>
      </c>
      <c r="D321" s="167" t="s">
        <v>589</v>
      </c>
      <c r="E321" s="131" t="s">
        <v>69</v>
      </c>
      <c r="F321" s="27">
        <f t="shared" si="4"/>
        <v>0</v>
      </c>
      <c r="G321" s="25" t="s">
        <v>372</v>
      </c>
      <c r="H321" s="128"/>
      <c r="I321" s="27">
        <v>6</v>
      </c>
      <c r="J321" s="32"/>
    </row>
    <row r="322" spans="1:10" x14ac:dyDescent="0.15">
      <c r="A322" s="35"/>
      <c r="B322" s="27">
        <v>7</v>
      </c>
      <c r="C322" s="25" t="s">
        <v>75</v>
      </c>
      <c r="D322" s="167" t="s">
        <v>589</v>
      </c>
      <c r="E322" s="131" t="s">
        <v>69</v>
      </c>
      <c r="F322" s="27">
        <f t="shared" si="4"/>
        <v>0</v>
      </c>
      <c r="G322" s="25" t="s">
        <v>372</v>
      </c>
      <c r="H322" s="128"/>
      <c r="I322" s="27">
        <v>7</v>
      </c>
      <c r="J322" s="32"/>
    </row>
    <row r="323" spans="1:10" x14ac:dyDescent="0.15">
      <c r="A323" s="35"/>
      <c r="B323" s="27">
        <v>8</v>
      </c>
      <c r="C323" s="25" t="s">
        <v>76</v>
      </c>
      <c r="D323" s="167" t="s">
        <v>589</v>
      </c>
      <c r="E323" s="131" t="s">
        <v>69</v>
      </c>
      <c r="F323" s="27">
        <f t="shared" si="4"/>
        <v>0</v>
      </c>
      <c r="G323" s="25" t="s">
        <v>372</v>
      </c>
      <c r="H323" s="128"/>
      <c r="I323" s="27">
        <v>8</v>
      </c>
      <c r="J323" s="32"/>
    </row>
    <row r="324" spans="1:10" x14ac:dyDescent="0.15">
      <c r="A324" s="35"/>
      <c r="B324" s="27">
        <v>9</v>
      </c>
      <c r="C324" s="25" t="s">
        <v>77</v>
      </c>
      <c r="D324" s="167" t="s">
        <v>589</v>
      </c>
      <c r="E324" s="131" t="s">
        <v>69</v>
      </c>
      <c r="F324" s="27">
        <f t="shared" si="4"/>
        <v>0</v>
      </c>
      <c r="G324" s="25" t="s">
        <v>372</v>
      </c>
      <c r="H324" s="128"/>
      <c r="I324" s="27">
        <v>9</v>
      </c>
      <c r="J324" s="32"/>
    </row>
    <row r="325" spans="1:10" x14ac:dyDescent="0.15">
      <c r="A325" s="35"/>
      <c r="B325" s="27">
        <v>10</v>
      </c>
      <c r="C325" s="25" t="s">
        <v>560</v>
      </c>
      <c r="D325" s="167" t="s">
        <v>589</v>
      </c>
      <c r="E325" s="131" t="s">
        <v>69</v>
      </c>
      <c r="F325" s="27">
        <f t="shared" si="4"/>
        <v>0</v>
      </c>
      <c r="G325" s="25" t="s">
        <v>372</v>
      </c>
      <c r="H325" s="128"/>
      <c r="I325" s="27">
        <v>10</v>
      </c>
      <c r="J325" s="32"/>
    </row>
    <row r="326" spans="1:10" x14ac:dyDescent="0.15">
      <c r="A326" s="35"/>
      <c r="B326" s="27">
        <v>11</v>
      </c>
      <c r="C326" s="25" t="s">
        <v>561</v>
      </c>
      <c r="D326" s="167" t="s">
        <v>589</v>
      </c>
      <c r="E326" s="131" t="s">
        <v>69</v>
      </c>
      <c r="F326" s="27">
        <f t="shared" si="4"/>
        <v>0</v>
      </c>
      <c r="G326" s="25" t="s">
        <v>372</v>
      </c>
      <c r="H326" s="128"/>
      <c r="I326" s="27">
        <v>11</v>
      </c>
      <c r="J326" s="32"/>
    </row>
    <row r="327" spans="1:10" x14ac:dyDescent="0.15">
      <c r="A327" s="35"/>
      <c r="B327" s="27">
        <v>12</v>
      </c>
      <c r="C327" s="25" t="s">
        <v>78</v>
      </c>
      <c r="D327" s="167" t="s">
        <v>589</v>
      </c>
      <c r="E327" s="131" t="s">
        <v>69</v>
      </c>
      <c r="F327" s="27">
        <f t="shared" si="4"/>
        <v>0</v>
      </c>
      <c r="G327" s="25" t="s">
        <v>372</v>
      </c>
      <c r="H327" s="128"/>
      <c r="I327" s="27">
        <v>12</v>
      </c>
      <c r="J327" s="32"/>
    </row>
    <row r="328" spans="1:10" x14ac:dyDescent="0.15">
      <c r="A328" s="35"/>
      <c r="B328" s="27">
        <v>13</v>
      </c>
      <c r="C328" s="25" t="s">
        <v>79</v>
      </c>
      <c r="D328" s="167" t="s">
        <v>589</v>
      </c>
      <c r="E328" s="131" t="s">
        <v>69</v>
      </c>
      <c r="F328" s="27">
        <f t="shared" si="4"/>
        <v>0</v>
      </c>
      <c r="G328" s="25" t="s">
        <v>372</v>
      </c>
      <c r="H328" s="128"/>
      <c r="I328" s="27">
        <v>13</v>
      </c>
      <c r="J328" s="32"/>
    </row>
    <row r="329" spans="1:10" x14ac:dyDescent="0.15">
      <c r="A329" s="35"/>
      <c r="B329" s="26" t="s">
        <v>235</v>
      </c>
      <c r="C329" s="25" t="s">
        <v>244</v>
      </c>
      <c r="D329" s="167" t="s">
        <v>589</v>
      </c>
      <c r="E329" s="131" t="s">
        <v>69</v>
      </c>
      <c r="F329" s="27">
        <f t="shared" si="4"/>
        <v>0</v>
      </c>
      <c r="G329" s="25" t="s">
        <v>372</v>
      </c>
      <c r="H329" s="128"/>
      <c r="I329" s="27">
        <v>13</v>
      </c>
      <c r="J329" s="32"/>
    </row>
    <row r="330" spans="1:10" x14ac:dyDescent="0.15">
      <c r="A330" s="35"/>
      <c r="B330" s="27">
        <v>14</v>
      </c>
      <c r="C330" s="25" t="s">
        <v>621</v>
      </c>
      <c r="D330" s="167" t="s">
        <v>589</v>
      </c>
      <c r="E330" s="131" t="s">
        <v>69</v>
      </c>
      <c r="F330" s="27">
        <f t="shared" si="4"/>
        <v>0</v>
      </c>
      <c r="G330" s="25" t="s">
        <v>372</v>
      </c>
      <c r="H330" s="128"/>
      <c r="I330" s="27">
        <v>14</v>
      </c>
      <c r="J330" s="32"/>
    </row>
    <row r="331" spans="1:10" x14ac:dyDescent="0.15">
      <c r="A331" s="35"/>
      <c r="B331" s="27">
        <v>15</v>
      </c>
      <c r="C331" s="25" t="s">
        <v>80</v>
      </c>
      <c r="D331" s="167" t="s">
        <v>589</v>
      </c>
      <c r="E331" s="131" t="s">
        <v>69</v>
      </c>
      <c r="F331" s="27">
        <f t="shared" si="4"/>
        <v>0</v>
      </c>
      <c r="G331" s="25" t="s">
        <v>372</v>
      </c>
      <c r="H331" s="128"/>
      <c r="I331" s="27">
        <v>15</v>
      </c>
      <c r="J331" s="32"/>
    </row>
    <row r="332" spans="1:10" x14ac:dyDescent="0.15">
      <c r="A332" s="35"/>
      <c r="B332" s="327">
        <v>16</v>
      </c>
      <c r="C332" s="326" t="s">
        <v>757</v>
      </c>
      <c r="D332" s="167" t="s">
        <v>589</v>
      </c>
      <c r="E332" s="131" t="s">
        <v>69</v>
      </c>
      <c r="F332" s="27">
        <f t="shared" si="4"/>
        <v>0</v>
      </c>
      <c r="G332" s="25" t="s">
        <v>372</v>
      </c>
      <c r="H332" s="128"/>
      <c r="I332" s="27">
        <v>16</v>
      </c>
      <c r="J332" s="32"/>
    </row>
    <row r="333" spans="1:10" x14ac:dyDescent="0.15">
      <c r="A333" s="35"/>
      <c r="B333" s="27">
        <v>17</v>
      </c>
      <c r="C333" s="27" t="str">
        <f>'Worksheet E'!C31</f>
        <v>Other - Medicare Bad Debts...…</v>
      </c>
      <c r="D333" s="167" t="s">
        <v>589</v>
      </c>
      <c r="E333" s="131" t="s">
        <v>69</v>
      </c>
      <c r="F333" s="27">
        <f t="shared" si="4"/>
        <v>0</v>
      </c>
      <c r="G333" s="25" t="s">
        <v>372</v>
      </c>
      <c r="H333" s="128"/>
      <c r="I333" s="27">
        <v>17</v>
      </c>
      <c r="J333" s="32"/>
    </row>
    <row r="334" spans="1:10" x14ac:dyDescent="0.15">
      <c r="A334" s="35"/>
      <c r="B334" s="27">
        <v>18</v>
      </c>
      <c r="C334" s="27" t="str">
        <f>'Worksheet E'!C32</f>
        <v>Other - Blood Deductible.....…</v>
      </c>
      <c r="D334" s="167" t="s">
        <v>589</v>
      </c>
      <c r="E334" s="131" t="s">
        <v>69</v>
      </c>
      <c r="F334" s="27">
        <f t="shared" si="4"/>
        <v>0</v>
      </c>
      <c r="G334" s="25" t="s">
        <v>372</v>
      </c>
      <c r="H334" s="128"/>
      <c r="I334" s="27">
        <v>18</v>
      </c>
      <c r="J334" s="32"/>
    </row>
    <row r="335" spans="1:10" x14ac:dyDescent="0.15">
      <c r="A335" s="35"/>
      <c r="B335" s="27">
        <v>19</v>
      </c>
      <c r="C335" s="27" t="str">
        <f>'Worksheet E'!C33</f>
        <v>Part B Cost Not Subj to Coins.</v>
      </c>
      <c r="D335" s="167" t="s">
        <v>589</v>
      </c>
      <c r="E335" s="131" t="s">
        <v>69</v>
      </c>
      <c r="F335" s="27">
        <f t="shared" si="4"/>
        <v>0</v>
      </c>
      <c r="G335" s="25" t="s">
        <v>372</v>
      </c>
      <c r="H335" s="128"/>
      <c r="I335" s="27">
        <v>19</v>
      </c>
      <c r="J335" s="32"/>
    </row>
    <row r="336" spans="1:10" x14ac:dyDescent="0.15">
      <c r="A336" s="35"/>
      <c r="B336" s="27">
        <v>20</v>
      </c>
      <c r="C336" s="27" t="str">
        <f>'Worksheet E'!C34</f>
        <v>Non-Allowable Costs</v>
      </c>
      <c r="D336" s="167" t="s">
        <v>589</v>
      </c>
      <c r="E336" s="131" t="s">
        <v>69</v>
      </c>
      <c r="F336" s="27">
        <f t="shared" si="4"/>
        <v>0</v>
      </c>
      <c r="G336" s="25" t="s">
        <v>372</v>
      </c>
      <c r="H336" s="128"/>
      <c r="I336" s="27">
        <v>20</v>
      </c>
      <c r="J336" s="32"/>
    </row>
    <row r="337" spans="1:10" x14ac:dyDescent="0.15">
      <c r="A337" s="35"/>
      <c r="B337" s="27">
        <v>21</v>
      </c>
      <c r="C337" s="27" t="str">
        <f>'Worksheet E'!C35</f>
        <v>Other - (Specify)...…….......…</v>
      </c>
      <c r="D337" s="167" t="s">
        <v>589</v>
      </c>
      <c r="E337" s="131" t="s">
        <v>69</v>
      </c>
      <c r="F337" s="27">
        <f t="shared" si="4"/>
        <v>0</v>
      </c>
      <c r="G337" s="25" t="s">
        <v>372</v>
      </c>
      <c r="H337" s="128"/>
      <c r="I337" s="27">
        <v>21</v>
      </c>
      <c r="J337" s="32"/>
    </row>
    <row r="338" spans="1:10" x14ac:dyDescent="0.15">
      <c r="A338" s="35"/>
      <c r="B338" s="27">
        <v>22</v>
      </c>
      <c r="C338" s="27" t="str">
        <f>'Worksheet E'!C36</f>
        <v>Other - (Specify)...…….......…</v>
      </c>
      <c r="D338" s="167" t="s">
        <v>589</v>
      </c>
      <c r="E338" s="131" t="s">
        <v>69</v>
      </c>
      <c r="F338" s="27">
        <f t="shared" si="4"/>
        <v>0</v>
      </c>
      <c r="G338" s="25" t="s">
        <v>372</v>
      </c>
      <c r="H338" s="128"/>
      <c r="I338" s="27">
        <v>22</v>
      </c>
      <c r="J338" s="32"/>
    </row>
    <row r="339" spans="1:10" x14ac:dyDescent="0.15">
      <c r="A339" s="35"/>
      <c r="B339" s="27">
        <v>23</v>
      </c>
      <c r="C339" s="27" t="str">
        <f>'Worksheet E'!C37</f>
        <v>Other - (Specify)...…….......…</v>
      </c>
      <c r="D339" s="167" t="s">
        <v>589</v>
      </c>
      <c r="E339" s="131" t="s">
        <v>69</v>
      </c>
      <c r="F339" s="27">
        <f t="shared" si="4"/>
        <v>0</v>
      </c>
      <c r="G339" s="25" t="s">
        <v>372</v>
      </c>
      <c r="H339" s="128"/>
      <c r="I339" s="27">
        <v>23</v>
      </c>
      <c r="J339" s="32"/>
    </row>
    <row r="340" spans="1:10" x14ac:dyDescent="0.15">
      <c r="A340" s="35"/>
      <c r="B340" s="27">
        <v>24</v>
      </c>
      <c r="C340" s="128"/>
      <c r="D340" s="128"/>
      <c r="E340" s="128"/>
      <c r="F340" s="128"/>
      <c r="G340" s="128"/>
      <c r="H340" s="128"/>
      <c r="I340" s="27">
        <v>24</v>
      </c>
      <c r="J340" s="32"/>
    </row>
    <row r="341" spans="1:10" x14ac:dyDescent="0.15">
      <c r="A341" s="35"/>
      <c r="B341" s="27">
        <v>25</v>
      </c>
      <c r="C341" s="25" t="s">
        <v>81</v>
      </c>
      <c r="D341" s="167" t="s">
        <v>589</v>
      </c>
      <c r="E341" s="131" t="s">
        <v>69</v>
      </c>
      <c r="F341" s="27">
        <f>SUMIF($I$11:$I$291,$B341,$F$11:$F$291)</f>
        <v>0</v>
      </c>
      <c r="G341" s="25" t="s">
        <v>372</v>
      </c>
      <c r="H341" s="128"/>
      <c r="I341" s="27">
        <v>25</v>
      </c>
      <c r="J341" s="32"/>
    </row>
    <row r="342" spans="1:10" x14ac:dyDescent="0.15">
      <c r="A342" s="35"/>
      <c r="B342" s="27">
        <v>26</v>
      </c>
      <c r="C342" s="25" t="s">
        <v>82</v>
      </c>
      <c r="D342" s="167" t="s">
        <v>589</v>
      </c>
      <c r="E342" s="131" t="s">
        <v>69</v>
      </c>
      <c r="F342" s="27">
        <f>SUMIF($I$11:$I$291,$B342,$F$11:$F$291)</f>
        <v>0</v>
      </c>
      <c r="G342" s="25" t="s">
        <v>372</v>
      </c>
      <c r="H342" s="128"/>
      <c r="I342" s="27">
        <v>26</v>
      </c>
      <c r="J342" s="32"/>
    </row>
    <row r="343" spans="1:10" x14ac:dyDescent="0.15">
      <c r="A343" s="35"/>
      <c r="B343" s="27">
        <v>27</v>
      </c>
      <c r="C343" s="128"/>
      <c r="D343" s="128"/>
      <c r="E343" s="128"/>
      <c r="F343" s="128"/>
      <c r="G343" s="128"/>
      <c r="H343" s="128" t="s">
        <v>372</v>
      </c>
      <c r="I343" s="27">
        <v>27</v>
      </c>
      <c r="J343" s="32"/>
    </row>
    <row r="344" spans="1:10" x14ac:dyDescent="0.15">
      <c r="A344" s="35"/>
      <c r="B344" s="27">
        <v>28</v>
      </c>
      <c r="C344" s="25" t="s">
        <v>83</v>
      </c>
      <c r="D344" s="167" t="s">
        <v>589</v>
      </c>
      <c r="E344" s="131" t="s">
        <v>69</v>
      </c>
      <c r="F344" s="27">
        <f>SUMIF($I$11:$I$291,$B344,$F$11:$F$291)</f>
        <v>0</v>
      </c>
      <c r="G344" s="25" t="s">
        <v>372</v>
      </c>
      <c r="H344" s="128"/>
      <c r="I344" s="27">
        <v>28</v>
      </c>
      <c r="J344" s="32"/>
    </row>
    <row r="345" spans="1:10" x14ac:dyDescent="0.15">
      <c r="A345" s="35"/>
      <c r="D345" s="112"/>
      <c r="E345" s="177"/>
      <c r="F345" s="46" t="s">
        <v>44</v>
      </c>
      <c r="G345" s="25" t="s">
        <v>372</v>
      </c>
      <c r="H345" s="128"/>
      <c r="J345" s="32"/>
    </row>
    <row r="346" spans="1:10" x14ac:dyDescent="0.15">
      <c r="A346" s="132"/>
      <c r="B346" s="133">
        <v>29</v>
      </c>
      <c r="C346" s="154" t="s">
        <v>245</v>
      </c>
      <c r="D346" s="112"/>
      <c r="E346" s="112"/>
      <c r="F346" s="178">
        <f>SUM(F316:F344)</f>
        <v>0</v>
      </c>
      <c r="G346" s="154" t="s">
        <v>372</v>
      </c>
      <c r="H346" s="137"/>
      <c r="I346" s="133">
        <v>29</v>
      </c>
      <c r="J346" s="49"/>
    </row>
    <row r="347" spans="1:10" x14ac:dyDescent="0.15">
      <c r="A347" s="132"/>
      <c r="F347" s="154" t="s">
        <v>595</v>
      </c>
      <c r="J347" s="49"/>
    </row>
    <row r="348" spans="1:10" x14ac:dyDescent="0.15">
      <c r="A348" s="132"/>
      <c r="C348" s="144"/>
      <c r="J348" s="49"/>
    </row>
    <row r="349" spans="1:10" x14ac:dyDescent="0.15">
      <c r="A349" s="132"/>
      <c r="B349" s="22" t="s">
        <v>372</v>
      </c>
      <c r="J349" s="49"/>
    </row>
    <row r="350" spans="1:10" x14ac:dyDescent="0.15">
      <c r="A350" s="132"/>
      <c r="B350" s="112"/>
      <c r="H350" s="112"/>
      <c r="I350" s="112"/>
      <c r="J350" s="49"/>
    </row>
    <row r="351" spans="1:10" x14ac:dyDescent="0.15">
      <c r="A351" s="132"/>
      <c r="J351" s="49"/>
    </row>
    <row r="352" spans="1:10" x14ac:dyDescent="0.15">
      <c r="A352" s="132"/>
      <c r="J352" s="49"/>
    </row>
    <row r="353" spans="1:10" x14ac:dyDescent="0.15">
      <c r="A353" s="132"/>
      <c r="J353" s="49"/>
    </row>
    <row r="354" spans="1:10" x14ac:dyDescent="0.15">
      <c r="A354" s="132"/>
      <c r="J354" s="49"/>
    </row>
    <row r="355" spans="1:10" x14ac:dyDescent="0.15">
      <c r="A355" s="132"/>
      <c r="J355" s="49"/>
    </row>
    <row r="356" spans="1:10" x14ac:dyDescent="0.15">
      <c r="A356" s="138"/>
      <c r="B356" s="28"/>
      <c r="C356" s="28"/>
      <c r="D356" s="28"/>
      <c r="E356" s="28"/>
      <c r="F356" s="28"/>
      <c r="G356" s="28"/>
      <c r="H356" s="28"/>
      <c r="I356" s="28"/>
      <c r="J356" s="143"/>
    </row>
    <row r="357" spans="1:10" x14ac:dyDescent="0.15">
      <c r="A357" s="25" t="s">
        <v>372</v>
      </c>
      <c r="J357" s="25" t="s">
        <v>372</v>
      </c>
    </row>
    <row r="358" spans="1:10" x14ac:dyDescent="0.15">
      <c r="B358" s="46" t="str">
        <f>'Worksheet D'!B303</f>
        <v>FORM CMS 276-16</v>
      </c>
      <c r="J358" s="25" t="s">
        <v>372</v>
      </c>
    </row>
    <row r="359" spans="1:10" x14ac:dyDescent="0.15">
      <c r="B359" s="46" t="s">
        <v>115</v>
      </c>
      <c r="J359" s="25" t="s">
        <v>372</v>
      </c>
    </row>
    <row r="360" spans="1:10" x14ac:dyDescent="0.15">
      <c r="J360" s="25" t="s">
        <v>372</v>
      </c>
    </row>
  </sheetData>
  <sheetProtection algorithmName="SHA-512" hashValue="KRP64nVdcbkaQl++x2pNhOSemklp5Nk9Dr5desKngMr9419c3woC1h9RdsItRCjj+fpRs8+i5ay/uJAVcwMm/A==" saltValue="2MvUpTggCtOyiyRjNKH6EA==" spinCount="100000" sheet="1" objects="1" scenarios="1"/>
  <customSheetViews>
    <customSheetView guid="{5C464C92-22CC-468A-942C-F9652650FF68}" scale="130" showGridLines="0" topLeftCell="A313">
      <selection activeCell="C336" sqref="C336"/>
      <rowBreaks count="4" manualBreakCount="4">
        <brk id="78" max="16383" man="1"/>
        <brk id="153" max="16383" man="1"/>
        <brk id="228" max="16383" man="1"/>
        <brk id="303" max="16383" man="1"/>
      </rowBreaks>
      <pageMargins left="0" right="0" top="0.5" bottom="0.5" header="0.5" footer="0.5"/>
      <pageSetup orientation="portrait" r:id="rId1"/>
      <headerFooter alignWithMargins="0"/>
    </customSheetView>
    <customSheetView guid="{06A015F6-E370-4E83-BBF6-0EE93E8B73CD}" scale="130" showGridLines="0" topLeftCell="A12">
      <selection activeCell="D35" sqref="D35"/>
      <rowBreaks count="4" manualBreakCount="4">
        <brk id="78" max="16383" man="1"/>
        <brk id="153" max="16383" man="1"/>
        <brk id="228" max="16383" man="1"/>
        <brk id="303" max="16383" man="1"/>
      </rowBreaks>
      <pageMargins left="0" right="0" top="0.5" bottom="0.5" header="0.5" footer="0.5"/>
      <pageSetup orientation="portrait" r:id="rId2"/>
      <headerFooter alignWithMargins="0"/>
    </customSheetView>
  </customSheetViews>
  <phoneticPr fontId="0" type="noConversion"/>
  <dataValidations count="1">
    <dataValidation type="list" allowBlank="1" showInputMessage="1" showErrorMessage="1" sqref="E238:E291 E88:E141 E163:E216 E11:E61">
      <formula1>"_,A,B"</formula1>
    </dataValidation>
  </dataValidations>
  <pageMargins left="0" right="0" top="0.5" bottom="0.5" header="0.5" footer="0.5"/>
  <pageSetup orientation="portrait" r:id="rId3"/>
  <headerFooter alignWithMargins="0"/>
  <rowBreaks count="4" manualBreakCount="4">
    <brk id="77" max="16383" man="1"/>
    <brk id="152" max="16383" man="1"/>
    <brk id="227" max="16383" man="1"/>
    <brk id="30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autoPageBreaks="0"/>
  </sheetPr>
  <dimension ref="A1:L78"/>
  <sheetViews>
    <sheetView showGridLines="0" topLeftCell="A23" zoomScale="120" zoomScaleNormal="120" workbookViewId="0">
      <selection activeCell="Q35" sqref="Q35"/>
    </sheetView>
  </sheetViews>
  <sheetFormatPr defaultRowHeight="9" x14ac:dyDescent="0.15"/>
  <cols>
    <col min="1" max="1" width="2" style="22" customWidth="1"/>
    <col min="2" max="2" width="6" style="22" customWidth="1"/>
    <col min="3" max="3" width="10.796875" style="22" customWidth="1"/>
    <col min="4" max="4" width="37" style="22" customWidth="1"/>
    <col min="5" max="5" width="34" style="22" customWidth="1"/>
    <col min="6" max="6" width="2" style="22" customWidth="1"/>
    <col min="7" max="7" width="17" style="22" customWidth="1"/>
    <col min="8" max="8" width="2" style="22" customWidth="1"/>
    <col min="9" max="9" width="17" style="22" customWidth="1"/>
    <col min="10" max="10" width="2" style="22" customWidth="1"/>
    <col min="11" max="11" width="17" style="22" customWidth="1"/>
    <col min="12" max="12" width="2" style="22" customWidth="1"/>
    <col min="13" max="16384" width="9.59765625" style="22"/>
  </cols>
  <sheetData>
    <row r="1" spans="1:12" x14ac:dyDescent="0.15">
      <c r="C1" s="25" t="s">
        <v>84</v>
      </c>
      <c r="G1" s="25" t="s">
        <v>372</v>
      </c>
      <c r="K1" s="25" t="s">
        <v>85</v>
      </c>
    </row>
    <row r="2" spans="1:12" x14ac:dyDescent="0.15">
      <c r="D2" s="26" t="s">
        <v>419</v>
      </c>
      <c r="E2" s="27">
        <f>'Worksheet S'!D13</f>
        <v>0</v>
      </c>
      <c r="G2" s="26" t="s">
        <v>540</v>
      </c>
      <c r="I2" s="249">
        <f>'Worksheet S'!F19</f>
        <v>0</v>
      </c>
      <c r="K2" s="25" t="s">
        <v>372</v>
      </c>
    </row>
    <row r="3" spans="1:12" x14ac:dyDescent="0.15">
      <c r="C3" s="25" t="s">
        <v>372</v>
      </c>
      <c r="D3" s="26" t="s">
        <v>436</v>
      </c>
      <c r="E3" s="27" t="str">
        <f>'Worksheet S'!L20</f>
        <v>H-xxxx</v>
      </c>
      <c r="G3" s="26" t="s">
        <v>431</v>
      </c>
      <c r="I3" s="249">
        <f>'Worksheet S'!F21</f>
        <v>0</v>
      </c>
    </row>
    <row r="4" spans="1:12" x14ac:dyDescent="0.15">
      <c r="B4" s="25" t="s">
        <v>86</v>
      </c>
      <c r="C4" s="25" t="s">
        <v>87</v>
      </c>
    </row>
    <row r="5" spans="1:12" x14ac:dyDescent="0.15">
      <c r="C5" s="20" t="s">
        <v>430</v>
      </c>
      <c r="D5" s="6"/>
      <c r="E5" s="25" t="s">
        <v>88</v>
      </c>
      <c r="F5" s="3"/>
      <c r="G5" s="3"/>
      <c r="H5" s="3"/>
      <c r="I5" s="3"/>
      <c r="J5" s="3"/>
      <c r="K5" s="6" t="s">
        <v>372</v>
      </c>
    </row>
    <row r="6" spans="1:12" x14ac:dyDescent="0.15">
      <c r="B6" s="25" t="s">
        <v>89</v>
      </c>
      <c r="C6" s="25" t="s">
        <v>90</v>
      </c>
    </row>
    <row r="7" spans="1:12" x14ac:dyDescent="0.15">
      <c r="A7" s="29"/>
      <c r="B7" s="30"/>
      <c r="C7" s="30"/>
      <c r="D7" s="30"/>
      <c r="E7" s="30"/>
      <c r="F7" s="56"/>
      <c r="G7" s="30"/>
      <c r="H7" s="30"/>
      <c r="I7" s="33" t="s">
        <v>600</v>
      </c>
      <c r="J7" s="30"/>
      <c r="K7" s="33" t="s">
        <v>606</v>
      </c>
      <c r="L7" s="56"/>
    </row>
    <row r="8" spans="1:12" x14ac:dyDescent="0.15">
      <c r="A8" s="35"/>
      <c r="B8" s="25" t="s">
        <v>372</v>
      </c>
      <c r="F8" s="32"/>
      <c r="I8" s="36" t="s">
        <v>545</v>
      </c>
      <c r="K8" s="36" t="s">
        <v>91</v>
      </c>
      <c r="L8" s="32"/>
    </row>
    <row r="9" spans="1:12" x14ac:dyDescent="0.15">
      <c r="A9" s="35"/>
      <c r="C9" s="36" t="s">
        <v>578</v>
      </c>
      <c r="D9" s="36" t="s">
        <v>92</v>
      </c>
      <c r="E9" s="36" t="s">
        <v>93</v>
      </c>
      <c r="F9" s="32"/>
      <c r="G9" s="36" t="s">
        <v>600</v>
      </c>
      <c r="I9" s="36" t="s">
        <v>94</v>
      </c>
      <c r="K9" s="36">
        <v>-5</v>
      </c>
      <c r="L9" s="32"/>
    </row>
    <row r="10" spans="1:12" x14ac:dyDescent="0.15">
      <c r="A10" s="42"/>
      <c r="B10" s="43"/>
      <c r="C10" s="54" t="s">
        <v>9</v>
      </c>
      <c r="D10" s="54" t="s">
        <v>451</v>
      </c>
      <c r="E10" s="54" t="s">
        <v>452</v>
      </c>
      <c r="F10" s="44"/>
      <c r="G10" s="54" t="s">
        <v>453</v>
      </c>
      <c r="H10" s="43"/>
      <c r="I10" s="54" t="s">
        <v>454</v>
      </c>
      <c r="J10" s="43"/>
      <c r="K10" s="166" t="s">
        <v>95</v>
      </c>
      <c r="L10" s="44"/>
    </row>
    <row r="11" spans="1:12" x14ac:dyDescent="0.15">
      <c r="A11" s="35"/>
      <c r="B11" s="27">
        <v>1</v>
      </c>
      <c r="C11" s="426" t="s">
        <v>96</v>
      </c>
      <c r="D11" s="474" t="s">
        <v>97</v>
      </c>
      <c r="E11" s="474" t="s">
        <v>97</v>
      </c>
      <c r="F11" s="32"/>
      <c r="G11" s="437">
        <v>0</v>
      </c>
      <c r="H11" s="12"/>
      <c r="I11" s="437">
        <v>0</v>
      </c>
      <c r="K11" s="27">
        <f>I11-G11</f>
        <v>0</v>
      </c>
      <c r="L11" s="32"/>
    </row>
    <row r="12" spans="1:12" x14ac:dyDescent="0.15">
      <c r="A12" s="35"/>
      <c r="B12" s="27">
        <f t="shared" ref="B12:B24" si="0">B11+1</f>
        <v>2</v>
      </c>
      <c r="C12" s="426" t="s">
        <v>96</v>
      </c>
      <c r="D12" s="474" t="s">
        <v>97</v>
      </c>
      <c r="E12" s="474" t="s">
        <v>97</v>
      </c>
      <c r="F12" s="32"/>
      <c r="G12" s="437">
        <v>0</v>
      </c>
      <c r="H12" s="12"/>
      <c r="I12" s="437">
        <v>0</v>
      </c>
      <c r="K12" s="27">
        <f t="shared" ref="K12:K26" si="1">I12-G12</f>
        <v>0</v>
      </c>
      <c r="L12" s="32"/>
    </row>
    <row r="13" spans="1:12" x14ac:dyDescent="0.15">
      <c r="A13" s="35"/>
      <c r="B13" s="27">
        <f t="shared" si="0"/>
        <v>3</v>
      </c>
      <c r="C13" s="426" t="s">
        <v>96</v>
      </c>
      <c r="D13" s="474" t="s">
        <v>97</v>
      </c>
      <c r="E13" s="474" t="s">
        <v>97</v>
      </c>
      <c r="F13" s="32"/>
      <c r="G13" s="437">
        <v>0</v>
      </c>
      <c r="H13" s="12"/>
      <c r="I13" s="437">
        <v>0</v>
      </c>
      <c r="K13" s="27">
        <f t="shared" si="1"/>
        <v>0</v>
      </c>
      <c r="L13" s="32"/>
    </row>
    <row r="14" spans="1:12" x14ac:dyDescent="0.15">
      <c r="A14" s="35"/>
      <c r="B14" s="27">
        <f t="shared" si="0"/>
        <v>4</v>
      </c>
      <c r="C14" s="426" t="s">
        <v>96</v>
      </c>
      <c r="D14" s="474" t="s">
        <v>97</v>
      </c>
      <c r="E14" s="474" t="s">
        <v>97</v>
      </c>
      <c r="F14" s="32"/>
      <c r="G14" s="437">
        <v>0</v>
      </c>
      <c r="H14" s="12"/>
      <c r="I14" s="437">
        <v>0</v>
      </c>
      <c r="K14" s="27">
        <f t="shared" si="1"/>
        <v>0</v>
      </c>
      <c r="L14" s="32"/>
    </row>
    <row r="15" spans="1:12" x14ac:dyDescent="0.15">
      <c r="A15" s="35"/>
      <c r="B15" s="27">
        <f t="shared" si="0"/>
        <v>5</v>
      </c>
      <c r="C15" s="426" t="s">
        <v>96</v>
      </c>
      <c r="D15" s="474" t="s">
        <v>97</v>
      </c>
      <c r="E15" s="474" t="s">
        <v>97</v>
      </c>
      <c r="F15" s="32"/>
      <c r="G15" s="437">
        <v>0</v>
      </c>
      <c r="H15" s="12"/>
      <c r="I15" s="437">
        <v>0</v>
      </c>
      <c r="K15" s="27">
        <f t="shared" si="1"/>
        <v>0</v>
      </c>
      <c r="L15" s="32"/>
    </row>
    <row r="16" spans="1:12" x14ac:dyDescent="0.15">
      <c r="A16" s="35"/>
      <c r="B16" s="27">
        <f t="shared" si="0"/>
        <v>6</v>
      </c>
      <c r="C16" s="426" t="s">
        <v>96</v>
      </c>
      <c r="D16" s="474" t="s">
        <v>97</v>
      </c>
      <c r="E16" s="474" t="s">
        <v>97</v>
      </c>
      <c r="F16" s="32"/>
      <c r="G16" s="437">
        <v>0</v>
      </c>
      <c r="H16" s="12"/>
      <c r="I16" s="437">
        <v>0</v>
      </c>
      <c r="K16" s="27">
        <f t="shared" si="1"/>
        <v>0</v>
      </c>
      <c r="L16" s="32"/>
    </row>
    <row r="17" spans="1:12" x14ac:dyDescent="0.15">
      <c r="A17" s="35"/>
      <c r="B17" s="27">
        <f>B16+1</f>
        <v>7</v>
      </c>
      <c r="C17" s="426" t="s">
        <v>96</v>
      </c>
      <c r="D17" s="474" t="s">
        <v>97</v>
      </c>
      <c r="E17" s="474" t="s">
        <v>97</v>
      </c>
      <c r="F17" s="32"/>
      <c r="G17" s="437">
        <v>0</v>
      </c>
      <c r="H17" s="12"/>
      <c r="I17" s="437">
        <v>0</v>
      </c>
      <c r="K17" s="27">
        <f t="shared" si="1"/>
        <v>0</v>
      </c>
      <c r="L17" s="32"/>
    </row>
    <row r="18" spans="1:12" x14ac:dyDescent="0.15">
      <c r="A18" s="35"/>
      <c r="B18" s="27">
        <f t="shared" si="0"/>
        <v>8</v>
      </c>
      <c r="C18" s="426" t="s">
        <v>96</v>
      </c>
      <c r="D18" s="474" t="s">
        <v>97</v>
      </c>
      <c r="E18" s="474" t="s">
        <v>97</v>
      </c>
      <c r="F18" s="32"/>
      <c r="G18" s="437">
        <v>0</v>
      </c>
      <c r="H18" s="12"/>
      <c r="I18" s="437">
        <v>0</v>
      </c>
      <c r="K18" s="27">
        <f t="shared" ref="K18:K24" si="2">I18-G18</f>
        <v>0</v>
      </c>
      <c r="L18" s="32"/>
    </row>
    <row r="19" spans="1:12" x14ac:dyDescent="0.15">
      <c r="A19" s="35"/>
      <c r="B19" s="27">
        <f t="shared" si="0"/>
        <v>9</v>
      </c>
      <c r="C19" s="426" t="s">
        <v>96</v>
      </c>
      <c r="D19" s="474" t="s">
        <v>97</v>
      </c>
      <c r="E19" s="474" t="s">
        <v>97</v>
      </c>
      <c r="F19" s="32"/>
      <c r="G19" s="437">
        <v>0</v>
      </c>
      <c r="H19" s="12"/>
      <c r="I19" s="437">
        <v>0</v>
      </c>
      <c r="K19" s="27">
        <f t="shared" si="2"/>
        <v>0</v>
      </c>
      <c r="L19" s="32"/>
    </row>
    <row r="20" spans="1:12" x14ac:dyDescent="0.15">
      <c r="A20" s="35"/>
      <c r="B20" s="27">
        <f t="shared" si="0"/>
        <v>10</v>
      </c>
      <c r="C20" s="426" t="s">
        <v>96</v>
      </c>
      <c r="D20" s="474" t="s">
        <v>97</v>
      </c>
      <c r="E20" s="474" t="s">
        <v>97</v>
      </c>
      <c r="F20" s="32"/>
      <c r="G20" s="437">
        <v>0</v>
      </c>
      <c r="H20" s="12"/>
      <c r="I20" s="437">
        <v>0</v>
      </c>
      <c r="K20" s="27">
        <f t="shared" si="2"/>
        <v>0</v>
      </c>
      <c r="L20" s="32"/>
    </row>
    <row r="21" spans="1:12" x14ac:dyDescent="0.15">
      <c r="A21" s="35"/>
      <c r="B21" s="27">
        <f t="shared" si="0"/>
        <v>11</v>
      </c>
      <c r="C21" s="426" t="s">
        <v>96</v>
      </c>
      <c r="D21" s="474" t="s">
        <v>97</v>
      </c>
      <c r="E21" s="474" t="s">
        <v>97</v>
      </c>
      <c r="F21" s="32"/>
      <c r="G21" s="437">
        <v>0</v>
      </c>
      <c r="H21" s="12"/>
      <c r="I21" s="437">
        <v>0</v>
      </c>
      <c r="K21" s="27">
        <f t="shared" si="2"/>
        <v>0</v>
      </c>
      <c r="L21" s="32"/>
    </row>
    <row r="22" spans="1:12" x14ac:dyDescent="0.15">
      <c r="A22" s="35"/>
      <c r="B22" s="27">
        <f t="shared" si="0"/>
        <v>12</v>
      </c>
      <c r="C22" s="426" t="s">
        <v>96</v>
      </c>
      <c r="D22" s="474" t="s">
        <v>97</v>
      </c>
      <c r="E22" s="474" t="s">
        <v>97</v>
      </c>
      <c r="F22" s="32"/>
      <c r="G22" s="437">
        <v>0</v>
      </c>
      <c r="H22" s="12"/>
      <c r="I22" s="437">
        <v>0</v>
      </c>
      <c r="K22" s="27">
        <f t="shared" si="2"/>
        <v>0</v>
      </c>
      <c r="L22" s="32"/>
    </row>
    <row r="23" spans="1:12" x14ac:dyDescent="0.15">
      <c r="A23" s="35"/>
      <c r="B23" s="27">
        <f t="shared" si="0"/>
        <v>13</v>
      </c>
      <c r="C23" s="426" t="s">
        <v>96</v>
      </c>
      <c r="D23" s="474" t="s">
        <v>97</v>
      </c>
      <c r="E23" s="474" t="s">
        <v>97</v>
      </c>
      <c r="F23" s="32"/>
      <c r="G23" s="437">
        <v>0</v>
      </c>
      <c r="H23" s="12"/>
      <c r="I23" s="437">
        <v>0</v>
      </c>
      <c r="K23" s="27">
        <f t="shared" si="2"/>
        <v>0</v>
      </c>
      <c r="L23" s="32"/>
    </row>
    <row r="24" spans="1:12" x14ac:dyDescent="0.15">
      <c r="A24" s="35"/>
      <c r="B24" s="27">
        <f t="shared" si="0"/>
        <v>14</v>
      </c>
      <c r="C24" s="426" t="s">
        <v>96</v>
      </c>
      <c r="D24" s="474" t="s">
        <v>97</v>
      </c>
      <c r="E24" s="474" t="s">
        <v>97</v>
      </c>
      <c r="F24" s="32"/>
      <c r="G24" s="437">
        <v>0</v>
      </c>
      <c r="H24" s="12"/>
      <c r="I24" s="437">
        <v>0</v>
      </c>
      <c r="K24" s="27">
        <f t="shared" si="2"/>
        <v>0</v>
      </c>
      <c r="L24" s="32"/>
    </row>
    <row r="25" spans="1:12" x14ac:dyDescent="0.15">
      <c r="A25" s="35"/>
      <c r="B25" s="27">
        <f>B24+1</f>
        <v>15</v>
      </c>
      <c r="C25" s="426" t="s">
        <v>96</v>
      </c>
      <c r="D25" s="474" t="s">
        <v>97</v>
      </c>
      <c r="E25" s="474" t="s">
        <v>97</v>
      </c>
      <c r="F25" s="32"/>
      <c r="G25" s="437">
        <v>0</v>
      </c>
      <c r="H25" s="12"/>
      <c r="I25" s="437">
        <v>0</v>
      </c>
      <c r="K25" s="27">
        <f t="shared" si="1"/>
        <v>0</v>
      </c>
      <c r="L25" s="32"/>
    </row>
    <row r="26" spans="1:12" x14ac:dyDescent="0.15">
      <c r="A26" s="35"/>
      <c r="B26" s="27">
        <f>B25+1</f>
        <v>16</v>
      </c>
      <c r="C26" s="426" t="s">
        <v>96</v>
      </c>
      <c r="D26" s="474" t="s">
        <v>97</v>
      </c>
      <c r="E26" s="474" t="s">
        <v>97</v>
      </c>
      <c r="F26" s="32"/>
      <c r="G26" s="437">
        <v>0</v>
      </c>
      <c r="H26" s="12"/>
      <c r="I26" s="437">
        <v>0</v>
      </c>
      <c r="K26" s="27">
        <f t="shared" si="1"/>
        <v>0</v>
      </c>
      <c r="L26" s="32"/>
    </row>
    <row r="27" spans="1:12" x14ac:dyDescent="0.15">
      <c r="A27" s="35"/>
      <c r="B27" s="25" t="s">
        <v>372</v>
      </c>
      <c r="F27" s="32"/>
      <c r="G27" s="144" t="s">
        <v>98</v>
      </c>
      <c r="I27" s="475" t="s">
        <v>98</v>
      </c>
      <c r="K27" s="144" t="s">
        <v>98</v>
      </c>
      <c r="L27" s="32"/>
    </row>
    <row r="28" spans="1:12" x14ac:dyDescent="0.15">
      <c r="A28" s="35"/>
      <c r="B28" s="27">
        <f>B26+1</f>
        <v>17</v>
      </c>
      <c r="D28" s="46" t="s">
        <v>99</v>
      </c>
      <c r="E28" s="167"/>
      <c r="F28" s="32"/>
      <c r="G28" s="27">
        <f>SUM(G11:G26)</f>
        <v>0</v>
      </c>
      <c r="I28" s="446">
        <f>SUM(I11:I26)</f>
        <v>0</v>
      </c>
      <c r="K28" s="27">
        <f>SUM(K11:K26)</f>
        <v>0</v>
      </c>
      <c r="L28" s="32"/>
    </row>
    <row r="29" spans="1:12" x14ac:dyDescent="0.15">
      <c r="A29" s="42"/>
      <c r="B29" s="43"/>
      <c r="C29" s="43"/>
      <c r="D29" s="43"/>
      <c r="E29" s="43"/>
      <c r="F29" s="44"/>
      <c r="G29" s="144" t="s">
        <v>100</v>
      </c>
      <c r="I29" s="144" t="s">
        <v>100</v>
      </c>
      <c r="K29" s="144" t="s">
        <v>100</v>
      </c>
      <c r="L29" s="32"/>
    </row>
    <row r="30" spans="1:12" x14ac:dyDescent="0.15">
      <c r="A30" s="35"/>
      <c r="B30" s="25" t="s">
        <v>738</v>
      </c>
      <c r="L30" s="32"/>
    </row>
    <row r="31" spans="1:12" x14ac:dyDescent="0.15">
      <c r="A31" s="35"/>
      <c r="F31" s="25" t="s">
        <v>372</v>
      </c>
      <c r="L31" s="32"/>
    </row>
    <row r="32" spans="1:12" x14ac:dyDescent="0.15">
      <c r="A32" s="42"/>
      <c r="B32" s="51" t="s">
        <v>101</v>
      </c>
      <c r="C32" s="51" t="s">
        <v>102</v>
      </c>
      <c r="D32" s="43"/>
      <c r="E32" s="43"/>
      <c r="F32" s="43"/>
      <c r="G32" s="43"/>
      <c r="H32" s="43"/>
      <c r="I32" s="43"/>
      <c r="J32" s="43"/>
      <c r="K32" s="43"/>
      <c r="L32" s="44"/>
    </row>
    <row r="33" spans="1:12" x14ac:dyDescent="0.15">
      <c r="A33" s="35"/>
      <c r="D33" s="25" t="s">
        <v>103</v>
      </c>
      <c r="L33" s="32"/>
    </row>
    <row r="34" spans="1:12" x14ac:dyDescent="0.15">
      <c r="A34" s="35"/>
      <c r="D34" s="25" t="s">
        <v>104</v>
      </c>
      <c r="L34" s="32"/>
    </row>
    <row r="35" spans="1:12" x14ac:dyDescent="0.15">
      <c r="A35" s="35"/>
      <c r="D35" s="25" t="s">
        <v>111</v>
      </c>
      <c r="L35" s="32"/>
    </row>
    <row r="36" spans="1:12" x14ac:dyDescent="0.15">
      <c r="A36" s="35"/>
      <c r="D36" s="25" t="s">
        <v>112</v>
      </c>
      <c r="L36" s="32"/>
    </row>
    <row r="37" spans="1:12" x14ac:dyDescent="0.15">
      <c r="A37" s="35"/>
      <c r="D37" s="25" t="s">
        <v>113</v>
      </c>
      <c r="L37" s="32"/>
    </row>
    <row r="38" spans="1:12" x14ac:dyDescent="0.15">
      <c r="A38" s="35"/>
      <c r="D38" s="25" t="s">
        <v>116</v>
      </c>
      <c r="L38" s="32"/>
    </row>
    <row r="39" spans="1:12" x14ac:dyDescent="0.15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4"/>
    </row>
    <row r="40" spans="1:12" x14ac:dyDescent="0.15">
      <c r="A40" s="35"/>
      <c r="G40" s="46" t="s">
        <v>117</v>
      </c>
      <c r="L40" s="32"/>
    </row>
    <row r="41" spans="1:12" x14ac:dyDescent="0.15">
      <c r="A41" s="35"/>
      <c r="B41" s="25" t="s">
        <v>372</v>
      </c>
      <c r="C41" s="36" t="s">
        <v>118</v>
      </c>
      <c r="D41" s="36" t="s">
        <v>119</v>
      </c>
      <c r="E41" s="36" t="s">
        <v>120</v>
      </c>
      <c r="G41" s="36" t="s">
        <v>121</v>
      </c>
      <c r="I41" s="36" t="s">
        <v>122</v>
      </c>
      <c r="K41" s="36" t="s">
        <v>479</v>
      </c>
      <c r="L41" s="32"/>
    </row>
    <row r="42" spans="1:12" x14ac:dyDescent="0.15">
      <c r="A42" s="35"/>
      <c r="C42" s="36"/>
      <c r="D42" s="25" t="s">
        <v>372</v>
      </c>
      <c r="G42" s="36" t="s">
        <v>123</v>
      </c>
      <c r="I42" s="36" t="s">
        <v>124</v>
      </c>
      <c r="K42" s="36" t="s">
        <v>125</v>
      </c>
      <c r="L42" s="32"/>
    </row>
    <row r="43" spans="1:12" x14ac:dyDescent="0.15">
      <c r="A43" s="168"/>
      <c r="B43" s="169" t="s">
        <v>372</v>
      </c>
      <c r="C43" s="53" t="s">
        <v>451</v>
      </c>
      <c r="D43" s="53" t="s">
        <v>452</v>
      </c>
      <c r="E43" s="53" t="s">
        <v>453</v>
      </c>
      <c r="F43" s="28"/>
      <c r="G43" s="53" t="s">
        <v>454</v>
      </c>
      <c r="H43" s="28"/>
      <c r="I43" s="53" t="s">
        <v>455</v>
      </c>
      <c r="J43" s="28"/>
      <c r="K43" s="53" t="s">
        <v>456</v>
      </c>
      <c r="L43" s="170"/>
    </row>
    <row r="44" spans="1:12" x14ac:dyDescent="0.15">
      <c r="A44" s="35"/>
      <c r="L44" s="32"/>
    </row>
    <row r="45" spans="1:12" x14ac:dyDescent="0.15">
      <c r="A45" s="35"/>
      <c r="B45" s="36">
        <v>1</v>
      </c>
      <c r="C45" s="420" t="s">
        <v>232</v>
      </c>
      <c r="D45" s="421" t="s">
        <v>126</v>
      </c>
      <c r="E45" s="421" t="s">
        <v>34</v>
      </c>
      <c r="F45" s="422"/>
      <c r="G45" s="421" t="s">
        <v>35</v>
      </c>
      <c r="H45" s="423"/>
      <c r="I45" s="424">
        <v>0</v>
      </c>
      <c r="J45" s="423"/>
      <c r="K45" s="421" t="s">
        <v>127</v>
      </c>
      <c r="L45" s="32"/>
    </row>
    <row r="46" spans="1:12" x14ac:dyDescent="0.15">
      <c r="A46" s="35"/>
      <c r="B46" s="36">
        <f t="shared" ref="B46:B59" si="3">B45+1</f>
        <v>2</v>
      </c>
      <c r="C46" s="420" t="s">
        <v>232</v>
      </c>
      <c r="D46" s="421" t="s">
        <v>126</v>
      </c>
      <c r="E46" s="421" t="s">
        <v>34</v>
      </c>
      <c r="F46" s="422"/>
      <c r="G46" s="421" t="s">
        <v>35</v>
      </c>
      <c r="H46" s="423"/>
      <c r="I46" s="424">
        <v>0</v>
      </c>
      <c r="J46" s="423"/>
      <c r="K46" s="421" t="s">
        <v>127</v>
      </c>
      <c r="L46" s="32"/>
    </row>
    <row r="47" spans="1:12" x14ac:dyDescent="0.15">
      <c r="A47" s="35"/>
      <c r="B47" s="36">
        <f t="shared" si="3"/>
        <v>3</v>
      </c>
      <c r="C47" s="420" t="s">
        <v>232</v>
      </c>
      <c r="D47" s="421" t="s">
        <v>126</v>
      </c>
      <c r="E47" s="421" t="s">
        <v>34</v>
      </c>
      <c r="F47" s="422"/>
      <c r="G47" s="421" t="s">
        <v>35</v>
      </c>
      <c r="H47" s="423"/>
      <c r="I47" s="424">
        <v>0</v>
      </c>
      <c r="J47" s="423"/>
      <c r="K47" s="421" t="s">
        <v>127</v>
      </c>
      <c r="L47" s="32"/>
    </row>
    <row r="48" spans="1:12" x14ac:dyDescent="0.15">
      <c r="A48" s="35"/>
      <c r="B48" s="36">
        <f t="shared" si="3"/>
        <v>4</v>
      </c>
      <c r="C48" s="420" t="s">
        <v>232</v>
      </c>
      <c r="D48" s="421" t="s">
        <v>126</v>
      </c>
      <c r="E48" s="421" t="s">
        <v>34</v>
      </c>
      <c r="F48" s="422"/>
      <c r="G48" s="421" t="s">
        <v>35</v>
      </c>
      <c r="H48" s="423"/>
      <c r="I48" s="424">
        <v>0</v>
      </c>
      <c r="J48" s="423"/>
      <c r="K48" s="421" t="s">
        <v>127</v>
      </c>
      <c r="L48" s="32"/>
    </row>
    <row r="49" spans="1:12" x14ac:dyDescent="0.15">
      <c r="A49" s="35"/>
      <c r="B49" s="36">
        <f t="shared" si="3"/>
        <v>5</v>
      </c>
      <c r="C49" s="420" t="s">
        <v>232</v>
      </c>
      <c r="D49" s="421" t="s">
        <v>126</v>
      </c>
      <c r="E49" s="421" t="s">
        <v>34</v>
      </c>
      <c r="F49" s="422"/>
      <c r="G49" s="421" t="s">
        <v>35</v>
      </c>
      <c r="H49" s="423"/>
      <c r="I49" s="424">
        <v>0</v>
      </c>
      <c r="J49" s="423"/>
      <c r="K49" s="421" t="s">
        <v>127</v>
      </c>
      <c r="L49" s="32"/>
    </row>
    <row r="50" spans="1:12" x14ac:dyDescent="0.15">
      <c r="A50" s="35"/>
      <c r="B50" s="36">
        <f t="shared" si="3"/>
        <v>6</v>
      </c>
      <c r="C50" s="420" t="s">
        <v>232</v>
      </c>
      <c r="D50" s="421" t="s">
        <v>126</v>
      </c>
      <c r="E50" s="421" t="s">
        <v>34</v>
      </c>
      <c r="F50" s="422"/>
      <c r="G50" s="421" t="s">
        <v>35</v>
      </c>
      <c r="H50" s="423"/>
      <c r="I50" s="424">
        <v>0</v>
      </c>
      <c r="J50" s="423"/>
      <c r="K50" s="421" t="s">
        <v>127</v>
      </c>
      <c r="L50" s="32"/>
    </row>
    <row r="51" spans="1:12" x14ac:dyDescent="0.15">
      <c r="A51" s="35"/>
      <c r="B51" s="36">
        <f t="shared" si="3"/>
        <v>7</v>
      </c>
      <c r="C51" s="420" t="s">
        <v>232</v>
      </c>
      <c r="D51" s="421" t="s">
        <v>126</v>
      </c>
      <c r="E51" s="421" t="s">
        <v>34</v>
      </c>
      <c r="F51" s="422"/>
      <c r="G51" s="421" t="s">
        <v>35</v>
      </c>
      <c r="H51" s="423"/>
      <c r="I51" s="424">
        <v>0</v>
      </c>
      <c r="J51" s="423"/>
      <c r="K51" s="421" t="s">
        <v>127</v>
      </c>
      <c r="L51" s="32"/>
    </row>
    <row r="52" spans="1:12" x14ac:dyDescent="0.15">
      <c r="A52" s="35"/>
      <c r="B52" s="36">
        <f t="shared" si="3"/>
        <v>8</v>
      </c>
      <c r="C52" s="420" t="s">
        <v>232</v>
      </c>
      <c r="D52" s="421" t="s">
        <v>126</v>
      </c>
      <c r="E52" s="421" t="s">
        <v>34</v>
      </c>
      <c r="F52" s="422"/>
      <c r="G52" s="421" t="s">
        <v>35</v>
      </c>
      <c r="H52" s="423"/>
      <c r="I52" s="424">
        <v>0</v>
      </c>
      <c r="J52" s="423"/>
      <c r="K52" s="421" t="s">
        <v>127</v>
      </c>
      <c r="L52" s="32"/>
    </row>
    <row r="53" spans="1:12" x14ac:dyDescent="0.15">
      <c r="A53" s="35"/>
      <c r="B53" s="36">
        <f t="shared" si="3"/>
        <v>9</v>
      </c>
      <c r="C53" s="420" t="s">
        <v>232</v>
      </c>
      <c r="D53" s="421" t="s">
        <v>126</v>
      </c>
      <c r="E53" s="421" t="s">
        <v>34</v>
      </c>
      <c r="F53" s="422"/>
      <c r="G53" s="421" t="s">
        <v>35</v>
      </c>
      <c r="H53" s="423"/>
      <c r="I53" s="424">
        <v>0</v>
      </c>
      <c r="J53" s="423"/>
      <c r="K53" s="421" t="s">
        <v>127</v>
      </c>
      <c r="L53" s="32"/>
    </row>
    <row r="54" spans="1:12" x14ac:dyDescent="0.15">
      <c r="A54" s="35"/>
      <c r="B54" s="36">
        <f t="shared" si="3"/>
        <v>10</v>
      </c>
      <c r="C54" s="420" t="s">
        <v>232</v>
      </c>
      <c r="D54" s="421" t="s">
        <v>126</v>
      </c>
      <c r="E54" s="421" t="s">
        <v>34</v>
      </c>
      <c r="F54" s="422"/>
      <c r="G54" s="421" t="s">
        <v>35</v>
      </c>
      <c r="H54" s="423"/>
      <c r="I54" s="424">
        <v>0</v>
      </c>
      <c r="J54" s="423"/>
      <c r="K54" s="421" t="s">
        <v>127</v>
      </c>
      <c r="L54" s="32"/>
    </row>
    <row r="55" spans="1:12" x14ac:dyDescent="0.15">
      <c r="A55" s="35"/>
      <c r="B55" s="36">
        <f t="shared" si="3"/>
        <v>11</v>
      </c>
      <c r="C55" s="420" t="s">
        <v>232</v>
      </c>
      <c r="D55" s="421" t="s">
        <v>126</v>
      </c>
      <c r="E55" s="421" t="s">
        <v>34</v>
      </c>
      <c r="F55" s="422"/>
      <c r="G55" s="421" t="s">
        <v>35</v>
      </c>
      <c r="H55" s="423"/>
      <c r="I55" s="424">
        <v>0</v>
      </c>
      <c r="J55" s="423"/>
      <c r="K55" s="421" t="s">
        <v>127</v>
      </c>
      <c r="L55" s="32"/>
    </row>
    <row r="56" spans="1:12" x14ac:dyDescent="0.15">
      <c r="A56" s="35"/>
      <c r="B56" s="36">
        <f t="shared" si="3"/>
        <v>12</v>
      </c>
      <c r="C56" s="420" t="s">
        <v>232</v>
      </c>
      <c r="D56" s="421" t="s">
        <v>126</v>
      </c>
      <c r="E56" s="421" t="s">
        <v>34</v>
      </c>
      <c r="F56" s="422"/>
      <c r="G56" s="421" t="s">
        <v>35</v>
      </c>
      <c r="H56" s="423"/>
      <c r="I56" s="424">
        <v>0</v>
      </c>
      <c r="J56" s="423"/>
      <c r="K56" s="421" t="s">
        <v>127</v>
      </c>
      <c r="L56" s="32"/>
    </row>
    <row r="57" spans="1:12" x14ac:dyDescent="0.15">
      <c r="A57" s="35"/>
      <c r="B57" s="36">
        <f t="shared" si="3"/>
        <v>13</v>
      </c>
      <c r="C57" s="420" t="s">
        <v>232</v>
      </c>
      <c r="D57" s="421" t="s">
        <v>126</v>
      </c>
      <c r="E57" s="421" t="s">
        <v>34</v>
      </c>
      <c r="F57" s="422"/>
      <c r="G57" s="421" t="s">
        <v>35</v>
      </c>
      <c r="H57" s="423"/>
      <c r="I57" s="424">
        <v>0</v>
      </c>
      <c r="J57" s="423"/>
      <c r="K57" s="421" t="s">
        <v>127</v>
      </c>
      <c r="L57" s="32"/>
    </row>
    <row r="58" spans="1:12" x14ac:dyDescent="0.15">
      <c r="A58" s="35"/>
      <c r="B58" s="36">
        <f>B57+1</f>
        <v>14</v>
      </c>
      <c r="C58" s="420" t="s">
        <v>232</v>
      </c>
      <c r="D58" s="421" t="s">
        <v>126</v>
      </c>
      <c r="E58" s="421" t="s">
        <v>34</v>
      </c>
      <c r="F58" s="422"/>
      <c r="G58" s="421" t="s">
        <v>35</v>
      </c>
      <c r="H58" s="423"/>
      <c r="I58" s="424">
        <v>0</v>
      </c>
      <c r="J58" s="423"/>
      <c r="K58" s="421" t="s">
        <v>127</v>
      </c>
      <c r="L58" s="32"/>
    </row>
    <row r="59" spans="1:12" x14ac:dyDescent="0.15">
      <c r="A59" s="35"/>
      <c r="B59" s="36">
        <f t="shared" si="3"/>
        <v>15</v>
      </c>
      <c r="C59" s="420" t="s">
        <v>232</v>
      </c>
      <c r="D59" s="421" t="s">
        <v>126</v>
      </c>
      <c r="E59" s="421" t="s">
        <v>34</v>
      </c>
      <c r="F59" s="422"/>
      <c r="G59" s="421" t="s">
        <v>35</v>
      </c>
      <c r="H59" s="423"/>
      <c r="I59" s="424">
        <v>0</v>
      </c>
      <c r="J59" s="423"/>
      <c r="K59" s="421" t="s">
        <v>127</v>
      </c>
      <c r="L59" s="32"/>
    </row>
    <row r="60" spans="1:12" x14ac:dyDescent="0.15">
      <c r="A60" s="35"/>
      <c r="B60" s="36">
        <f>B59+1</f>
        <v>16</v>
      </c>
      <c r="C60" s="420" t="s">
        <v>232</v>
      </c>
      <c r="D60" s="421" t="s">
        <v>126</v>
      </c>
      <c r="E60" s="421" t="s">
        <v>34</v>
      </c>
      <c r="F60" s="422"/>
      <c r="G60" s="421" t="s">
        <v>35</v>
      </c>
      <c r="H60" s="423"/>
      <c r="I60" s="424">
        <v>0</v>
      </c>
      <c r="J60" s="423"/>
      <c r="K60" s="421" t="s">
        <v>127</v>
      </c>
      <c r="L60" s="32"/>
    </row>
    <row r="61" spans="1:12" x14ac:dyDescent="0.15">
      <c r="A61" s="398"/>
      <c r="B61" s="36">
        <f>B60+1</f>
        <v>17</v>
      </c>
      <c r="C61" s="420" t="s">
        <v>232</v>
      </c>
      <c r="D61" s="421" t="s">
        <v>126</v>
      </c>
      <c r="E61" s="421" t="s">
        <v>34</v>
      </c>
      <c r="F61" s="422"/>
      <c r="G61" s="421" t="s">
        <v>35</v>
      </c>
      <c r="H61" s="423"/>
      <c r="I61" s="424">
        <v>0</v>
      </c>
      <c r="J61" s="423"/>
      <c r="K61" s="421" t="s">
        <v>127</v>
      </c>
      <c r="L61" s="32"/>
    </row>
    <row r="62" spans="1:12" x14ac:dyDescent="0.15">
      <c r="A62" s="398"/>
      <c r="B62" s="36">
        <f>B61+1</f>
        <v>18</v>
      </c>
      <c r="C62" s="420" t="s">
        <v>232</v>
      </c>
      <c r="D62" s="421" t="s">
        <v>126</v>
      </c>
      <c r="E62" s="421" t="s">
        <v>34</v>
      </c>
      <c r="F62" s="422"/>
      <c r="G62" s="421" t="s">
        <v>35</v>
      </c>
      <c r="H62" s="423"/>
      <c r="I62" s="424">
        <v>0</v>
      </c>
      <c r="J62" s="423"/>
      <c r="K62" s="421" t="s">
        <v>127</v>
      </c>
      <c r="L62" s="32"/>
    </row>
    <row r="63" spans="1:12" x14ac:dyDescent="0.15">
      <c r="A63" s="398"/>
      <c r="B63" s="36">
        <f>B62+1</f>
        <v>19</v>
      </c>
      <c r="C63" s="420" t="s">
        <v>232</v>
      </c>
      <c r="D63" s="421" t="s">
        <v>126</v>
      </c>
      <c r="E63" s="421" t="s">
        <v>34</v>
      </c>
      <c r="F63" s="422"/>
      <c r="G63" s="421" t="s">
        <v>35</v>
      </c>
      <c r="H63" s="423"/>
      <c r="I63" s="424">
        <v>0</v>
      </c>
      <c r="J63" s="423"/>
      <c r="K63" s="421" t="s">
        <v>127</v>
      </c>
      <c r="L63" s="32"/>
    </row>
    <row r="64" spans="1:12" x14ac:dyDescent="0.15">
      <c r="A64" s="35"/>
      <c r="B64" s="36">
        <f>B63+1</f>
        <v>20</v>
      </c>
      <c r="C64" s="420" t="s">
        <v>232</v>
      </c>
      <c r="D64" s="421" t="s">
        <v>126</v>
      </c>
      <c r="E64" s="421" t="s">
        <v>34</v>
      </c>
      <c r="F64" s="422"/>
      <c r="G64" s="421" t="s">
        <v>35</v>
      </c>
      <c r="H64" s="423"/>
      <c r="I64" s="424">
        <v>0</v>
      </c>
      <c r="J64" s="423"/>
      <c r="K64" s="421" t="s">
        <v>127</v>
      </c>
      <c r="L64" s="32"/>
    </row>
    <row r="65" spans="1:12" x14ac:dyDescent="0.15">
      <c r="A65" s="35"/>
      <c r="L65" s="32"/>
    </row>
    <row r="66" spans="1:12" x14ac:dyDescent="0.15">
      <c r="A66" s="35"/>
      <c r="B66" s="60"/>
      <c r="C66" s="417" t="s">
        <v>486</v>
      </c>
      <c r="D66" s="418" t="s">
        <v>129</v>
      </c>
      <c r="L66" s="32"/>
    </row>
    <row r="67" spans="1:12" x14ac:dyDescent="0.15">
      <c r="A67" s="35"/>
      <c r="C67" s="60" t="s">
        <v>130</v>
      </c>
      <c r="D67" s="419" t="s">
        <v>131</v>
      </c>
      <c r="E67" s="25"/>
      <c r="L67" s="32"/>
    </row>
    <row r="68" spans="1:12" x14ac:dyDescent="0.15">
      <c r="A68" s="35"/>
      <c r="C68" s="60" t="s">
        <v>132</v>
      </c>
      <c r="D68" s="419" t="s">
        <v>133</v>
      </c>
      <c r="E68" s="25"/>
      <c r="L68" s="32"/>
    </row>
    <row r="69" spans="1:12" x14ac:dyDescent="0.15">
      <c r="A69" s="35"/>
      <c r="C69" s="60" t="s">
        <v>134</v>
      </c>
      <c r="D69" s="419" t="s">
        <v>135</v>
      </c>
      <c r="E69" s="25"/>
      <c r="L69" s="32"/>
    </row>
    <row r="70" spans="1:12" x14ac:dyDescent="0.15">
      <c r="A70" s="35"/>
      <c r="C70" s="60"/>
      <c r="D70" s="419" t="s">
        <v>136</v>
      </c>
      <c r="E70" s="25"/>
      <c r="L70" s="32"/>
    </row>
    <row r="71" spans="1:12" x14ac:dyDescent="0.15">
      <c r="A71" s="35"/>
      <c r="C71" s="60" t="s">
        <v>137</v>
      </c>
      <c r="D71" s="419" t="s">
        <v>138</v>
      </c>
      <c r="E71" s="25"/>
      <c r="L71" s="32"/>
    </row>
    <row r="72" spans="1:12" x14ac:dyDescent="0.15">
      <c r="A72" s="35"/>
      <c r="C72" s="60" t="s">
        <v>139</v>
      </c>
      <c r="D72" s="419" t="s">
        <v>140</v>
      </c>
      <c r="E72" s="25"/>
      <c r="L72" s="32"/>
    </row>
    <row r="73" spans="1:12" x14ac:dyDescent="0.15">
      <c r="A73" s="35"/>
      <c r="C73" s="60"/>
      <c r="D73" s="419" t="s">
        <v>141</v>
      </c>
      <c r="E73" s="25"/>
      <c r="L73" s="32"/>
    </row>
    <row r="74" spans="1:12" x14ac:dyDescent="0.15">
      <c r="A74" s="42"/>
      <c r="B74" s="43"/>
      <c r="C74" s="171" t="s">
        <v>142</v>
      </c>
      <c r="D74" s="450" t="s">
        <v>143</v>
      </c>
      <c r="E74" s="51"/>
      <c r="F74" s="43"/>
      <c r="G74" s="43"/>
      <c r="H74" s="43"/>
      <c r="I74" s="43"/>
      <c r="J74" s="43"/>
      <c r="K74" s="43"/>
      <c r="L74" s="44"/>
    </row>
    <row r="75" spans="1:12" ht="7.5" customHeight="1" x14ac:dyDescent="0.15"/>
    <row r="76" spans="1:12" x14ac:dyDescent="0.15">
      <c r="C76" s="46" t="str">
        <f>'Worksheet D'!B303</f>
        <v>FORM CMS 276-16</v>
      </c>
    </row>
    <row r="77" spans="1:12" x14ac:dyDescent="0.15">
      <c r="C77" s="46" t="s">
        <v>627</v>
      </c>
      <c r="I77" s="66"/>
      <c r="K77" s="67"/>
    </row>
    <row r="78" spans="1:12" x14ac:dyDescent="0.15">
      <c r="A78" s="25" t="s">
        <v>372</v>
      </c>
    </row>
  </sheetData>
  <sheetProtection algorithmName="SHA-512" hashValue="e951GB9yGzOdIiMbXRa9E5UKQBn6RzQvqeN3qhvLb/3GIpK2n6yrW/6+0RZ0r1Qq6ym0NIFhlROctEkk4v1mrw==" saltValue="8264RYNJ+b+BX1M1rKt+Ag==" spinCount="100000" sheet="1" objects="1" scenarios="1"/>
  <customSheetViews>
    <customSheetView guid="{5C464C92-22CC-468A-942C-F9652650FF68}" scale="130" showGridLines="0" topLeftCell="A40">
      <selection activeCell="V52" sqref="V52"/>
      <pageMargins left="0" right="0" top="0.5" bottom="0.5" header="0.5" footer="0.5"/>
      <pageSetup orientation="portrait" r:id="rId1"/>
      <headerFooter alignWithMargins="0"/>
    </customSheetView>
    <customSheetView guid="{06A015F6-E370-4E83-BBF6-0EE93E8B73CD}" showGridLines="0" topLeftCell="A40">
      <selection activeCell="V29" sqref="V29"/>
      <pageMargins left="0" right="0" top="0.5" bottom="0.5" header="0.5" footer="0.5"/>
      <pageSetup orientation="portrait" r:id="rId2"/>
      <headerFooter alignWithMargins="0"/>
    </customSheetView>
  </customSheetViews>
  <phoneticPr fontId="0" type="noConversion"/>
  <dataValidations count="2">
    <dataValidation type="list" showInputMessage="1" showErrorMessage="1" sqref="C5">
      <formula1>"Select,      YES,      NO"</formula1>
    </dataValidation>
    <dataValidation type="list" allowBlank="1" showInputMessage="1" showErrorMessage="1" sqref="C45:C64">
      <formula1>"_,A,B,D,E,F,G"</formula1>
    </dataValidation>
  </dataValidations>
  <pageMargins left="0" right="0" top="0.5" bottom="0.5" header="0.5" footer="0.5"/>
  <pageSetup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autoPageBreaks="0"/>
  </sheetPr>
  <dimension ref="A1:P129"/>
  <sheetViews>
    <sheetView showGridLines="0" topLeftCell="A20" zoomScale="130" zoomScaleNormal="130" workbookViewId="0">
      <selection activeCell="O20" sqref="O20"/>
    </sheetView>
  </sheetViews>
  <sheetFormatPr defaultRowHeight="9" x14ac:dyDescent="0.15"/>
  <cols>
    <col min="1" max="1" width="1.3984375" style="22" customWidth="1"/>
    <col min="2" max="2" width="4.3984375" style="22" customWidth="1"/>
    <col min="3" max="3" width="34.3984375" style="22" customWidth="1"/>
    <col min="4" max="4" width="2" style="22" customWidth="1"/>
    <col min="5" max="5" width="14" style="22" customWidth="1"/>
    <col min="6" max="6" width="0.796875" style="22" customWidth="1"/>
    <col min="7" max="7" width="14" style="22" customWidth="1"/>
    <col min="8" max="8" width="0.796875" style="22" customWidth="1"/>
    <col min="9" max="9" width="14" style="22" customWidth="1"/>
    <col min="10" max="10" width="0.796875" style="22" customWidth="1"/>
    <col min="11" max="11" width="16.3984375" style="22" customWidth="1"/>
    <col min="12" max="12" width="1" style="22" customWidth="1"/>
    <col min="13" max="15" width="15" style="22" customWidth="1"/>
    <col min="16" max="16" width="1.19921875" style="22" customWidth="1"/>
    <col min="17" max="16384" width="9.59765625" style="22"/>
  </cols>
  <sheetData>
    <row r="1" spans="1:16" x14ac:dyDescent="0.15">
      <c r="B1" s="25" t="s">
        <v>177</v>
      </c>
      <c r="O1" s="25" t="s">
        <v>146</v>
      </c>
    </row>
    <row r="3" spans="1:16" x14ac:dyDescent="0.15">
      <c r="C3" s="26" t="s">
        <v>419</v>
      </c>
      <c r="D3" s="27"/>
      <c r="E3" s="27">
        <f>'Worksheet S'!D13</f>
        <v>0</v>
      </c>
      <c r="O3" s="25" t="s">
        <v>434</v>
      </c>
    </row>
    <row r="4" spans="1:16" x14ac:dyDescent="0.15">
      <c r="C4" s="26" t="s">
        <v>436</v>
      </c>
      <c r="D4" s="27" t="e">
        <f>#REF!</f>
        <v>#REF!</v>
      </c>
      <c r="E4" s="27" t="str">
        <f>'Worksheet S'!L20</f>
        <v>H-xxxx</v>
      </c>
      <c r="I4" s="26" t="s">
        <v>540</v>
      </c>
      <c r="K4" s="249">
        <f>'Worksheet S'!F19</f>
        <v>0</v>
      </c>
      <c r="O4" s="25" t="s">
        <v>372</v>
      </c>
    </row>
    <row r="5" spans="1:16" x14ac:dyDescent="0.15">
      <c r="I5" s="26" t="s">
        <v>431</v>
      </c>
      <c r="K5" s="249">
        <f>'Worksheet S'!F21</f>
        <v>0</v>
      </c>
      <c r="P5" s="25" t="s">
        <v>372</v>
      </c>
    </row>
    <row r="6" spans="1:16" x14ac:dyDescent="0.15">
      <c r="P6" s="25" t="s">
        <v>372</v>
      </c>
    </row>
    <row r="7" spans="1:16" x14ac:dyDescent="0.15">
      <c r="P7" s="25" t="s">
        <v>372</v>
      </c>
    </row>
    <row r="8" spans="1:16" x14ac:dyDescent="0.15">
      <c r="D8" s="28"/>
      <c r="P8" s="25" t="s">
        <v>372</v>
      </c>
    </row>
    <row r="9" spans="1:16" x14ac:dyDescent="0.15">
      <c r="A9" s="29"/>
      <c r="B9" s="30"/>
      <c r="C9" s="31" t="s">
        <v>372</v>
      </c>
      <c r="D9" s="32"/>
      <c r="E9" s="33" t="s">
        <v>451</v>
      </c>
      <c r="F9" s="30"/>
      <c r="G9" s="33" t="s">
        <v>452</v>
      </c>
      <c r="H9" s="30"/>
      <c r="I9" s="33" t="s">
        <v>453</v>
      </c>
      <c r="J9" s="30"/>
      <c r="K9" s="33" t="s">
        <v>454</v>
      </c>
      <c r="L9" s="31" t="s">
        <v>372</v>
      </c>
      <c r="M9" s="33" t="s">
        <v>455</v>
      </c>
      <c r="N9" s="33" t="s">
        <v>456</v>
      </c>
      <c r="O9" s="33" t="s">
        <v>457</v>
      </c>
      <c r="P9" s="34" t="s">
        <v>372</v>
      </c>
    </row>
    <row r="10" spans="1:16" x14ac:dyDescent="0.15">
      <c r="A10" s="35"/>
      <c r="C10" s="25" t="s">
        <v>372</v>
      </c>
      <c r="D10" s="32"/>
      <c r="E10" s="425" t="str">
        <f>IF(ISBLANK(E74), "", E74)</f>
        <v>EMPLOYEE</v>
      </c>
      <c r="F10" s="12"/>
      <c r="G10" s="425" t="str">
        <f>IF(ISBLANK(G74), "", G74)</f>
        <v>STATISTICS</v>
      </c>
      <c r="H10" s="12"/>
      <c r="I10" s="425" t="str">
        <f>IF(ISBLANK(I74), "", I74)</f>
        <v>PHARMACY</v>
      </c>
      <c r="J10" s="12"/>
      <c r="K10" s="425" t="str">
        <f>IF(ISBLANK(K74), "", K74)</f>
        <v>OTHER</v>
      </c>
      <c r="L10" s="25" t="s">
        <v>372</v>
      </c>
      <c r="M10" s="36" t="s">
        <v>429</v>
      </c>
      <c r="N10" s="36" t="s">
        <v>151</v>
      </c>
      <c r="O10" s="36" t="s">
        <v>429</v>
      </c>
      <c r="P10" s="37" t="s">
        <v>372</v>
      </c>
    </row>
    <row r="11" spans="1:16" x14ac:dyDescent="0.15">
      <c r="A11" s="35"/>
      <c r="D11" s="32"/>
      <c r="E11" s="425" t="str">
        <f>IF(ISBLANK(E75), "", E75)</f>
        <v>BENEFITS</v>
      </c>
      <c r="F11" s="12"/>
      <c r="G11" s="425" t="str">
        <f>IF(ISBLANK(G75), "", G75)</f>
        <v>&amp; DATA</v>
      </c>
      <c r="H11" s="12"/>
      <c r="I11" s="425" t="str">
        <f>IF(ISBLANK(I75), "", I75)</f>
        <v>&amp;</v>
      </c>
      <c r="J11" s="6" t="s">
        <v>372</v>
      </c>
      <c r="K11" s="425" t="str">
        <f>IF(ISBLANK(K75), "", K75)</f>
        <v>(SPECIFY)</v>
      </c>
      <c r="L11" s="25" t="s">
        <v>372</v>
      </c>
      <c r="M11" s="36" t="s">
        <v>178</v>
      </c>
      <c r="N11" s="36" t="s">
        <v>157</v>
      </c>
      <c r="O11" s="36" t="s">
        <v>179</v>
      </c>
      <c r="P11" s="37" t="s">
        <v>372</v>
      </c>
    </row>
    <row r="12" spans="1:16" x14ac:dyDescent="0.15">
      <c r="A12" s="38" t="s">
        <v>548</v>
      </c>
      <c r="B12" s="39"/>
      <c r="C12" s="40"/>
      <c r="D12" s="41"/>
      <c r="E12" s="425" t="str">
        <f>IF(ISBLANK(E76), "", E76)</f>
        <v>(Salaries)</v>
      </c>
      <c r="F12" s="12"/>
      <c r="G12" s="425" t="str">
        <f>IF(ISBLANK(G76), "", G76)</f>
        <v>PROCESSING</v>
      </c>
      <c r="H12" s="12"/>
      <c r="I12" s="425" t="str">
        <f>IF(ISBLANK(I76), "", I76)</f>
        <v>SUPPLIES</v>
      </c>
      <c r="J12" s="12"/>
      <c r="K12" s="24" t="str">
        <f>IF(ISBLANK(K76), "", K76)</f>
        <v/>
      </c>
      <c r="L12" s="25" t="s">
        <v>372</v>
      </c>
      <c r="M12" s="36" t="s">
        <v>180</v>
      </c>
      <c r="N12" s="36" t="s">
        <v>425</v>
      </c>
      <c r="O12" s="36" t="s">
        <v>181</v>
      </c>
      <c r="P12" s="37" t="s">
        <v>372</v>
      </c>
    </row>
    <row r="13" spans="1:16" x14ac:dyDescent="0.15">
      <c r="A13" s="35"/>
      <c r="D13" s="32"/>
      <c r="E13" s="425" t="str">
        <f>IF(ISBLANK(E77), "", E77)</f>
        <v/>
      </c>
      <c r="G13" s="425" t="str">
        <f>IF(ISBLANK(G77), "", G77)</f>
        <v>(Time Spent)</v>
      </c>
      <c r="I13" s="425" t="str">
        <f>IF(ISBLANK(I77), "", I77)</f>
        <v>(Cost Req's)</v>
      </c>
      <c r="K13" s="425" t="s">
        <v>761</v>
      </c>
      <c r="P13" s="37" t="s">
        <v>372</v>
      </c>
    </row>
    <row r="14" spans="1:16" x14ac:dyDescent="0.15">
      <c r="A14" s="42"/>
      <c r="B14" s="43"/>
      <c r="C14" s="43"/>
      <c r="D14" s="44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5" t="s">
        <v>372</v>
      </c>
    </row>
    <row r="15" spans="1:16" ht="12.75" customHeight="1" x14ac:dyDescent="0.15">
      <c r="A15" s="35"/>
      <c r="B15" s="279">
        <v>1</v>
      </c>
      <c r="C15" s="301" t="str">
        <f>'Worksheet E'!C14</f>
        <v>Inpatient Hospitals ……………….</v>
      </c>
      <c r="D15" s="305"/>
      <c r="E15" s="279">
        <f>ROUND(E80*E122,0)</f>
        <v>0</v>
      </c>
      <c r="F15" s="299"/>
      <c r="G15" s="279">
        <f>ROUND(G80*G122,0)</f>
        <v>0</v>
      </c>
      <c r="H15" s="299"/>
      <c r="I15" s="279">
        <f>ROUND(I80*I122,0)</f>
        <v>0</v>
      </c>
      <c r="J15" s="299"/>
      <c r="K15" s="279">
        <f>ROUND(K80*K122,0)</f>
        <v>0</v>
      </c>
      <c r="L15" s="299"/>
      <c r="M15" s="279">
        <f t="shared" ref="M15:M34" si="0">E15+G15+I15+K15</f>
        <v>0</v>
      </c>
      <c r="N15" s="279">
        <f>ROUND(O80*O122,0)</f>
        <v>0</v>
      </c>
      <c r="O15" s="279">
        <f t="shared" ref="O15:O34" si="1">M15+N15</f>
        <v>0</v>
      </c>
      <c r="P15" s="37" t="s">
        <v>372</v>
      </c>
    </row>
    <row r="16" spans="1:16" ht="9.75" customHeight="1" x14ac:dyDescent="0.15">
      <c r="A16" s="35"/>
      <c r="B16" s="279">
        <v>2</v>
      </c>
      <c r="C16" s="301" t="str">
        <f>'Worksheet E'!C15</f>
        <v>Outpatient Hospitals …………….</v>
      </c>
      <c r="D16" s="305"/>
      <c r="E16" s="279">
        <f>ROUND(E81*E122,0)</f>
        <v>0</v>
      </c>
      <c r="F16" s="299"/>
      <c r="G16" s="279">
        <f>ROUND(G81*G122,0)</f>
        <v>0</v>
      </c>
      <c r="H16" s="299"/>
      <c r="I16" s="279">
        <f>ROUND(I81*I122,0)</f>
        <v>0</v>
      </c>
      <c r="J16" s="299"/>
      <c r="K16" s="279">
        <f>ROUND(K81*K122,0)</f>
        <v>0</v>
      </c>
      <c r="L16" s="299"/>
      <c r="M16" s="279">
        <f>E16+G16+I16+K16</f>
        <v>0</v>
      </c>
      <c r="N16" s="279">
        <f>ROUND(O81*O122,0)</f>
        <v>0</v>
      </c>
      <c r="O16" s="279">
        <f>M16+N16</f>
        <v>0</v>
      </c>
      <c r="P16" s="37"/>
    </row>
    <row r="17" spans="1:16" x14ac:dyDescent="0.15">
      <c r="A17" s="35"/>
      <c r="B17" s="27">
        <v>3</v>
      </c>
      <c r="C17" s="25" t="str">
        <f>'Worksheet E'!C16</f>
        <v>Skilled Nursing Facilities.......….…</v>
      </c>
      <c r="D17" s="32"/>
      <c r="E17" s="27">
        <f>ROUND(E82*E122,0)</f>
        <v>0</v>
      </c>
      <c r="G17" s="27">
        <f>ROUND(G82*G122,0)</f>
        <v>0</v>
      </c>
      <c r="I17" s="27">
        <f>ROUND(I82*I122,0)</f>
        <v>0</v>
      </c>
      <c r="K17" s="27">
        <f>ROUND(K82*K122,0)</f>
        <v>0</v>
      </c>
      <c r="M17" s="27">
        <f t="shared" si="0"/>
        <v>0</v>
      </c>
      <c r="N17" s="27">
        <f>ROUND(O82*O122,0)</f>
        <v>0</v>
      </c>
      <c r="O17" s="27">
        <f t="shared" si="1"/>
        <v>0</v>
      </c>
      <c r="P17" s="37" t="s">
        <v>372</v>
      </c>
    </row>
    <row r="18" spans="1:16" x14ac:dyDescent="0.15">
      <c r="A18" s="35"/>
      <c r="B18" s="27">
        <v>4</v>
      </c>
      <c r="C18" s="25" t="str">
        <f>'Worksheet E'!C17</f>
        <v>Home Health Agencies........….….</v>
      </c>
      <c r="D18" s="32"/>
      <c r="E18" s="27">
        <f>ROUND(E83*E122,0)</f>
        <v>0</v>
      </c>
      <c r="G18" s="27">
        <f>ROUND(G83*G122,0)</f>
        <v>0</v>
      </c>
      <c r="I18" s="27">
        <f>ROUND(I83*I122,0)</f>
        <v>0</v>
      </c>
      <c r="K18" s="27">
        <f>ROUND(K83*K122,0)</f>
        <v>0</v>
      </c>
      <c r="M18" s="27">
        <f t="shared" si="0"/>
        <v>0</v>
      </c>
      <c r="N18" s="27">
        <f>ROUND(O83*O122,0)</f>
        <v>0</v>
      </c>
      <c r="O18" s="27">
        <f t="shared" si="1"/>
        <v>0</v>
      </c>
      <c r="P18" s="37" t="s">
        <v>372</v>
      </c>
    </row>
    <row r="19" spans="1:16" x14ac:dyDescent="0.15">
      <c r="A19" s="35"/>
      <c r="B19" s="27">
        <v>5</v>
      </c>
      <c r="C19" s="25" t="str">
        <f>'Worksheet E'!C18</f>
        <v>Clinics..........……….........….......…</v>
      </c>
      <c r="D19" s="32"/>
      <c r="E19" s="27">
        <f>ROUND(E84*E122,0)</f>
        <v>0</v>
      </c>
      <c r="G19" s="27">
        <f>ROUND(G84*G122,0)</f>
        <v>0</v>
      </c>
      <c r="I19" s="27">
        <f>ROUND(I84*I122,0)</f>
        <v>0</v>
      </c>
      <c r="K19" s="27">
        <f>ROUND(K84*K122,0)</f>
        <v>0</v>
      </c>
      <c r="M19" s="27">
        <f t="shared" si="0"/>
        <v>0</v>
      </c>
      <c r="N19" s="27">
        <f>ROUND(O84*O122,0)</f>
        <v>0</v>
      </c>
      <c r="O19" s="27">
        <f t="shared" si="1"/>
        <v>0</v>
      </c>
      <c r="P19" s="37" t="s">
        <v>372</v>
      </c>
    </row>
    <row r="20" spans="1:16" x14ac:dyDescent="0.15">
      <c r="A20" s="35"/>
      <c r="B20" s="27">
        <v>6</v>
      </c>
      <c r="C20" s="25" t="str">
        <f>'Worksheet E'!C19</f>
        <v>Physician Groups.......................…</v>
      </c>
      <c r="D20" s="32"/>
      <c r="E20" s="27">
        <f>ROUND(E85*E122,0)</f>
        <v>0</v>
      </c>
      <c r="G20" s="27">
        <f>ROUND(G85*G122,0)</f>
        <v>0</v>
      </c>
      <c r="I20" s="27">
        <f>ROUND(I85*I122,0)</f>
        <v>0</v>
      </c>
      <c r="K20" s="27">
        <f>ROUND(K85*K122,0)</f>
        <v>0</v>
      </c>
      <c r="M20" s="27">
        <f t="shared" si="0"/>
        <v>0</v>
      </c>
      <c r="N20" s="27">
        <f>ROUND(O85*O122,0)</f>
        <v>0</v>
      </c>
      <c r="O20" s="27">
        <f t="shared" si="1"/>
        <v>0</v>
      </c>
      <c r="P20" s="37" t="s">
        <v>372</v>
      </c>
    </row>
    <row r="21" spans="1:16" x14ac:dyDescent="0.15">
      <c r="A21" s="35"/>
      <c r="B21" s="27">
        <v>7</v>
      </c>
      <c r="C21" s="25" t="str">
        <f>'Worksheet E'!C20</f>
        <v>Individual Physicians.....…...….…</v>
      </c>
      <c r="D21" s="32"/>
      <c r="E21" s="27">
        <f>ROUND(E86*E122,0)</f>
        <v>0</v>
      </c>
      <c r="G21" s="27">
        <f>ROUND(G86*G122,0)</f>
        <v>0</v>
      </c>
      <c r="I21" s="27">
        <f>ROUND(I86*I122,0)</f>
        <v>0</v>
      </c>
      <c r="K21" s="27">
        <f>ROUND(K86*K122,0)</f>
        <v>0</v>
      </c>
      <c r="M21" s="27">
        <f t="shared" si="0"/>
        <v>0</v>
      </c>
      <c r="N21" s="27">
        <f>ROUND(O86*O122,0)</f>
        <v>0</v>
      </c>
      <c r="O21" s="27">
        <f t="shared" si="1"/>
        <v>0</v>
      </c>
      <c r="P21" s="37" t="s">
        <v>372</v>
      </c>
    </row>
    <row r="22" spans="1:16" x14ac:dyDescent="0.15">
      <c r="A22" s="35"/>
      <c r="B22" s="27">
        <v>8</v>
      </c>
      <c r="C22" s="25" t="str">
        <f>'Worksheet E'!C21</f>
        <v>Certified Labs..................…......…</v>
      </c>
      <c r="D22" s="32"/>
      <c r="E22" s="27">
        <f>ROUND(E87*E122,0)</f>
        <v>0</v>
      </c>
      <c r="G22" s="27">
        <f>ROUND(G87*G122,0)</f>
        <v>0</v>
      </c>
      <c r="I22" s="27">
        <f>ROUND(I87*I122,0)</f>
        <v>0</v>
      </c>
      <c r="K22" s="27">
        <f>ROUND(K87*K122,0)</f>
        <v>0</v>
      </c>
      <c r="M22" s="27">
        <f t="shared" si="0"/>
        <v>0</v>
      </c>
      <c r="N22" s="27">
        <f>ROUND(O87*O122,0)</f>
        <v>0</v>
      </c>
      <c r="O22" s="27">
        <f t="shared" si="1"/>
        <v>0</v>
      </c>
      <c r="P22" s="37" t="s">
        <v>372</v>
      </c>
    </row>
    <row r="23" spans="1:16" x14ac:dyDescent="0.15">
      <c r="A23" s="35"/>
      <c r="B23" s="27">
        <v>9</v>
      </c>
      <c r="C23" s="25" t="str">
        <f>'Worksheet E'!C22</f>
        <v>X-Ray Units....................……....…</v>
      </c>
      <c r="D23" s="32"/>
      <c r="E23" s="27">
        <f>ROUND(E88*E122,0)</f>
        <v>0</v>
      </c>
      <c r="G23" s="27">
        <f>ROUND(G88*G122,0)</f>
        <v>0</v>
      </c>
      <c r="I23" s="27">
        <f>ROUND(I88*I122,0)</f>
        <v>0</v>
      </c>
      <c r="K23" s="27">
        <f>ROUND(K88*K122,0)</f>
        <v>0</v>
      </c>
      <c r="M23" s="27">
        <f t="shared" si="0"/>
        <v>0</v>
      </c>
      <c r="N23" s="27">
        <f>ROUND(O88*O122,0)</f>
        <v>0</v>
      </c>
      <c r="O23" s="27">
        <f t="shared" si="1"/>
        <v>0</v>
      </c>
      <c r="P23" s="37" t="s">
        <v>372</v>
      </c>
    </row>
    <row r="24" spans="1:16" x14ac:dyDescent="0.15">
      <c r="A24" s="35"/>
      <c r="B24" s="27">
        <v>10</v>
      </c>
      <c r="C24" s="25" t="str">
        <f>'Worksheet E'!C23</f>
        <v>ESRD Facilities.........................…</v>
      </c>
      <c r="D24" s="32"/>
      <c r="E24" s="27">
        <f>ROUND(E89*E122,0)</f>
        <v>0</v>
      </c>
      <c r="G24" s="27">
        <f>ROUND(G89*G122,0)</f>
        <v>0</v>
      </c>
      <c r="I24" s="27">
        <f>ROUND(I89*I122,0)</f>
        <v>0</v>
      </c>
      <c r="K24" s="27">
        <f>ROUND(K89*K122,0)</f>
        <v>0</v>
      </c>
      <c r="M24" s="27">
        <f t="shared" si="0"/>
        <v>0</v>
      </c>
      <c r="N24" s="27">
        <f>ROUND(O89*O122,0)</f>
        <v>0</v>
      </c>
      <c r="O24" s="27">
        <f t="shared" si="1"/>
        <v>0</v>
      </c>
      <c r="P24" s="37" t="s">
        <v>372</v>
      </c>
    </row>
    <row r="25" spans="1:16" x14ac:dyDescent="0.15">
      <c r="A25" s="35"/>
      <c r="B25" s="27">
        <v>11</v>
      </c>
      <c r="C25" s="25" t="str">
        <f>'Worksheet E'!C24</f>
        <v>Durable Medical Equipment.......…</v>
      </c>
      <c r="D25" s="32"/>
      <c r="E25" s="27">
        <f>ROUND(E90*E122,0)</f>
        <v>0</v>
      </c>
      <c r="G25" s="27">
        <f>ROUND(G90*G122,0)</f>
        <v>0</v>
      </c>
      <c r="I25" s="27">
        <f>ROUND(I90*I122,0)</f>
        <v>0</v>
      </c>
      <c r="K25" s="27">
        <f>ROUND(K90*K122,0)</f>
        <v>0</v>
      </c>
      <c r="M25" s="27">
        <f t="shared" si="0"/>
        <v>0</v>
      </c>
      <c r="N25" s="27">
        <f>ROUND(O90*O122,0)</f>
        <v>0</v>
      </c>
      <c r="O25" s="27">
        <f t="shared" si="1"/>
        <v>0</v>
      </c>
      <c r="P25" s="37" t="s">
        <v>372</v>
      </c>
    </row>
    <row r="26" spans="1:16" x14ac:dyDescent="0.15">
      <c r="A26" s="35"/>
      <c r="B26" s="27">
        <v>12</v>
      </c>
      <c r="C26" s="25" t="str">
        <f>'Worksheet E'!C25</f>
        <v>Ambulance...............……….......…</v>
      </c>
      <c r="D26" s="32"/>
      <c r="E26" s="27">
        <f>ROUND(E91*E122,0)</f>
        <v>0</v>
      </c>
      <c r="G26" s="27">
        <f>ROUND(G91*G122,0)</f>
        <v>0</v>
      </c>
      <c r="I26" s="27">
        <f>ROUND(I91*I122,0)</f>
        <v>0</v>
      </c>
      <c r="K26" s="27">
        <f>ROUND(K91*K122,0)</f>
        <v>0</v>
      </c>
      <c r="M26" s="27">
        <f t="shared" si="0"/>
        <v>0</v>
      </c>
      <c r="N26" s="27">
        <f>ROUND(O91*O122,0)</f>
        <v>0</v>
      </c>
      <c r="O26" s="27">
        <f t="shared" si="1"/>
        <v>0</v>
      </c>
      <c r="P26" s="37" t="s">
        <v>372</v>
      </c>
    </row>
    <row r="27" spans="1:16" x14ac:dyDescent="0.15">
      <c r="A27" s="35"/>
      <c r="B27" s="27">
        <v>13</v>
      </c>
      <c r="C27" s="25" t="str">
        <f>'Worksheet E'!C26</f>
        <v>Pharmacy (Outpatient).......…...…</v>
      </c>
      <c r="D27" s="32"/>
      <c r="E27" s="27">
        <f>ROUND(E92*E122,0)</f>
        <v>0</v>
      </c>
      <c r="G27" s="27">
        <f>ROUND(G92*G122,0)</f>
        <v>0</v>
      </c>
      <c r="I27" s="27">
        <f>ROUND(I92*I122,0)</f>
        <v>0</v>
      </c>
      <c r="K27" s="27">
        <f>ROUND(K92*K122,0)</f>
        <v>0</v>
      </c>
      <c r="M27" s="27">
        <f t="shared" si="0"/>
        <v>0</v>
      </c>
      <c r="N27" s="27">
        <f>ROUND(O92*O122,0)</f>
        <v>0</v>
      </c>
      <c r="O27" s="27">
        <f t="shared" si="1"/>
        <v>0</v>
      </c>
      <c r="P27" s="37" t="s">
        <v>372</v>
      </c>
    </row>
    <row r="28" spans="1:16" x14ac:dyDescent="0.15">
      <c r="A28" s="35"/>
      <c r="B28" s="26" t="s">
        <v>235</v>
      </c>
      <c r="C28" s="25" t="str">
        <f>'Worksheet E'!C27</f>
        <v>Pharmacy-Medicare Covered Rx</v>
      </c>
      <c r="D28" s="32"/>
      <c r="E28" s="27">
        <f>ROUND(E93*E122,0)</f>
        <v>0</v>
      </c>
      <c r="G28" s="27">
        <f>ROUND(G93*G122,0)</f>
        <v>0</v>
      </c>
      <c r="I28" s="27">
        <f>ROUND(I93*I122,0)</f>
        <v>0</v>
      </c>
      <c r="K28" s="27">
        <f>ROUND(K93*K122,0)</f>
        <v>0</v>
      </c>
      <c r="M28" s="27">
        <f>E28+G28+I28+K28</f>
        <v>0</v>
      </c>
      <c r="N28" s="27">
        <f>ROUND(O93*O122,0)</f>
        <v>0</v>
      </c>
      <c r="O28" s="27">
        <f>M28+N28</f>
        <v>0</v>
      </c>
      <c r="P28" s="37" t="s">
        <v>372</v>
      </c>
    </row>
    <row r="29" spans="1:16" x14ac:dyDescent="0.15">
      <c r="A29" s="35"/>
      <c r="B29" s="27">
        <v>14</v>
      </c>
      <c r="C29" s="25" t="str">
        <f>'Worksheet E'!C28</f>
        <v>Emergency-Urgent Needed Svcs..</v>
      </c>
      <c r="D29" s="32"/>
      <c r="E29" s="27">
        <f>ROUND(E94*E122,0)</f>
        <v>0</v>
      </c>
      <c r="G29" s="27">
        <f>ROUND(G94*G122,0)</f>
        <v>0</v>
      </c>
      <c r="I29" s="27">
        <f>ROUND(I94*I122,0)</f>
        <v>0</v>
      </c>
      <c r="K29" s="27">
        <f>ROUND(K94*K122,0)</f>
        <v>0</v>
      </c>
      <c r="M29" s="27">
        <f t="shared" si="0"/>
        <v>0</v>
      </c>
      <c r="N29" s="27">
        <f>ROUND(O94*O122,0)</f>
        <v>0</v>
      </c>
      <c r="O29" s="27">
        <f t="shared" si="1"/>
        <v>0</v>
      </c>
      <c r="P29" s="37" t="s">
        <v>372</v>
      </c>
    </row>
    <row r="30" spans="1:16" x14ac:dyDescent="0.15">
      <c r="A30" s="35"/>
      <c r="B30" s="27">
        <v>15</v>
      </c>
      <c r="C30" s="25" t="str">
        <f>'Worksheet E'!C29</f>
        <v>Mental Health Services....….……</v>
      </c>
      <c r="D30" s="32"/>
      <c r="E30" s="27">
        <f>ROUND(E95*E122,0)</f>
        <v>0</v>
      </c>
      <c r="G30" s="27">
        <f>ROUND(G95*G122,0)</f>
        <v>0</v>
      </c>
      <c r="I30" s="27">
        <f>ROUND(I95*I122,0)</f>
        <v>0</v>
      </c>
      <c r="K30" s="27">
        <f>ROUND(K95*K122,0)</f>
        <v>0</v>
      </c>
      <c r="M30" s="27">
        <f t="shared" si="0"/>
        <v>0</v>
      </c>
      <c r="N30" s="27">
        <f>ROUND(O95*O122,0)</f>
        <v>0</v>
      </c>
      <c r="O30" s="27">
        <f t="shared" si="1"/>
        <v>0</v>
      </c>
      <c r="P30" s="37" t="s">
        <v>372</v>
      </c>
    </row>
    <row r="31" spans="1:16" x14ac:dyDescent="0.15">
      <c r="A31" s="35"/>
      <c r="B31" s="327">
        <v>16</v>
      </c>
      <c r="C31" s="326" t="s">
        <v>756</v>
      </c>
      <c r="D31" s="32"/>
      <c r="E31" s="27">
        <f>ROUND(E96*E122,0)</f>
        <v>0</v>
      </c>
      <c r="G31" s="27">
        <f>ROUND(G96*G122,0)</f>
        <v>0</v>
      </c>
      <c r="I31" s="27">
        <f>ROUND(I96*I122,0)</f>
        <v>0</v>
      </c>
      <c r="K31" s="27">
        <f>ROUND(K96*K122,0)</f>
        <v>0</v>
      </c>
      <c r="M31" s="27">
        <f t="shared" si="0"/>
        <v>0</v>
      </c>
      <c r="N31" s="27">
        <f>ROUND(O96*O122,0)</f>
        <v>0</v>
      </c>
      <c r="O31" s="27">
        <f t="shared" si="1"/>
        <v>0</v>
      </c>
      <c r="P31" s="37" t="s">
        <v>372</v>
      </c>
    </row>
    <row r="32" spans="1:16" x14ac:dyDescent="0.15">
      <c r="A32" s="35"/>
      <c r="B32" s="27">
        <v>17</v>
      </c>
      <c r="C32" s="25" t="str">
        <f>'Worksheet E'!C31</f>
        <v>Other - Medicare Bad Debts...…</v>
      </c>
      <c r="D32" s="32"/>
      <c r="E32" s="27">
        <f>ROUND(E97*E122,0)</f>
        <v>0</v>
      </c>
      <c r="G32" s="27">
        <f>ROUND(G97*G122,0)</f>
        <v>0</v>
      </c>
      <c r="I32" s="27">
        <f>ROUND(I97*I122,0)</f>
        <v>0</v>
      </c>
      <c r="K32" s="27">
        <f>ROUND(K97*K122,0)</f>
        <v>0</v>
      </c>
      <c r="M32" s="27">
        <f t="shared" si="0"/>
        <v>0</v>
      </c>
      <c r="N32" s="27">
        <f>ROUND(O97*O122,0)</f>
        <v>0</v>
      </c>
      <c r="O32" s="27">
        <f t="shared" si="1"/>
        <v>0</v>
      </c>
      <c r="P32" s="37" t="s">
        <v>372</v>
      </c>
    </row>
    <row r="33" spans="1:16" x14ac:dyDescent="0.15">
      <c r="A33" s="35"/>
      <c r="B33" s="27">
        <v>18</v>
      </c>
      <c r="C33" s="25" t="str">
        <f>'Worksheet E'!C32</f>
        <v>Other - Blood Deductible.....…</v>
      </c>
      <c r="D33" s="32"/>
      <c r="E33" s="27">
        <f>ROUND(E98*E122,0)</f>
        <v>0</v>
      </c>
      <c r="G33" s="27">
        <f>ROUND(G98*G122,0)</f>
        <v>0</v>
      </c>
      <c r="I33" s="27">
        <f>ROUND(I98*I122,0)</f>
        <v>0</v>
      </c>
      <c r="K33" s="27">
        <f>ROUND(K98*K122,0)</f>
        <v>0</v>
      </c>
      <c r="M33" s="27">
        <f t="shared" si="0"/>
        <v>0</v>
      </c>
      <c r="N33" s="27">
        <f>ROUND(O98*O122,0)</f>
        <v>0</v>
      </c>
      <c r="O33" s="27">
        <f t="shared" si="1"/>
        <v>0</v>
      </c>
      <c r="P33" s="37" t="s">
        <v>372</v>
      </c>
    </row>
    <row r="34" spans="1:16" x14ac:dyDescent="0.15">
      <c r="A34" s="35"/>
      <c r="B34" s="27">
        <v>19</v>
      </c>
      <c r="C34" s="25" t="str">
        <f>'Worksheet E'!C33</f>
        <v>Part B Cost Not Subj to Coins.</v>
      </c>
      <c r="D34" s="32"/>
      <c r="E34" s="27">
        <f>ROUND(E99*E122,0)</f>
        <v>0</v>
      </c>
      <c r="G34" s="27">
        <f>ROUND(G99*G122,0)</f>
        <v>0</v>
      </c>
      <c r="I34" s="27">
        <f>ROUND(I99*I122,0)</f>
        <v>0</v>
      </c>
      <c r="K34" s="27">
        <f>ROUND(K99*K122,0)</f>
        <v>0</v>
      </c>
      <c r="M34" s="27">
        <f t="shared" si="0"/>
        <v>0</v>
      </c>
      <c r="N34" s="27">
        <f>ROUND(O99*O122,0)</f>
        <v>0</v>
      </c>
      <c r="O34" s="27">
        <f t="shared" si="1"/>
        <v>0</v>
      </c>
      <c r="P34" s="37" t="s">
        <v>372</v>
      </c>
    </row>
    <row r="35" spans="1:16" x14ac:dyDescent="0.15">
      <c r="A35" s="35"/>
      <c r="B35" s="27">
        <v>20</v>
      </c>
      <c r="C35" s="25" t="str">
        <f>'Worksheet E'!C34</f>
        <v>Non-Allowable Costs</v>
      </c>
      <c r="D35" s="32"/>
      <c r="E35" s="27">
        <f>ROUND(E100*E122,0)</f>
        <v>0</v>
      </c>
      <c r="G35" s="27">
        <f>ROUND(G100*G122,0)</f>
        <v>0</v>
      </c>
      <c r="I35" s="27">
        <f>ROUND(I100*I122,0)</f>
        <v>0</v>
      </c>
      <c r="K35" s="27">
        <f>ROUND(K100*K122,0)</f>
        <v>0</v>
      </c>
      <c r="M35" s="27">
        <f>E35+G35+I35+K35</f>
        <v>0</v>
      </c>
      <c r="N35" s="27">
        <f>ROUND(O100*O122,0)</f>
        <v>0</v>
      </c>
      <c r="O35" s="27">
        <f>M35+N35</f>
        <v>0</v>
      </c>
      <c r="P35" s="37" t="s">
        <v>372</v>
      </c>
    </row>
    <row r="36" spans="1:16" x14ac:dyDescent="0.15">
      <c r="A36" s="35"/>
      <c r="B36" s="27">
        <v>21</v>
      </c>
      <c r="C36" s="25" t="str">
        <f>'Worksheet E'!C35</f>
        <v>Other - (Specify)...…….......…</v>
      </c>
      <c r="D36" s="32"/>
      <c r="E36" s="27">
        <f>ROUND(E101*E122,0)</f>
        <v>0</v>
      </c>
      <c r="G36" s="27">
        <f>ROUND(G101*G122,0)</f>
        <v>0</v>
      </c>
      <c r="I36" s="27">
        <f>ROUND(I101*I122,0)</f>
        <v>0</v>
      </c>
      <c r="K36" s="27">
        <f>ROUND(K101*K122,0)</f>
        <v>0</v>
      </c>
      <c r="M36" s="27">
        <f>E36+G36+I36+K36</f>
        <v>0</v>
      </c>
      <c r="N36" s="27">
        <f>ROUND(O101*O122,0)</f>
        <v>0</v>
      </c>
      <c r="O36" s="27">
        <f>M36+N36</f>
        <v>0</v>
      </c>
      <c r="P36" s="37" t="s">
        <v>372</v>
      </c>
    </row>
    <row r="37" spans="1:16" x14ac:dyDescent="0.15">
      <c r="A37" s="35"/>
      <c r="B37" s="27">
        <v>22</v>
      </c>
      <c r="C37" s="25" t="str">
        <f>'Worksheet E'!C36</f>
        <v>Other - (Specify)...…….......…</v>
      </c>
      <c r="D37" s="32"/>
      <c r="E37" s="27">
        <f>ROUND(E102*E122,0)</f>
        <v>0</v>
      </c>
      <c r="G37" s="27">
        <f>ROUND(G102*G122,0)</f>
        <v>0</v>
      </c>
      <c r="I37" s="27">
        <f>ROUND(I102*I122,0)</f>
        <v>0</v>
      </c>
      <c r="K37" s="27">
        <f>ROUND(K102*K122,0)</f>
        <v>0</v>
      </c>
      <c r="M37" s="27">
        <f>E37+G37+I37+K37</f>
        <v>0</v>
      </c>
      <c r="N37" s="27">
        <f>ROUND(O102*O122,0)</f>
        <v>0</v>
      </c>
      <c r="O37" s="27">
        <f>M37+N37</f>
        <v>0</v>
      </c>
      <c r="P37" s="37" t="s">
        <v>372</v>
      </c>
    </row>
    <row r="38" spans="1:16" x14ac:dyDescent="0.15">
      <c r="A38" s="35"/>
      <c r="B38" s="27">
        <v>23</v>
      </c>
      <c r="C38" s="25" t="str">
        <f>'Worksheet E'!C37</f>
        <v>Other - (Specify)...…….......…</v>
      </c>
      <c r="D38" s="32"/>
      <c r="E38" s="27">
        <f>ROUND(E103*E122,0)</f>
        <v>0</v>
      </c>
      <c r="G38" s="27">
        <f>ROUND(G103*G122,0)</f>
        <v>0</v>
      </c>
      <c r="I38" s="27">
        <f>ROUND(I103*I122,0)</f>
        <v>0</v>
      </c>
      <c r="K38" s="27">
        <f>ROUND(K103*K122,0)</f>
        <v>0</v>
      </c>
      <c r="M38" s="27">
        <f>E38+G38+I38+K38</f>
        <v>0</v>
      </c>
      <c r="N38" s="27">
        <f>ROUND(O103*O122,0)</f>
        <v>0</v>
      </c>
      <c r="O38" s="27">
        <f>M38+N38</f>
        <v>0</v>
      </c>
      <c r="P38" s="37" t="s">
        <v>372</v>
      </c>
    </row>
    <row r="39" spans="1:16" x14ac:dyDescent="0.15">
      <c r="A39" s="35"/>
      <c r="D39" s="32"/>
      <c r="E39" s="25" t="s">
        <v>182</v>
      </c>
      <c r="F39" s="25" t="s">
        <v>372</v>
      </c>
      <c r="G39" s="25" t="s">
        <v>182</v>
      </c>
      <c r="H39" s="25" t="s">
        <v>372</v>
      </c>
      <c r="I39" s="25" t="s">
        <v>182</v>
      </c>
      <c r="J39" s="25" t="s">
        <v>372</v>
      </c>
      <c r="K39" s="25" t="s">
        <v>182</v>
      </c>
      <c r="L39" s="25" t="s">
        <v>372</v>
      </c>
      <c r="M39" s="25" t="s">
        <v>182</v>
      </c>
      <c r="N39" s="25" t="s">
        <v>182</v>
      </c>
      <c r="O39" s="25" t="s">
        <v>182</v>
      </c>
      <c r="P39" s="37" t="s">
        <v>372</v>
      </c>
    </row>
    <row r="40" spans="1:16" x14ac:dyDescent="0.15">
      <c r="A40" s="35"/>
      <c r="B40" s="27">
        <v>24</v>
      </c>
      <c r="C40" s="25" t="s">
        <v>246</v>
      </c>
      <c r="D40" s="32"/>
      <c r="E40" s="27">
        <f>SUM(E14:E39)</f>
        <v>0</v>
      </c>
      <c r="F40" s="25" t="s">
        <v>372</v>
      </c>
      <c r="G40" s="27">
        <f>SUM(G14:G39)</f>
        <v>0</v>
      </c>
      <c r="H40" s="25" t="s">
        <v>372</v>
      </c>
      <c r="I40" s="27">
        <f>SUM(I14:I39)</f>
        <v>0</v>
      </c>
      <c r="J40" s="25" t="s">
        <v>372</v>
      </c>
      <c r="K40" s="27">
        <f>SUM(K14:K39)</f>
        <v>0</v>
      </c>
      <c r="L40" s="25" t="s">
        <v>372</v>
      </c>
      <c r="M40" s="27">
        <f>SUM(M14:M39)</f>
        <v>0</v>
      </c>
      <c r="N40" s="27">
        <f>SUM(N14:N39)</f>
        <v>0</v>
      </c>
      <c r="O40" s="27">
        <f>SUM(O14:O39)</f>
        <v>0</v>
      </c>
      <c r="P40" s="37" t="s">
        <v>372</v>
      </c>
    </row>
    <row r="41" spans="1:16" x14ac:dyDescent="0.15">
      <c r="A41" s="35"/>
      <c r="D41" s="32"/>
      <c r="M41" s="25" t="s">
        <v>372</v>
      </c>
      <c r="O41" s="25" t="s">
        <v>372</v>
      </c>
      <c r="P41" s="37" t="s">
        <v>372</v>
      </c>
    </row>
    <row r="42" spans="1:16" x14ac:dyDescent="0.15">
      <c r="A42" s="35"/>
      <c r="B42" s="27">
        <v>25</v>
      </c>
      <c r="C42" s="251" t="s">
        <v>299</v>
      </c>
      <c r="D42" s="32"/>
      <c r="E42" s="47"/>
      <c r="F42" s="25" t="s">
        <v>372</v>
      </c>
      <c r="G42" s="47"/>
      <c r="H42" s="47"/>
      <c r="I42" s="47"/>
      <c r="J42" s="25" t="s">
        <v>372</v>
      </c>
      <c r="K42" s="27">
        <f>ROUND(K107*K122,0)</f>
        <v>0</v>
      </c>
      <c r="M42" s="27">
        <f>(E42+G42+I42+K42)*0</f>
        <v>0</v>
      </c>
      <c r="N42" s="47"/>
      <c r="O42" s="27">
        <f>M42+N42</f>
        <v>0</v>
      </c>
      <c r="P42" s="37" t="s">
        <v>372</v>
      </c>
    </row>
    <row r="43" spans="1:16" x14ac:dyDescent="0.15">
      <c r="A43" s="35"/>
      <c r="B43" s="27">
        <v>26</v>
      </c>
      <c r="C43" s="252" t="s">
        <v>318</v>
      </c>
      <c r="D43" s="32"/>
      <c r="E43" s="47"/>
      <c r="G43" s="47"/>
      <c r="H43" s="47"/>
      <c r="I43" s="47"/>
      <c r="K43" s="27">
        <f>ROUND(K108*K122,0)</f>
        <v>0</v>
      </c>
      <c r="M43" s="27">
        <f>(+E43+G43+I43+K43)*0</f>
        <v>0</v>
      </c>
      <c r="N43" s="47"/>
      <c r="O43" s="27">
        <f>+M43+N43</f>
        <v>0</v>
      </c>
      <c r="P43" s="37" t="s">
        <v>372</v>
      </c>
    </row>
    <row r="44" spans="1:16" x14ac:dyDescent="0.15">
      <c r="A44" s="35"/>
      <c r="B44" s="25" t="s">
        <v>372</v>
      </c>
      <c r="D44" s="32"/>
      <c r="E44" s="25" t="s">
        <v>182</v>
      </c>
      <c r="F44" s="25" t="s">
        <v>372</v>
      </c>
      <c r="G44" s="25" t="s">
        <v>182</v>
      </c>
      <c r="H44" s="25" t="s">
        <v>372</v>
      </c>
      <c r="I44" s="25" t="s">
        <v>182</v>
      </c>
      <c r="J44" s="25" t="s">
        <v>372</v>
      </c>
      <c r="K44" s="25" t="s">
        <v>182</v>
      </c>
      <c r="L44" s="25" t="s">
        <v>372</v>
      </c>
      <c r="M44" s="25" t="s">
        <v>182</v>
      </c>
      <c r="N44" s="25" t="s">
        <v>182</v>
      </c>
      <c r="O44" s="25" t="s">
        <v>182</v>
      </c>
      <c r="P44" s="37" t="s">
        <v>372</v>
      </c>
    </row>
    <row r="45" spans="1:16" x14ac:dyDescent="0.15">
      <c r="A45" s="35"/>
      <c r="B45" s="27">
        <v>27</v>
      </c>
      <c r="C45" s="251" t="s">
        <v>128</v>
      </c>
      <c r="D45" s="32"/>
      <c r="E45" s="47"/>
      <c r="F45" s="25" t="s">
        <v>372</v>
      </c>
      <c r="G45" s="47"/>
      <c r="H45" s="47"/>
      <c r="I45" s="47"/>
      <c r="J45" s="25" t="s">
        <v>372</v>
      </c>
      <c r="K45" s="27">
        <f>+K42+K43</f>
        <v>0</v>
      </c>
      <c r="L45" s="25" t="s">
        <v>372</v>
      </c>
      <c r="M45" s="27">
        <f>+M42+M43</f>
        <v>0</v>
      </c>
      <c r="N45" s="47"/>
      <c r="O45" s="27">
        <f>+O42+O43</f>
        <v>0</v>
      </c>
      <c r="P45" s="37" t="s">
        <v>372</v>
      </c>
    </row>
    <row r="46" spans="1:16" x14ac:dyDescent="0.15">
      <c r="A46" s="35"/>
      <c r="D46" s="32"/>
      <c r="E46" s="25" t="s">
        <v>182</v>
      </c>
      <c r="F46" s="25" t="s">
        <v>372</v>
      </c>
      <c r="G46" s="25" t="s">
        <v>182</v>
      </c>
      <c r="H46" s="25" t="s">
        <v>372</v>
      </c>
      <c r="I46" s="25" t="s">
        <v>182</v>
      </c>
      <c r="J46" s="25" t="s">
        <v>372</v>
      </c>
      <c r="K46" s="25" t="s">
        <v>182</v>
      </c>
      <c r="L46" s="25" t="s">
        <v>372</v>
      </c>
      <c r="M46" s="25" t="s">
        <v>182</v>
      </c>
      <c r="N46" s="25" t="s">
        <v>182</v>
      </c>
      <c r="O46" s="25" t="s">
        <v>182</v>
      </c>
      <c r="P46" s="37" t="s">
        <v>372</v>
      </c>
    </row>
    <row r="47" spans="1:16" x14ac:dyDescent="0.15">
      <c r="A47" s="35"/>
      <c r="C47" s="25" t="s">
        <v>247</v>
      </c>
      <c r="D47" s="32"/>
      <c r="E47" s="27">
        <f>E40+E45</f>
        <v>0</v>
      </c>
      <c r="F47" s="25" t="s">
        <v>372</v>
      </c>
      <c r="G47" s="27">
        <f>G40+G45</f>
        <v>0</v>
      </c>
      <c r="H47" s="25" t="s">
        <v>372</v>
      </c>
      <c r="I47" s="27">
        <f>I40+I45</f>
        <v>0</v>
      </c>
      <c r="J47" s="25" t="s">
        <v>372</v>
      </c>
      <c r="K47" s="27">
        <f>K40+K45</f>
        <v>0</v>
      </c>
      <c r="L47" s="25" t="s">
        <v>372</v>
      </c>
      <c r="M47" s="27">
        <f>M40+M45</f>
        <v>0</v>
      </c>
      <c r="N47" s="27">
        <f>N40+N45</f>
        <v>0</v>
      </c>
      <c r="O47" s="27">
        <f>O40+O45</f>
        <v>0</v>
      </c>
      <c r="P47" s="37" t="s">
        <v>372</v>
      </c>
    </row>
    <row r="48" spans="1:16" x14ac:dyDescent="0.15">
      <c r="A48" s="35"/>
      <c r="D48" s="32"/>
      <c r="O48" s="25" t="s">
        <v>372</v>
      </c>
      <c r="P48" s="37" t="s">
        <v>372</v>
      </c>
    </row>
    <row r="49" spans="1:16" x14ac:dyDescent="0.15">
      <c r="A49" s="35"/>
      <c r="B49" s="27">
        <v>28</v>
      </c>
      <c r="C49" s="25" t="s">
        <v>183</v>
      </c>
      <c r="D49" s="32"/>
      <c r="E49" s="27">
        <f>-E119</f>
        <v>0</v>
      </c>
      <c r="G49" s="27">
        <f>-G119</f>
        <v>0</v>
      </c>
      <c r="I49" s="27">
        <f>-I119</f>
        <v>0</v>
      </c>
      <c r="K49" s="27">
        <f>-K119</f>
        <v>0</v>
      </c>
      <c r="M49" s="27">
        <f>E49+G49+I49+K49</f>
        <v>0</v>
      </c>
      <c r="N49" s="27">
        <f>-O119</f>
        <v>0</v>
      </c>
      <c r="O49" s="27">
        <f>N49+M49</f>
        <v>0</v>
      </c>
      <c r="P49" s="37" t="s">
        <v>372</v>
      </c>
    </row>
    <row r="50" spans="1:16" x14ac:dyDescent="0.15">
      <c r="A50" s="35"/>
      <c r="D50" s="32"/>
      <c r="E50" s="25" t="s">
        <v>182</v>
      </c>
      <c r="F50" s="25" t="s">
        <v>372</v>
      </c>
      <c r="G50" s="25" t="s">
        <v>182</v>
      </c>
      <c r="H50" s="25" t="s">
        <v>372</v>
      </c>
      <c r="I50" s="25" t="s">
        <v>182</v>
      </c>
      <c r="J50" s="25" t="s">
        <v>372</v>
      </c>
      <c r="K50" s="25" t="s">
        <v>182</v>
      </c>
      <c r="L50" s="25" t="s">
        <v>372</v>
      </c>
      <c r="M50" s="25" t="s">
        <v>182</v>
      </c>
      <c r="N50" s="25" t="s">
        <v>182</v>
      </c>
      <c r="O50" s="25" t="s">
        <v>182</v>
      </c>
      <c r="P50" s="37" t="s">
        <v>372</v>
      </c>
    </row>
    <row r="51" spans="1:16" x14ac:dyDescent="0.15">
      <c r="A51" s="35"/>
      <c r="B51" s="27">
        <v>29</v>
      </c>
      <c r="C51" s="25" t="s">
        <v>248</v>
      </c>
      <c r="D51" s="32"/>
      <c r="E51" s="27">
        <f>E40+E45+E49</f>
        <v>0</v>
      </c>
      <c r="G51" s="27">
        <f>G40+G45+G49</f>
        <v>0</v>
      </c>
      <c r="I51" s="27">
        <f>I40+I45+I49</f>
        <v>0</v>
      </c>
      <c r="K51" s="27">
        <f>K40+K45+K49</f>
        <v>0</v>
      </c>
      <c r="M51" s="27">
        <f>M40+M45+M49</f>
        <v>0</v>
      </c>
      <c r="N51" s="27">
        <f>N40+N45+N49</f>
        <v>0</v>
      </c>
      <c r="O51" s="27">
        <f>O40+O45+O49</f>
        <v>0</v>
      </c>
      <c r="P51" s="32"/>
    </row>
    <row r="52" spans="1:16" x14ac:dyDescent="0.15">
      <c r="A52" s="35"/>
      <c r="D52" s="32"/>
      <c r="E52" s="46" t="s">
        <v>184</v>
      </c>
      <c r="F52" s="25" t="s">
        <v>372</v>
      </c>
      <c r="G52" s="46" t="s">
        <v>184</v>
      </c>
      <c r="H52" s="25" t="s">
        <v>185</v>
      </c>
      <c r="I52" s="46" t="s">
        <v>184</v>
      </c>
      <c r="J52" s="25" t="s">
        <v>372</v>
      </c>
      <c r="K52" s="46" t="s">
        <v>186</v>
      </c>
      <c r="L52" s="25" t="s">
        <v>372</v>
      </c>
      <c r="M52" s="46" t="s">
        <v>186</v>
      </c>
      <c r="N52" s="25" t="s">
        <v>187</v>
      </c>
      <c r="O52" s="25" t="s">
        <v>187</v>
      </c>
      <c r="P52" s="37" t="s">
        <v>372</v>
      </c>
    </row>
    <row r="53" spans="1:16" x14ac:dyDescent="0.15">
      <c r="A53" s="35"/>
      <c r="D53" s="32"/>
      <c r="P53" s="37" t="s">
        <v>372</v>
      </c>
    </row>
    <row r="54" spans="1:16" x14ac:dyDescent="0.15">
      <c r="A54" s="35"/>
      <c r="B54" s="22">
        <v>30</v>
      </c>
      <c r="C54" s="46" t="s">
        <v>188</v>
      </c>
      <c r="D54" s="32"/>
      <c r="E54" s="36" t="s">
        <v>189</v>
      </c>
      <c r="G54" s="36" t="s">
        <v>189</v>
      </c>
      <c r="I54" s="36" t="s">
        <v>189</v>
      </c>
      <c r="K54" s="36" t="s">
        <v>189</v>
      </c>
      <c r="M54" s="47"/>
      <c r="N54" s="36" t="s">
        <v>189</v>
      </c>
      <c r="O54" s="47"/>
      <c r="P54" s="48"/>
    </row>
    <row r="55" spans="1:16" x14ac:dyDescent="0.15">
      <c r="A55" s="35"/>
      <c r="D55" s="32"/>
      <c r="E55" s="36" t="s">
        <v>190</v>
      </c>
      <c r="G55" s="36" t="s">
        <v>191</v>
      </c>
      <c r="I55" s="36" t="s">
        <v>192</v>
      </c>
      <c r="K55" s="36" t="s">
        <v>193</v>
      </c>
      <c r="M55" s="47"/>
      <c r="N55" s="36" t="s">
        <v>194</v>
      </c>
      <c r="O55" s="47"/>
      <c r="P55" s="48"/>
    </row>
    <row r="56" spans="1:16" x14ac:dyDescent="0.15">
      <c r="A56" s="35"/>
      <c r="D56" s="32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8"/>
    </row>
    <row r="57" spans="1:16" x14ac:dyDescent="0.15">
      <c r="A57" s="35"/>
      <c r="B57" s="22">
        <v>31</v>
      </c>
      <c r="C57" s="46" t="s">
        <v>195</v>
      </c>
      <c r="D57" s="49"/>
      <c r="E57" s="50"/>
      <c r="F57" s="47"/>
      <c r="G57" s="47"/>
      <c r="H57" s="47"/>
      <c r="I57" s="47"/>
      <c r="J57" s="47"/>
      <c r="K57" s="47"/>
      <c r="L57" s="47"/>
      <c r="M57" s="36" t="s">
        <v>196</v>
      </c>
      <c r="N57" s="47"/>
      <c r="O57" s="36" t="s">
        <v>197</v>
      </c>
      <c r="P57" s="37" t="s">
        <v>372</v>
      </c>
    </row>
    <row r="58" spans="1:16" x14ac:dyDescent="0.15">
      <c r="A58" s="42"/>
      <c r="B58" s="51" t="s">
        <v>372</v>
      </c>
      <c r="C58" s="51" t="s">
        <v>372</v>
      </c>
      <c r="D58" s="44"/>
      <c r="E58" s="52"/>
      <c r="F58" s="52"/>
      <c r="G58" s="52"/>
      <c r="H58" s="52"/>
      <c r="I58" s="52"/>
      <c r="J58" s="52"/>
      <c r="K58" s="52"/>
      <c r="L58" s="52"/>
      <c r="M58" s="53" t="s">
        <v>198</v>
      </c>
      <c r="N58" s="52"/>
      <c r="O58" s="54" t="s">
        <v>199</v>
      </c>
      <c r="P58" s="45" t="s">
        <v>372</v>
      </c>
    </row>
    <row r="60" spans="1:16" x14ac:dyDescent="0.15">
      <c r="C60" s="46" t="str">
        <f>'Worksheet D'!B303</f>
        <v>FORM CMS 276-16</v>
      </c>
      <c r="P60" s="25" t="s">
        <v>372</v>
      </c>
    </row>
    <row r="61" spans="1:16" x14ac:dyDescent="0.15">
      <c r="C61" s="46" t="s">
        <v>628</v>
      </c>
    </row>
    <row r="62" spans="1:16" x14ac:dyDescent="0.15">
      <c r="C62" s="46"/>
    </row>
    <row r="63" spans="1:16" x14ac:dyDescent="0.15">
      <c r="C63" s="46"/>
    </row>
    <row r="66" spans="1:16" x14ac:dyDescent="0.15">
      <c r="B66" s="25" t="s">
        <v>145</v>
      </c>
      <c r="O66" s="25" t="s">
        <v>146</v>
      </c>
    </row>
    <row r="68" spans="1:16" x14ac:dyDescent="0.15">
      <c r="C68" s="26" t="s">
        <v>419</v>
      </c>
      <c r="D68" s="27" t="e">
        <f>#REF!</f>
        <v>#REF!</v>
      </c>
      <c r="E68" s="27">
        <f>'Worksheet S'!D13</f>
        <v>0</v>
      </c>
      <c r="O68" s="55" t="s">
        <v>476</v>
      </c>
    </row>
    <row r="69" spans="1:16" x14ac:dyDescent="0.15">
      <c r="C69" s="26" t="s">
        <v>436</v>
      </c>
      <c r="D69" s="27" t="e">
        <f>#REF!</f>
        <v>#REF!</v>
      </c>
      <c r="E69" s="27" t="str">
        <f>'Worksheet S'!L20</f>
        <v>H-xxxx</v>
      </c>
      <c r="I69" s="26" t="s">
        <v>540</v>
      </c>
      <c r="K69" s="249">
        <f>'Worksheet S'!F19</f>
        <v>0</v>
      </c>
      <c r="O69" s="25" t="s">
        <v>372</v>
      </c>
    </row>
    <row r="70" spans="1:16" x14ac:dyDescent="0.15">
      <c r="I70" s="26" t="s">
        <v>431</v>
      </c>
      <c r="K70" s="249">
        <f>'Worksheet S'!F21</f>
        <v>0</v>
      </c>
    </row>
    <row r="73" spans="1:16" x14ac:dyDescent="0.15">
      <c r="E73" s="28"/>
      <c r="F73" s="28"/>
      <c r="G73" s="28"/>
      <c r="H73" s="28"/>
      <c r="I73" s="28"/>
      <c r="J73" s="28"/>
      <c r="K73" s="28"/>
    </row>
    <row r="74" spans="1:16" x14ac:dyDescent="0.15">
      <c r="A74" s="29"/>
      <c r="B74" s="30"/>
      <c r="C74" s="31" t="s">
        <v>372</v>
      </c>
      <c r="D74" s="29"/>
      <c r="E74" s="426" t="s">
        <v>147</v>
      </c>
      <c r="F74" s="12"/>
      <c r="G74" s="426" t="s">
        <v>148</v>
      </c>
      <c r="H74" s="428"/>
      <c r="I74" s="426" t="s">
        <v>149</v>
      </c>
      <c r="J74" s="428"/>
      <c r="K74" s="426" t="s">
        <v>150</v>
      </c>
      <c r="L74" s="31" t="s">
        <v>372</v>
      </c>
      <c r="M74" s="33" t="s">
        <v>429</v>
      </c>
      <c r="N74" s="33" t="s">
        <v>429</v>
      </c>
      <c r="O74" s="33" t="s">
        <v>151</v>
      </c>
      <c r="P74" s="56"/>
    </row>
    <row r="75" spans="1:16" x14ac:dyDescent="0.15">
      <c r="A75" s="35"/>
      <c r="C75" s="25" t="s">
        <v>372</v>
      </c>
      <c r="D75" s="35"/>
      <c r="E75" s="426" t="s">
        <v>152</v>
      </c>
      <c r="F75" s="12"/>
      <c r="G75" s="426" t="s">
        <v>153</v>
      </c>
      <c r="H75" s="428"/>
      <c r="I75" s="426" t="s">
        <v>154</v>
      </c>
      <c r="J75" s="419" t="s">
        <v>372</v>
      </c>
      <c r="K75" s="427" t="s">
        <v>155</v>
      </c>
      <c r="L75" s="25" t="s">
        <v>372</v>
      </c>
      <c r="M75" s="36" t="s">
        <v>156</v>
      </c>
      <c r="N75" s="36" t="s">
        <v>156</v>
      </c>
      <c r="O75" s="36" t="s">
        <v>157</v>
      </c>
      <c r="P75" s="32"/>
    </row>
    <row r="76" spans="1:16" x14ac:dyDescent="0.15">
      <c r="A76" s="35"/>
      <c r="C76" s="36" t="s">
        <v>548</v>
      </c>
      <c r="D76" s="35"/>
      <c r="E76" s="427" t="s">
        <v>158</v>
      </c>
      <c r="F76" s="12"/>
      <c r="G76" s="426" t="s">
        <v>159</v>
      </c>
      <c r="H76" s="428"/>
      <c r="I76" s="426" t="s">
        <v>160</v>
      </c>
      <c r="J76" s="428"/>
      <c r="K76" s="426"/>
      <c r="L76" s="25" t="s">
        <v>372</v>
      </c>
      <c r="M76" s="36" t="s">
        <v>161</v>
      </c>
      <c r="N76" s="57" t="s">
        <v>162</v>
      </c>
      <c r="O76" s="36" t="s">
        <v>163</v>
      </c>
      <c r="P76" s="32"/>
    </row>
    <row r="77" spans="1:16" x14ac:dyDescent="0.15">
      <c r="A77" s="35"/>
      <c r="C77" s="25" t="s">
        <v>372</v>
      </c>
      <c r="D77" s="35"/>
      <c r="E77" s="427"/>
      <c r="F77" s="12"/>
      <c r="G77" s="427" t="s">
        <v>164</v>
      </c>
      <c r="H77" s="428"/>
      <c r="I77" s="427" t="s">
        <v>165</v>
      </c>
      <c r="J77" s="428"/>
      <c r="K77" s="426"/>
      <c r="L77" s="25" t="s">
        <v>372</v>
      </c>
      <c r="M77" s="36" t="s">
        <v>166</v>
      </c>
      <c r="N77" s="36" t="s">
        <v>167</v>
      </c>
      <c r="O77" s="57" t="s">
        <v>168</v>
      </c>
      <c r="P77" s="32"/>
    </row>
    <row r="78" spans="1:16" x14ac:dyDescent="0.15">
      <c r="A78" s="35"/>
      <c r="D78" s="35"/>
      <c r="E78" s="491">
        <v>1</v>
      </c>
      <c r="F78" s="25" t="s">
        <v>372</v>
      </c>
      <c r="G78" s="491">
        <v>2</v>
      </c>
      <c r="H78" s="25" t="s">
        <v>372</v>
      </c>
      <c r="I78" s="491">
        <v>3</v>
      </c>
      <c r="J78" s="25" t="s">
        <v>372</v>
      </c>
      <c r="K78" s="491">
        <v>4</v>
      </c>
      <c r="L78" s="25" t="s">
        <v>372</v>
      </c>
      <c r="M78" s="36" t="s">
        <v>455</v>
      </c>
      <c r="N78" s="36" t="s">
        <v>456</v>
      </c>
      <c r="O78" s="36" t="s">
        <v>457</v>
      </c>
      <c r="P78" s="32"/>
    </row>
    <row r="79" spans="1:16" x14ac:dyDescent="0.15">
      <c r="A79" s="42"/>
      <c r="B79" s="43"/>
      <c r="C79" s="43"/>
      <c r="D79" s="58" t="s">
        <v>372</v>
      </c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4"/>
    </row>
    <row r="80" spans="1:16" ht="9.75" customHeight="1" x14ac:dyDescent="0.15">
      <c r="A80" s="35"/>
      <c r="B80" s="279">
        <v>1</v>
      </c>
      <c r="C80" s="301" t="str">
        <f t="shared" ref="C80:C95" si="2">C15</f>
        <v>Inpatient Hospitals ……………….</v>
      </c>
      <c r="D80" s="302" t="s">
        <v>372</v>
      </c>
      <c r="E80" s="303">
        <v>0</v>
      </c>
      <c r="F80" s="304"/>
      <c r="G80" s="303">
        <v>0</v>
      </c>
      <c r="H80" s="304"/>
      <c r="I80" s="303">
        <v>0</v>
      </c>
      <c r="J80" s="304"/>
      <c r="K80" s="303">
        <v>0</v>
      </c>
      <c r="L80" s="299"/>
      <c r="M80" s="279">
        <f>'Worksheet E'!I14</f>
        <v>0</v>
      </c>
      <c r="N80" s="279">
        <f t="shared" ref="N80:N103" si="3">M15</f>
        <v>0</v>
      </c>
      <c r="O80" s="279">
        <f>N80+M80</f>
        <v>0</v>
      </c>
      <c r="P80" s="32"/>
    </row>
    <row r="81" spans="1:16" ht="11.25" customHeight="1" x14ac:dyDescent="0.15">
      <c r="A81" s="35"/>
      <c r="B81" s="279">
        <v>2</v>
      </c>
      <c r="C81" s="301" t="str">
        <f t="shared" si="2"/>
        <v>Outpatient Hospitals …………….</v>
      </c>
      <c r="D81" s="302"/>
      <c r="E81" s="303">
        <v>0</v>
      </c>
      <c r="F81" s="304"/>
      <c r="G81" s="303">
        <v>0</v>
      </c>
      <c r="H81" s="304"/>
      <c r="I81" s="303">
        <v>0</v>
      </c>
      <c r="J81" s="304"/>
      <c r="K81" s="303">
        <v>0</v>
      </c>
      <c r="L81" s="299"/>
      <c r="M81" s="279">
        <f>'Worksheet E'!I15</f>
        <v>0</v>
      </c>
      <c r="N81" s="279">
        <f t="shared" si="3"/>
        <v>0</v>
      </c>
      <c r="O81" s="279">
        <f>N81+M81</f>
        <v>0</v>
      </c>
      <c r="P81" s="32"/>
    </row>
    <row r="82" spans="1:16" x14ac:dyDescent="0.15">
      <c r="A82" s="35"/>
      <c r="B82" s="27">
        <v>3</v>
      </c>
      <c r="C82" s="25" t="str">
        <f t="shared" si="2"/>
        <v>Skilled Nursing Facilities.......….…</v>
      </c>
      <c r="D82" s="59" t="s">
        <v>372</v>
      </c>
      <c r="E82" s="350">
        <v>0</v>
      </c>
      <c r="F82" s="12"/>
      <c r="G82" s="350">
        <v>0</v>
      </c>
      <c r="H82" s="12"/>
      <c r="I82" s="350">
        <v>0</v>
      </c>
      <c r="J82" s="12"/>
      <c r="K82" s="350">
        <v>0</v>
      </c>
      <c r="M82" s="27">
        <f>'Worksheet E'!I16</f>
        <v>0</v>
      </c>
      <c r="N82" s="27">
        <f t="shared" si="3"/>
        <v>0</v>
      </c>
      <c r="O82" s="27">
        <f t="shared" ref="O82:O97" si="4">N82+M82</f>
        <v>0</v>
      </c>
      <c r="P82" s="32"/>
    </row>
    <row r="83" spans="1:16" x14ac:dyDescent="0.15">
      <c r="A83" s="35"/>
      <c r="B83" s="27">
        <v>4</v>
      </c>
      <c r="C83" s="25" t="str">
        <f t="shared" si="2"/>
        <v>Home Health Agencies........….….</v>
      </c>
      <c r="D83" s="59" t="s">
        <v>372</v>
      </c>
      <c r="E83" s="350">
        <v>0</v>
      </c>
      <c r="F83" s="12"/>
      <c r="G83" s="350">
        <v>0</v>
      </c>
      <c r="H83" s="12"/>
      <c r="I83" s="350">
        <v>0</v>
      </c>
      <c r="J83" s="12"/>
      <c r="K83" s="350">
        <v>0</v>
      </c>
      <c r="M83" s="27">
        <f>'Worksheet E'!I17</f>
        <v>0</v>
      </c>
      <c r="N83" s="27">
        <f t="shared" si="3"/>
        <v>0</v>
      </c>
      <c r="O83" s="27">
        <f t="shared" si="4"/>
        <v>0</v>
      </c>
      <c r="P83" s="32"/>
    </row>
    <row r="84" spans="1:16" x14ac:dyDescent="0.15">
      <c r="A84" s="35"/>
      <c r="B84" s="27">
        <v>5</v>
      </c>
      <c r="C84" s="25" t="str">
        <f t="shared" si="2"/>
        <v>Clinics..........……….........….......…</v>
      </c>
      <c r="D84" s="59" t="s">
        <v>372</v>
      </c>
      <c r="E84" s="350">
        <v>0</v>
      </c>
      <c r="F84" s="12"/>
      <c r="G84" s="350">
        <v>0</v>
      </c>
      <c r="H84" s="12"/>
      <c r="I84" s="350">
        <v>0</v>
      </c>
      <c r="J84" s="12"/>
      <c r="K84" s="350">
        <v>0</v>
      </c>
      <c r="M84" s="27">
        <f>'Worksheet E'!I18</f>
        <v>0</v>
      </c>
      <c r="N84" s="27">
        <f t="shared" si="3"/>
        <v>0</v>
      </c>
      <c r="O84" s="27">
        <f t="shared" si="4"/>
        <v>0</v>
      </c>
      <c r="P84" s="32"/>
    </row>
    <row r="85" spans="1:16" x14ac:dyDescent="0.15">
      <c r="A85" s="35"/>
      <c r="B85" s="27">
        <v>6</v>
      </c>
      <c r="C85" s="25" t="str">
        <f t="shared" si="2"/>
        <v>Physician Groups.......................…</v>
      </c>
      <c r="D85" s="59" t="s">
        <v>372</v>
      </c>
      <c r="E85" s="350">
        <v>0</v>
      </c>
      <c r="F85" s="12"/>
      <c r="G85" s="350">
        <v>0</v>
      </c>
      <c r="H85" s="12"/>
      <c r="I85" s="350">
        <v>0</v>
      </c>
      <c r="J85" s="12"/>
      <c r="K85" s="350">
        <v>0</v>
      </c>
      <c r="M85" s="27">
        <f>'Worksheet E'!I19</f>
        <v>0</v>
      </c>
      <c r="N85" s="27">
        <f t="shared" si="3"/>
        <v>0</v>
      </c>
      <c r="O85" s="27">
        <f t="shared" si="4"/>
        <v>0</v>
      </c>
      <c r="P85" s="32"/>
    </row>
    <row r="86" spans="1:16" x14ac:dyDescent="0.15">
      <c r="A86" s="35"/>
      <c r="B86" s="27">
        <v>7</v>
      </c>
      <c r="C86" s="25" t="str">
        <f t="shared" si="2"/>
        <v>Individual Physicians.....…...….…</v>
      </c>
      <c r="D86" s="59" t="s">
        <v>372</v>
      </c>
      <c r="E86" s="350">
        <v>0</v>
      </c>
      <c r="F86" s="12"/>
      <c r="G86" s="350">
        <v>0</v>
      </c>
      <c r="H86" s="12"/>
      <c r="I86" s="350">
        <v>0</v>
      </c>
      <c r="J86" s="12"/>
      <c r="K86" s="350">
        <v>0</v>
      </c>
      <c r="M86" s="27">
        <f>'Worksheet E'!I20</f>
        <v>0</v>
      </c>
      <c r="N86" s="27">
        <f t="shared" si="3"/>
        <v>0</v>
      </c>
      <c r="O86" s="27">
        <f t="shared" si="4"/>
        <v>0</v>
      </c>
      <c r="P86" s="32"/>
    </row>
    <row r="87" spans="1:16" x14ac:dyDescent="0.15">
      <c r="A87" s="35"/>
      <c r="B87" s="27">
        <v>8</v>
      </c>
      <c r="C87" s="25" t="str">
        <f t="shared" si="2"/>
        <v>Certified Labs..................…......…</v>
      </c>
      <c r="D87" s="59" t="s">
        <v>372</v>
      </c>
      <c r="E87" s="350">
        <v>0</v>
      </c>
      <c r="F87" s="12"/>
      <c r="G87" s="350">
        <v>0</v>
      </c>
      <c r="H87" s="12"/>
      <c r="I87" s="350">
        <v>0</v>
      </c>
      <c r="J87" s="12"/>
      <c r="K87" s="350">
        <v>0</v>
      </c>
      <c r="M87" s="27">
        <f>'Worksheet E'!I21</f>
        <v>0</v>
      </c>
      <c r="N87" s="27">
        <f t="shared" si="3"/>
        <v>0</v>
      </c>
      <c r="O87" s="27">
        <f t="shared" si="4"/>
        <v>0</v>
      </c>
      <c r="P87" s="32"/>
    </row>
    <row r="88" spans="1:16" x14ac:dyDescent="0.15">
      <c r="A88" s="35"/>
      <c r="B88" s="27">
        <v>9</v>
      </c>
      <c r="C88" s="25" t="str">
        <f t="shared" si="2"/>
        <v>X-Ray Units....................……....…</v>
      </c>
      <c r="D88" s="59" t="s">
        <v>372</v>
      </c>
      <c r="E88" s="350">
        <v>0</v>
      </c>
      <c r="F88" s="12"/>
      <c r="G88" s="350">
        <v>0</v>
      </c>
      <c r="H88" s="12"/>
      <c r="I88" s="350">
        <v>0</v>
      </c>
      <c r="J88" s="12"/>
      <c r="K88" s="350">
        <v>0</v>
      </c>
      <c r="M88" s="27">
        <f>'Worksheet E'!I22</f>
        <v>0</v>
      </c>
      <c r="N88" s="27">
        <f t="shared" si="3"/>
        <v>0</v>
      </c>
      <c r="O88" s="27">
        <f t="shared" si="4"/>
        <v>0</v>
      </c>
      <c r="P88" s="32"/>
    </row>
    <row r="89" spans="1:16" x14ac:dyDescent="0.15">
      <c r="A89" s="35"/>
      <c r="B89" s="27">
        <v>10</v>
      </c>
      <c r="C89" s="25" t="str">
        <f t="shared" si="2"/>
        <v>ESRD Facilities.........................…</v>
      </c>
      <c r="D89" s="59" t="s">
        <v>372</v>
      </c>
      <c r="E89" s="350">
        <v>0</v>
      </c>
      <c r="F89" s="12"/>
      <c r="G89" s="350">
        <v>0</v>
      </c>
      <c r="H89" s="12"/>
      <c r="I89" s="350">
        <v>0</v>
      </c>
      <c r="J89" s="12"/>
      <c r="K89" s="350">
        <v>0</v>
      </c>
      <c r="M89" s="27">
        <f>'Worksheet E'!I23</f>
        <v>0</v>
      </c>
      <c r="N89" s="27">
        <f t="shared" si="3"/>
        <v>0</v>
      </c>
      <c r="O89" s="27">
        <f t="shared" si="4"/>
        <v>0</v>
      </c>
      <c r="P89" s="32"/>
    </row>
    <row r="90" spans="1:16" x14ac:dyDescent="0.15">
      <c r="A90" s="35"/>
      <c r="B90" s="27">
        <v>11</v>
      </c>
      <c r="C90" s="25" t="str">
        <f t="shared" si="2"/>
        <v>Durable Medical Equipment.......…</v>
      </c>
      <c r="D90" s="59" t="s">
        <v>372</v>
      </c>
      <c r="E90" s="350">
        <v>0</v>
      </c>
      <c r="F90" s="12"/>
      <c r="G90" s="350">
        <v>0</v>
      </c>
      <c r="H90" s="12"/>
      <c r="I90" s="350">
        <v>0</v>
      </c>
      <c r="J90" s="12"/>
      <c r="K90" s="350">
        <v>0</v>
      </c>
      <c r="M90" s="27">
        <f>'Worksheet E'!I24</f>
        <v>0</v>
      </c>
      <c r="N90" s="27">
        <f t="shared" si="3"/>
        <v>0</v>
      </c>
      <c r="O90" s="27">
        <f t="shared" si="4"/>
        <v>0</v>
      </c>
      <c r="P90" s="32"/>
    </row>
    <row r="91" spans="1:16" x14ac:dyDescent="0.15">
      <c r="A91" s="35"/>
      <c r="B91" s="27">
        <v>12</v>
      </c>
      <c r="C91" s="25" t="str">
        <f t="shared" si="2"/>
        <v>Ambulance...............……….......…</v>
      </c>
      <c r="D91" s="59" t="s">
        <v>372</v>
      </c>
      <c r="E91" s="350">
        <v>0</v>
      </c>
      <c r="F91" s="12"/>
      <c r="G91" s="350">
        <v>0</v>
      </c>
      <c r="H91" s="12"/>
      <c r="I91" s="350">
        <v>0</v>
      </c>
      <c r="J91" s="12"/>
      <c r="K91" s="350">
        <v>0</v>
      </c>
      <c r="M91" s="27">
        <f>'Worksheet E'!I25</f>
        <v>0</v>
      </c>
      <c r="N91" s="27">
        <f t="shared" si="3"/>
        <v>0</v>
      </c>
      <c r="O91" s="27">
        <f t="shared" si="4"/>
        <v>0</v>
      </c>
      <c r="P91" s="32"/>
    </row>
    <row r="92" spans="1:16" x14ac:dyDescent="0.15">
      <c r="A92" s="35"/>
      <c r="B92" s="27">
        <v>13</v>
      </c>
      <c r="C92" s="25" t="str">
        <f t="shared" si="2"/>
        <v>Pharmacy (Outpatient).......…...…</v>
      </c>
      <c r="D92" s="59" t="s">
        <v>372</v>
      </c>
      <c r="E92" s="350">
        <v>0</v>
      </c>
      <c r="F92" s="12"/>
      <c r="G92" s="350">
        <v>0</v>
      </c>
      <c r="H92" s="12"/>
      <c r="I92" s="350">
        <v>0</v>
      </c>
      <c r="J92" s="12"/>
      <c r="K92" s="350">
        <v>0</v>
      </c>
      <c r="M92" s="27">
        <f>'Worksheet E'!I26</f>
        <v>0</v>
      </c>
      <c r="N92" s="27">
        <f t="shared" si="3"/>
        <v>0</v>
      </c>
      <c r="O92" s="27">
        <f t="shared" si="4"/>
        <v>0</v>
      </c>
      <c r="P92" s="32"/>
    </row>
    <row r="93" spans="1:16" x14ac:dyDescent="0.15">
      <c r="A93" s="35"/>
      <c r="B93" s="26" t="s">
        <v>235</v>
      </c>
      <c r="C93" s="25" t="str">
        <f t="shared" si="2"/>
        <v>Pharmacy-Medicare Covered Rx</v>
      </c>
      <c r="D93" s="59" t="s">
        <v>372</v>
      </c>
      <c r="E93" s="350">
        <v>0</v>
      </c>
      <c r="F93" s="12"/>
      <c r="G93" s="350">
        <v>0</v>
      </c>
      <c r="H93" s="12"/>
      <c r="I93" s="350">
        <v>0</v>
      </c>
      <c r="J93" s="12"/>
      <c r="K93" s="350">
        <v>0</v>
      </c>
      <c r="M93" s="27">
        <f>'Worksheet E'!I27</f>
        <v>0</v>
      </c>
      <c r="N93" s="27">
        <f t="shared" si="3"/>
        <v>0</v>
      </c>
      <c r="O93" s="27">
        <f>N93+M93</f>
        <v>0</v>
      </c>
      <c r="P93" s="32"/>
    </row>
    <row r="94" spans="1:16" x14ac:dyDescent="0.15">
      <c r="A94" s="35"/>
      <c r="B94" s="27">
        <v>14</v>
      </c>
      <c r="C94" s="25" t="str">
        <f t="shared" si="2"/>
        <v>Emergency-Urgent Needed Svcs..</v>
      </c>
      <c r="D94" s="59" t="s">
        <v>372</v>
      </c>
      <c r="E94" s="350">
        <v>0</v>
      </c>
      <c r="F94" s="12"/>
      <c r="G94" s="350">
        <v>0</v>
      </c>
      <c r="H94" s="12"/>
      <c r="I94" s="350">
        <v>0</v>
      </c>
      <c r="J94" s="12"/>
      <c r="K94" s="350">
        <v>0</v>
      </c>
      <c r="M94" s="27">
        <f>'Worksheet E'!I28</f>
        <v>0</v>
      </c>
      <c r="N94" s="27">
        <f t="shared" si="3"/>
        <v>0</v>
      </c>
      <c r="O94" s="27">
        <f t="shared" si="4"/>
        <v>0</v>
      </c>
      <c r="P94" s="32"/>
    </row>
    <row r="95" spans="1:16" x14ac:dyDescent="0.15">
      <c r="A95" s="35"/>
      <c r="B95" s="27">
        <v>15</v>
      </c>
      <c r="C95" s="25" t="str">
        <f t="shared" si="2"/>
        <v>Mental Health Services....….……</v>
      </c>
      <c r="D95" s="59" t="s">
        <v>372</v>
      </c>
      <c r="E95" s="350">
        <v>0</v>
      </c>
      <c r="F95" s="12"/>
      <c r="G95" s="350">
        <v>0</v>
      </c>
      <c r="H95" s="12"/>
      <c r="I95" s="350">
        <v>0</v>
      </c>
      <c r="J95" s="12"/>
      <c r="K95" s="350">
        <v>0</v>
      </c>
      <c r="M95" s="27">
        <f>'Worksheet E'!I29</f>
        <v>0</v>
      </c>
      <c r="N95" s="27">
        <f t="shared" si="3"/>
        <v>0</v>
      </c>
      <c r="O95" s="27">
        <f t="shared" si="4"/>
        <v>0</v>
      </c>
      <c r="P95" s="32"/>
    </row>
    <row r="96" spans="1:16" x14ac:dyDescent="0.15">
      <c r="A96" s="35"/>
      <c r="B96" s="327">
        <v>16</v>
      </c>
      <c r="C96" s="326" t="s">
        <v>756</v>
      </c>
      <c r="D96" s="59" t="s">
        <v>372</v>
      </c>
      <c r="E96" s="350">
        <v>0</v>
      </c>
      <c r="F96" s="12"/>
      <c r="G96" s="350">
        <v>0</v>
      </c>
      <c r="H96" s="12"/>
      <c r="I96" s="350">
        <v>0</v>
      </c>
      <c r="J96" s="12"/>
      <c r="K96" s="350">
        <v>0</v>
      </c>
      <c r="M96" s="27">
        <f>'Worksheet E'!I30</f>
        <v>0</v>
      </c>
      <c r="N96" s="27">
        <f t="shared" si="3"/>
        <v>0</v>
      </c>
      <c r="O96" s="27">
        <f t="shared" si="4"/>
        <v>0</v>
      </c>
      <c r="P96" s="32"/>
    </row>
    <row r="97" spans="1:16" x14ac:dyDescent="0.15">
      <c r="A97" s="35"/>
      <c r="B97" s="27">
        <v>17</v>
      </c>
      <c r="C97" s="25" t="str">
        <f t="shared" ref="C97:C103" si="5">C32</f>
        <v>Other - Medicare Bad Debts...…</v>
      </c>
      <c r="D97" s="59" t="s">
        <v>372</v>
      </c>
      <c r="E97" s="350">
        <v>0</v>
      </c>
      <c r="F97" s="12"/>
      <c r="G97" s="350">
        <v>0</v>
      </c>
      <c r="H97" s="12"/>
      <c r="I97" s="350">
        <v>0</v>
      </c>
      <c r="J97" s="12"/>
      <c r="K97" s="350">
        <v>0</v>
      </c>
      <c r="M97" s="27">
        <f>'Worksheet E'!I31</f>
        <v>0</v>
      </c>
      <c r="N97" s="27">
        <f t="shared" si="3"/>
        <v>0</v>
      </c>
      <c r="O97" s="27">
        <f t="shared" si="4"/>
        <v>0</v>
      </c>
      <c r="P97" s="32"/>
    </row>
    <row r="98" spans="1:16" x14ac:dyDescent="0.15">
      <c r="A98" s="35"/>
      <c r="B98" s="27">
        <v>18</v>
      </c>
      <c r="C98" s="25" t="str">
        <f t="shared" si="5"/>
        <v>Other - Blood Deductible.....…</v>
      </c>
      <c r="D98" s="59" t="s">
        <v>372</v>
      </c>
      <c r="E98" s="350">
        <v>0</v>
      </c>
      <c r="F98" s="12"/>
      <c r="G98" s="350">
        <v>0</v>
      </c>
      <c r="H98" s="12"/>
      <c r="I98" s="350">
        <v>0</v>
      </c>
      <c r="J98" s="12"/>
      <c r="K98" s="350">
        <v>0</v>
      </c>
      <c r="M98" s="27">
        <f>'Worksheet E'!I32</f>
        <v>0</v>
      </c>
      <c r="N98" s="27">
        <f t="shared" si="3"/>
        <v>0</v>
      </c>
      <c r="O98" s="27">
        <f t="shared" ref="O98:O103" si="6">N98+M98</f>
        <v>0</v>
      </c>
      <c r="P98" s="32"/>
    </row>
    <row r="99" spans="1:16" x14ac:dyDescent="0.15">
      <c r="A99" s="35"/>
      <c r="B99" s="27">
        <v>19</v>
      </c>
      <c r="C99" s="25" t="str">
        <f t="shared" si="5"/>
        <v>Part B Cost Not Subj to Coins.</v>
      </c>
      <c r="D99" s="59" t="s">
        <v>372</v>
      </c>
      <c r="E99" s="350">
        <v>0</v>
      </c>
      <c r="F99" s="12"/>
      <c r="G99" s="350">
        <v>0</v>
      </c>
      <c r="H99" s="12"/>
      <c r="I99" s="350">
        <v>0</v>
      </c>
      <c r="J99" s="12"/>
      <c r="K99" s="350">
        <v>0</v>
      </c>
      <c r="M99" s="27">
        <f>'Worksheet E'!I33</f>
        <v>0</v>
      </c>
      <c r="N99" s="27">
        <f t="shared" si="3"/>
        <v>0</v>
      </c>
      <c r="O99" s="27">
        <f t="shared" si="6"/>
        <v>0</v>
      </c>
      <c r="P99" s="32"/>
    </row>
    <row r="100" spans="1:16" x14ac:dyDescent="0.15">
      <c r="A100" s="35"/>
      <c r="B100" s="27">
        <v>20</v>
      </c>
      <c r="C100" s="25" t="str">
        <f t="shared" si="5"/>
        <v>Non-Allowable Costs</v>
      </c>
      <c r="D100" s="59" t="s">
        <v>372</v>
      </c>
      <c r="E100" s="350">
        <v>0</v>
      </c>
      <c r="F100" s="12"/>
      <c r="G100" s="350">
        <v>0</v>
      </c>
      <c r="H100" s="12"/>
      <c r="I100" s="350">
        <v>0</v>
      </c>
      <c r="J100" s="12"/>
      <c r="K100" s="350">
        <v>0</v>
      </c>
      <c r="M100" s="27">
        <f>'Worksheet E'!I34</f>
        <v>0</v>
      </c>
      <c r="N100" s="27">
        <f t="shared" si="3"/>
        <v>0</v>
      </c>
      <c r="O100" s="27">
        <f t="shared" si="6"/>
        <v>0</v>
      </c>
      <c r="P100" s="32"/>
    </row>
    <row r="101" spans="1:16" x14ac:dyDescent="0.15">
      <c r="A101" s="35"/>
      <c r="B101" s="27">
        <v>21</v>
      </c>
      <c r="C101" s="25" t="str">
        <f t="shared" si="5"/>
        <v>Other - (Specify)...…….......…</v>
      </c>
      <c r="D101" s="59" t="s">
        <v>372</v>
      </c>
      <c r="E101" s="350">
        <v>0</v>
      </c>
      <c r="F101" s="12"/>
      <c r="G101" s="350">
        <v>0</v>
      </c>
      <c r="H101" s="12"/>
      <c r="I101" s="350">
        <v>0</v>
      </c>
      <c r="J101" s="12"/>
      <c r="K101" s="350">
        <v>0</v>
      </c>
      <c r="M101" s="27">
        <f>'Worksheet E'!I35</f>
        <v>0</v>
      </c>
      <c r="N101" s="27">
        <f t="shared" si="3"/>
        <v>0</v>
      </c>
      <c r="O101" s="27">
        <f t="shared" si="6"/>
        <v>0</v>
      </c>
      <c r="P101" s="32"/>
    </row>
    <row r="102" spans="1:16" x14ac:dyDescent="0.15">
      <c r="A102" s="35"/>
      <c r="B102" s="27">
        <v>22</v>
      </c>
      <c r="C102" s="25" t="str">
        <f t="shared" si="5"/>
        <v>Other - (Specify)...…….......…</v>
      </c>
      <c r="D102" s="59" t="s">
        <v>372</v>
      </c>
      <c r="E102" s="350">
        <v>0</v>
      </c>
      <c r="F102" s="12"/>
      <c r="G102" s="350">
        <v>0</v>
      </c>
      <c r="H102" s="12"/>
      <c r="I102" s="350">
        <v>0</v>
      </c>
      <c r="J102" s="12"/>
      <c r="K102" s="350">
        <v>0</v>
      </c>
      <c r="M102" s="27">
        <f>'Worksheet E'!I36</f>
        <v>0</v>
      </c>
      <c r="N102" s="27">
        <f t="shared" si="3"/>
        <v>0</v>
      </c>
      <c r="O102" s="27">
        <f t="shared" si="6"/>
        <v>0</v>
      </c>
      <c r="P102" s="32"/>
    </row>
    <row r="103" spans="1:16" x14ac:dyDescent="0.15">
      <c r="A103" s="35"/>
      <c r="B103" s="27">
        <v>23</v>
      </c>
      <c r="C103" s="25" t="str">
        <f t="shared" si="5"/>
        <v>Other - (Specify)...…….......…</v>
      </c>
      <c r="D103" s="59" t="s">
        <v>372</v>
      </c>
      <c r="E103" s="350">
        <v>0</v>
      </c>
      <c r="F103" s="12"/>
      <c r="G103" s="350">
        <v>0</v>
      </c>
      <c r="H103" s="12"/>
      <c r="I103" s="350">
        <v>0</v>
      </c>
      <c r="J103" s="12"/>
      <c r="K103" s="350">
        <v>0</v>
      </c>
      <c r="M103" s="27">
        <f>'Worksheet E'!I37</f>
        <v>0</v>
      </c>
      <c r="N103" s="27">
        <f t="shared" si="3"/>
        <v>0</v>
      </c>
      <c r="O103" s="27">
        <f t="shared" si="6"/>
        <v>0</v>
      </c>
      <c r="P103" s="32"/>
    </row>
    <row r="104" spans="1:16" x14ac:dyDescent="0.15">
      <c r="A104" s="35"/>
      <c r="D104" s="35"/>
      <c r="E104" s="25" t="s">
        <v>169</v>
      </c>
      <c r="G104" s="25" t="s">
        <v>169</v>
      </c>
      <c r="I104" s="25" t="s">
        <v>169</v>
      </c>
      <c r="K104" s="25" t="s">
        <v>169</v>
      </c>
      <c r="M104" s="25" t="s">
        <v>169</v>
      </c>
      <c r="N104" s="25" t="s">
        <v>169</v>
      </c>
      <c r="O104" s="25" t="s">
        <v>169</v>
      </c>
      <c r="P104" s="32"/>
    </row>
    <row r="105" spans="1:16" x14ac:dyDescent="0.15">
      <c r="A105" s="35"/>
      <c r="B105" s="27">
        <v>24</v>
      </c>
      <c r="C105" s="25" t="str">
        <f>C40</f>
        <v>Subtotal (Sum of Lines 1 thru 23)...........…</v>
      </c>
      <c r="D105" s="59" t="s">
        <v>372</v>
      </c>
      <c r="E105" s="27">
        <f>SUM(E79:E104)</f>
        <v>0</v>
      </c>
      <c r="G105" s="27">
        <f>SUM(G79:G104)</f>
        <v>0</v>
      </c>
      <c r="I105" s="27">
        <f>SUM(I79:I104)</f>
        <v>0</v>
      </c>
      <c r="K105" s="27">
        <f>SUM(K79:K104)</f>
        <v>0</v>
      </c>
      <c r="M105" s="27">
        <f>SUM(M79:M104)</f>
        <v>0</v>
      </c>
      <c r="N105" s="27">
        <f>SUM(N79:N104)</f>
        <v>0</v>
      </c>
      <c r="O105" s="27">
        <f>SUM(O79:O104)</f>
        <v>0</v>
      </c>
      <c r="P105" s="32"/>
    </row>
    <row r="106" spans="1:16" x14ac:dyDescent="0.15">
      <c r="A106" s="35"/>
      <c r="D106" s="35"/>
      <c r="M106" s="25" t="s">
        <v>372</v>
      </c>
      <c r="N106" s="27" t="str">
        <f>O41</f>
        <v xml:space="preserve"> </v>
      </c>
      <c r="O106" s="25" t="s">
        <v>372</v>
      </c>
      <c r="P106" s="32"/>
    </row>
    <row r="107" spans="1:16" x14ac:dyDescent="0.15">
      <c r="A107" s="35"/>
      <c r="B107" s="27">
        <v>25</v>
      </c>
      <c r="C107" s="25" t="str">
        <f>C42</f>
        <v>Plan Administration....................................</v>
      </c>
      <c r="D107" s="59" t="s">
        <v>372</v>
      </c>
      <c r="E107" s="47"/>
      <c r="G107" s="47"/>
      <c r="H107" s="47"/>
      <c r="I107" s="47"/>
      <c r="K107" s="338"/>
      <c r="M107" s="47"/>
      <c r="N107" s="47"/>
      <c r="O107" s="47"/>
      <c r="P107" s="32"/>
    </row>
    <row r="108" spans="1:16" x14ac:dyDescent="0.15">
      <c r="A108" s="35"/>
      <c r="B108" s="27">
        <v>26</v>
      </c>
      <c r="C108" s="25" t="str">
        <f>C43</f>
        <v>Special Administrative Costs............…</v>
      </c>
      <c r="D108" s="59" t="s">
        <v>372</v>
      </c>
      <c r="E108" s="47"/>
      <c r="G108" s="47"/>
      <c r="H108" s="47"/>
      <c r="I108" s="47"/>
      <c r="K108" s="338"/>
      <c r="M108" s="47"/>
      <c r="N108" s="47"/>
      <c r="O108" s="47"/>
      <c r="P108" s="32"/>
    </row>
    <row r="109" spans="1:16" x14ac:dyDescent="0.15">
      <c r="A109" s="35"/>
      <c r="B109" s="25" t="s">
        <v>372</v>
      </c>
      <c r="D109" s="35"/>
      <c r="E109" s="25" t="s">
        <v>169</v>
      </c>
      <c r="G109" s="25" t="s">
        <v>169</v>
      </c>
      <c r="I109" s="25" t="s">
        <v>169</v>
      </c>
      <c r="K109" s="25" t="s">
        <v>169</v>
      </c>
      <c r="M109" s="47"/>
      <c r="N109" s="47"/>
      <c r="O109" s="47"/>
      <c r="P109" s="32"/>
    </row>
    <row r="110" spans="1:16" x14ac:dyDescent="0.15">
      <c r="A110" s="35"/>
      <c r="B110" s="27">
        <v>27</v>
      </c>
      <c r="C110" s="25" t="str">
        <f>C45</f>
        <v>Subtotal (Sum of 25 and 26) ...................</v>
      </c>
      <c r="D110" s="59" t="s">
        <v>372</v>
      </c>
      <c r="E110" s="47"/>
      <c r="G110" s="47"/>
      <c r="I110" s="47"/>
      <c r="K110" s="27">
        <f>+K107+K108</f>
        <v>0</v>
      </c>
      <c r="M110" s="47"/>
      <c r="N110" s="47"/>
      <c r="O110" s="47"/>
      <c r="P110" s="32"/>
    </row>
    <row r="111" spans="1:16" x14ac:dyDescent="0.15">
      <c r="A111" s="35"/>
      <c r="D111" s="35"/>
      <c r="E111" s="25" t="s">
        <v>169</v>
      </c>
      <c r="G111" s="25" t="s">
        <v>169</v>
      </c>
      <c r="I111" s="25" t="s">
        <v>169</v>
      </c>
      <c r="K111" s="25" t="s">
        <v>169</v>
      </c>
      <c r="M111" s="25" t="s">
        <v>169</v>
      </c>
      <c r="N111" s="25" t="s">
        <v>169</v>
      </c>
      <c r="O111" s="25" t="s">
        <v>169</v>
      </c>
      <c r="P111" s="32"/>
    </row>
    <row r="112" spans="1:16" x14ac:dyDescent="0.15">
      <c r="A112" s="35"/>
      <c r="C112" s="25" t="s">
        <v>249</v>
      </c>
      <c r="D112" s="59" t="s">
        <v>372</v>
      </c>
      <c r="E112" s="27">
        <f>E105+E110</f>
        <v>0</v>
      </c>
      <c r="G112" s="27">
        <f>G105+G110</f>
        <v>0</v>
      </c>
      <c r="I112" s="27">
        <f>I105+I110</f>
        <v>0</v>
      </c>
      <c r="K112" s="27">
        <f>K105+K110</f>
        <v>0</v>
      </c>
      <c r="M112" s="27">
        <f>M105+M110</f>
        <v>0</v>
      </c>
      <c r="N112" s="27">
        <f>N105+N110</f>
        <v>0</v>
      </c>
      <c r="O112" s="27">
        <f>O105+O110</f>
        <v>0</v>
      </c>
      <c r="P112" s="32"/>
    </row>
    <row r="113" spans="1:16" x14ac:dyDescent="0.15">
      <c r="A113" s="35"/>
      <c r="D113" s="35"/>
      <c r="N113" s="27" t="str">
        <f>O48</f>
        <v xml:space="preserve"> </v>
      </c>
      <c r="O113" s="25" t="s">
        <v>372</v>
      </c>
      <c r="P113" s="32"/>
    </row>
    <row r="114" spans="1:16" x14ac:dyDescent="0.15">
      <c r="A114" s="35"/>
      <c r="B114" s="27">
        <v>28</v>
      </c>
      <c r="C114" s="46" t="s">
        <v>170</v>
      </c>
      <c r="D114" s="50" t="s">
        <v>372</v>
      </c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8"/>
    </row>
    <row r="115" spans="1:16" x14ac:dyDescent="0.15">
      <c r="A115" s="35"/>
      <c r="D115" s="35"/>
      <c r="E115" s="25" t="s">
        <v>169</v>
      </c>
      <c r="G115" s="25" t="s">
        <v>169</v>
      </c>
      <c r="I115" s="25" t="s">
        <v>169</v>
      </c>
      <c r="K115" s="25" t="s">
        <v>169</v>
      </c>
      <c r="M115" s="25" t="s">
        <v>169</v>
      </c>
      <c r="N115" s="25" t="s">
        <v>169</v>
      </c>
      <c r="O115" s="25" t="s">
        <v>169</v>
      </c>
      <c r="P115" s="32"/>
    </row>
    <row r="116" spans="1:16" x14ac:dyDescent="0.15">
      <c r="A116" s="35"/>
      <c r="B116" s="27">
        <v>29</v>
      </c>
      <c r="C116" s="25" t="s">
        <v>250</v>
      </c>
      <c r="D116" s="59" t="s">
        <v>372</v>
      </c>
      <c r="E116" s="27">
        <f>E112</f>
        <v>0</v>
      </c>
      <c r="G116" s="27">
        <f>G112</f>
        <v>0</v>
      </c>
      <c r="I116" s="27">
        <f>I112</f>
        <v>0</v>
      </c>
      <c r="K116" s="27">
        <f>K112</f>
        <v>0</v>
      </c>
      <c r="M116" s="27">
        <f>M112</f>
        <v>0</v>
      </c>
      <c r="N116" s="27">
        <f>-O49</f>
        <v>0</v>
      </c>
      <c r="O116" s="27">
        <f>O112</f>
        <v>0</v>
      </c>
      <c r="P116" s="32"/>
    </row>
    <row r="117" spans="1:16" x14ac:dyDescent="0.15">
      <c r="A117" s="35"/>
      <c r="D117" s="35"/>
      <c r="E117" s="25" t="s">
        <v>171</v>
      </c>
      <c r="G117" s="25" t="s">
        <v>172</v>
      </c>
      <c r="I117" s="25" t="s">
        <v>172</v>
      </c>
      <c r="K117" s="25" t="s">
        <v>639</v>
      </c>
      <c r="M117" s="25" t="s">
        <v>639</v>
      </c>
      <c r="N117" s="25" t="s">
        <v>639</v>
      </c>
      <c r="O117" s="25" t="s">
        <v>172</v>
      </c>
      <c r="P117" s="32"/>
    </row>
    <row r="118" spans="1:16" x14ac:dyDescent="0.15">
      <c r="A118" s="35"/>
      <c r="D118" s="35"/>
      <c r="M118" s="25" t="s">
        <v>372</v>
      </c>
      <c r="O118" s="60" t="s">
        <v>173</v>
      </c>
      <c r="P118" s="32"/>
    </row>
    <row r="119" spans="1:16" x14ac:dyDescent="0.15">
      <c r="A119" s="35"/>
      <c r="B119" s="27">
        <v>30</v>
      </c>
      <c r="C119" s="25" t="s">
        <v>174</v>
      </c>
      <c r="D119" s="59" t="s">
        <v>372</v>
      </c>
      <c r="E119" s="350"/>
      <c r="G119" s="350"/>
      <c r="I119" s="350"/>
      <c r="K119" s="350"/>
      <c r="M119" s="27">
        <f>'Worksheet E'!I46</f>
        <v>0</v>
      </c>
      <c r="N119" s="47"/>
      <c r="O119" s="22">
        <f>M119-E119-G119-I119-K119</f>
        <v>0</v>
      </c>
      <c r="P119" s="32"/>
    </row>
    <row r="120" spans="1:16" x14ac:dyDescent="0.15">
      <c r="A120" s="35"/>
      <c r="C120" s="46" t="s">
        <v>175</v>
      </c>
      <c r="D120" s="50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8"/>
    </row>
    <row r="121" spans="1:16" x14ac:dyDescent="0.15">
      <c r="A121" s="35"/>
      <c r="D121" s="50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8"/>
    </row>
    <row r="122" spans="1:16" x14ac:dyDescent="0.15">
      <c r="A122" s="35"/>
      <c r="B122" s="27">
        <v>31</v>
      </c>
      <c r="C122" s="46" t="s">
        <v>176</v>
      </c>
      <c r="D122" s="50" t="s">
        <v>372</v>
      </c>
      <c r="E122" s="61">
        <f>IF(E116=0,0,E119/E116)</f>
        <v>0</v>
      </c>
      <c r="G122" s="62">
        <f>IF(G116=0,0,G119/G116)</f>
        <v>0</v>
      </c>
      <c r="I122" s="63">
        <f>IF(I116=0,0,I119/I116)</f>
        <v>0</v>
      </c>
      <c r="K122" s="62">
        <f>IF(K116=0,0,K119/K116)</f>
        <v>0</v>
      </c>
      <c r="M122" s="47"/>
      <c r="N122" s="47"/>
      <c r="O122" s="62">
        <f>IF(O116=0,0,+O119/O116)</f>
        <v>0</v>
      </c>
      <c r="P122" s="49"/>
    </row>
    <row r="123" spans="1:16" x14ac:dyDescent="0.15">
      <c r="A123" s="42"/>
      <c r="B123" s="51" t="s">
        <v>372</v>
      </c>
      <c r="C123" s="51" t="s">
        <v>251</v>
      </c>
      <c r="D123" s="64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65"/>
    </row>
    <row r="125" spans="1:16" x14ac:dyDescent="0.15">
      <c r="C125" s="46" t="str">
        <f>'Worksheet D'!B303</f>
        <v>FORM CMS 276-16</v>
      </c>
    </row>
    <row r="126" spans="1:16" x14ac:dyDescent="0.15">
      <c r="C126" s="46" t="str">
        <f>C61</f>
        <v>(INSTRUCTIONS FOR THIS WORKSHEET ARE PUBLISHED IN CMS PUB. 15-II, SECTION 2311.1)</v>
      </c>
      <c r="M126" s="62"/>
    </row>
    <row r="129" spans="14:15" x14ac:dyDescent="0.15">
      <c r="N129" s="66"/>
      <c r="O129" s="67"/>
    </row>
  </sheetData>
  <sheetProtection algorithmName="SHA-512" hashValue="wdmpHaAiCbXZItCawbTelXDlM3mu/Obr4eCK6r4tX4qsBbrsPMkpDYKH3vA8UQoeFPjfUKkXvxDJLTTRvCI1RQ==" saltValue="J6CYTJR3XpB9wyQYyXTaeQ==" spinCount="100000" sheet="1" objects="1" scenarios="1"/>
  <customSheetViews>
    <customSheetView guid="{5C464C92-22CC-468A-942C-F9652650FF68}" scale="130" showGridLines="0">
      <selection activeCell="Q36" sqref="Q36"/>
      <rowBreaks count="1" manualBreakCount="1">
        <brk id="65" max="16383" man="1"/>
      </rowBreaks>
      <pageMargins left="0" right="0" top="0.5" bottom="0.5" header="0.5" footer="0.5"/>
      <pageSetup orientation="portrait" r:id="rId1"/>
      <headerFooter alignWithMargins="0"/>
    </customSheetView>
    <customSheetView guid="{06A015F6-E370-4E83-BBF6-0EE93E8B73CD}" scale="130" showGridLines="0">
      <selection activeCell="Q36" sqref="Q36"/>
      <rowBreaks count="1" manualBreakCount="1">
        <brk id="65" max="16383" man="1"/>
      </rowBreaks>
      <pageMargins left="0" right="0" top="0.5" bottom="0.5" header="0.5" footer="0.5"/>
      <pageSetup orientation="portrait" r:id="rId2"/>
      <headerFooter alignWithMargins="0"/>
    </customSheetView>
  </customSheetViews>
  <phoneticPr fontId="0" type="noConversion"/>
  <pageMargins left="0" right="0" top="0.5" bottom="0.5" header="0.5" footer="0.5"/>
  <pageSetup orientation="portrait" r:id="rId3"/>
  <headerFooter alignWithMargins="0"/>
  <rowBreaks count="1" manualBreakCount="1">
    <brk id="65" max="16383" man="1"/>
  </rowBreaks>
  <ignoredErrors>
    <ignoredError sqref="E9 G9 I9 K9 M9:O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autoPageBreaks="0"/>
  </sheetPr>
  <dimension ref="A1:R143"/>
  <sheetViews>
    <sheetView showGridLines="0" zoomScale="110" zoomScaleNormal="110" workbookViewId="0">
      <selection activeCell="AD50" sqref="AD50"/>
    </sheetView>
  </sheetViews>
  <sheetFormatPr defaultRowHeight="9" x14ac:dyDescent="0.15"/>
  <cols>
    <col min="1" max="1" width="2" style="22" customWidth="1"/>
    <col min="2" max="2" width="4.796875" style="22" customWidth="1"/>
    <col min="3" max="3" width="37.796875" style="22" customWidth="1"/>
    <col min="4" max="4" width="2" style="22" customWidth="1"/>
    <col min="5" max="5" width="12" style="22" customWidth="1"/>
    <col min="6" max="6" width="2" style="22" customWidth="1"/>
    <col min="7" max="7" width="16.3984375" style="22" customWidth="1"/>
    <col min="8" max="8" width="2" style="22" customWidth="1"/>
    <col min="9" max="9" width="15.3984375" style="22" customWidth="1"/>
    <col min="10" max="10" width="2" style="22" customWidth="1"/>
    <col min="11" max="11" width="15" style="22" customWidth="1"/>
    <col min="12" max="12" width="2" style="22" customWidth="1"/>
    <col min="13" max="13" width="14" style="22" customWidth="1"/>
    <col min="14" max="14" width="2" style="22" customWidth="1"/>
    <col min="15" max="15" width="13" style="22" customWidth="1"/>
    <col min="16" max="16" width="1" style="22" customWidth="1"/>
    <col min="17" max="18" width="0.796875" style="22" customWidth="1"/>
    <col min="19" max="19" width="1" style="22" customWidth="1"/>
    <col min="20" max="16384" width="9.59765625" style="22"/>
  </cols>
  <sheetData>
    <row r="1" spans="1:18" x14ac:dyDescent="0.15">
      <c r="C1" s="46" t="s">
        <v>200</v>
      </c>
      <c r="O1" s="25" t="s">
        <v>201</v>
      </c>
    </row>
    <row r="2" spans="1:18" x14ac:dyDescent="0.15">
      <c r="C2" s="25" t="s">
        <v>372</v>
      </c>
    </row>
    <row r="3" spans="1:18" x14ac:dyDescent="0.15">
      <c r="A3" s="25" t="s">
        <v>372</v>
      </c>
      <c r="O3" s="55" t="s">
        <v>202</v>
      </c>
    </row>
    <row r="4" spans="1:18" x14ac:dyDescent="0.15">
      <c r="A4" s="25" t="s">
        <v>372</v>
      </c>
      <c r="C4" s="26" t="s">
        <v>419</v>
      </c>
      <c r="E4" s="27">
        <f>'Worksheet S'!D13</f>
        <v>0</v>
      </c>
      <c r="Q4" s="25" t="s">
        <v>372</v>
      </c>
    </row>
    <row r="5" spans="1:18" x14ac:dyDescent="0.15">
      <c r="C5" s="26" t="s">
        <v>436</v>
      </c>
      <c r="E5" s="27" t="str">
        <f>'Worksheet S'!L20</f>
        <v>H-xxxx</v>
      </c>
      <c r="I5" s="26" t="s">
        <v>540</v>
      </c>
      <c r="K5" s="249">
        <f>'Worksheet S'!F19</f>
        <v>0</v>
      </c>
      <c r="Q5" s="25" t="s">
        <v>372</v>
      </c>
    </row>
    <row r="6" spans="1:18" x14ac:dyDescent="0.15">
      <c r="I6" s="26" t="s">
        <v>431</v>
      </c>
      <c r="K6" s="249">
        <f>'Worksheet S'!F21</f>
        <v>0</v>
      </c>
    </row>
    <row r="8" spans="1:18" x14ac:dyDescent="0.15">
      <c r="D8" s="28"/>
      <c r="O8" s="28"/>
      <c r="P8" s="28"/>
      <c r="Q8" s="28"/>
      <c r="R8" s="28"/>
    </row>
    <row r="9" spans="1:18" x14ac:dyDescent="0.15">
      <c r="A9" s="29"/>
      <c r="B9" s="30"/>
      <c r="C9" s="30"/>
      <c r="D9" s="49"/>
      <c r="E9" s="33" t="s">
        <v>451</v>
      </c>
      <c r="F9" s="56"/>
      <c r="G9" s="33" t="s">
        <v>452</v>
      </c>
      <c r="H9" s="31" t="s">
        <v>372</v>
      </c>
      <c r="I9" s="33" t="s">
        <v>453</v>
      </c>
      <c r="J9" s="31" t="s">
        <v>372</v>
      </c>
      <c r="K9" s="33" t="s">
        <v>454</v>
      </c>
      <c r="L9" s="31" t="s">
        <v>372</v>
      </c>
      <c r="M9" s="33" t="s">
        <v>455</v>
      </c>
      <c r="N9" s="31" t="s">
        <v>372</v>
      </c>
      <c r="O9" s="47"/>
      <c r="P9" s="47"/>
      <c r="Q9" s="47"/>
      <c r="R9" s="48"/>
    </row>
    <row r="10" spans="1:18" x14ac:dyDescent="0.15">
      <c r="A10" s="35"/>
      <c r="D10" s="49"/>
      <c r="E10" s="25" t="s">
        <v>372</v>
      </c>
      <c r="F10" s="32"/>
      <c r="G10" s="25" t="s">
        <v>372</v>
      </c>
      <c r="H10" s="25" t="s">
        <v>372</v>
      </c>
      <c r="I10" s="36" t="s">
        <v>426</v>
      </c>
      <c r="J10" s="25" t="s">
        <v>372</v>
      </c>
      <c r="L10" s="25" t="s">
        <v>372</v>
      </c>
      <c r="M10" s="36" t="s">
        <v>427</v>
      </c>
      <c r="N10" s="25" t="s">
        <v>372</v>
      </c>
      <c r="O10" s="47"/>
      <c r="P10" s="47"/>
      <c r="Q10" s="47"/>
      <c r="R10" s="48"/>
    </row>
    <row r="11" spans="1:18" x14ac:dyDescent="0.15">
      <c r="A11" s="38" t="s">
        <v>203</v>
      </c>
      <c r="B11" s="39"/>
      <c r="C11" s="39"/>
      <c r="D11" s="49"/>
      <c r="E11" s="36" t="s">
        <v>440</v>
      </c>
      <c r="F11" s="32"/>
      <c r="G11" s="36" t="s">
        <v>204</v>
      </c>
      <c r="H11" s="25" t="s">
        <v>372</v>
      </c>
      <c r="I11" s="57" t="s">
        <v>205</v>
      </c>
      <c r="J11" s="25" t="s">
        <v>372</v>
      </c>
      <c r="K11" s="36" t="s">
        <v>204</v>
      </c>
      <c r="L11" s="25" t="s">
        <v>372</v>
      </c>
      <c r="M11" s="36" t="s">
        <v>206</v>
      </c>
      <c r="N11" s="25" t="s">
        <v>372</v>
      </c>
      <c r="O11" s="47"/>
      <c r="P11" s="47"/>
      <c r="Q11" s="47"/>
      <c r="R11" s="48"/>
    </row>
    <row r="12" spans="1:18" x14ac:dyDescent="0.15">
      <c r="A12" s="35"/>
      <c r="D12" s="49"/>
      <c r="E12" s="36" t="s">
        <v>207</v>
      </c>
      <c r="F12" s="32"/>
      <c r="G12" s="36" t="s">
        <v>426</v>
      </c>
      <c r="H12" s="25" t="s">
        <v>372</v>
      </c>
      <c r="I12" s="36" t="s">
        <v>208</v>
      </c>
      <c r="J12" s="25" t="s">
        <v>372</v>
      </c>
      <c r="K12" s="36" t="s">
        <v>427</v>
      </c>
      <c r="L12" s="25" t="s">
        <v>372</v>
      </c>
      <c r="M12" s="36"/>
      <c r="N12" s="25" t="s">
        <v>372</v>
      </c>
      <c r="O12" s="47"/>
      <c r="P12" s="47"/>
      <c r="Q12" s="47"/>
      <c r="R12" s="48"/>
    </row>
    <row r="13" spans="1:18" x14ac:dyDescent="0.15">
      <c r="A13" s="42"/>
      <c r="B13" s="43"/>
      <c r="C13" s="43"/>
      <c r="D13" s="143"/>
      <c r="E13" s="138"/>
      <c r="F13" s="44"/>
      <c r="G13" s="43"/>
      <c r="H13" s="43"/>
      <c r="I13" s="43"/>
      <c r="J13" s="43"/>
      <c r="K13" s="43"/>
      <c r="L13" s="43"/>
      <c r="M13" s="43"/>
      <c r="N13" s="43"/>
      <c r="O13" s="47"/>
      <c r="P13" s="47"/>
      <c r="Q13" s="47"/>
      <c r="R13" s="48"/>
    </row>
    <row r="14" spans="1:18" x14ac:dyDescent="0.15">
      <c r="A14" s="35"/>
      <c r="B14" s="27">
        <v>1</v>
      </c>
      <c r="C14" s="25" t="s">
        <v>209</v>
      </c>
      <c r="E14" s="151"/>
      <c r="F14" s="32"/>
      <c r="G14" s="27">
        <f>'Worksheet D'!N294</f>
        <v>0</v>
      </c>
      <c r="H14" s="25" t="s">
        <v>372</v>
      </c>
      <c r="I14" s="27">
        <f>'Worksheet D'!N294</f>
        <v>0</v>
      </c>
      <c r="J14" s="25" t="s">
        <v>372</v>
      </c>
      <c r="K14" s="152">
        <f>'Worksheet D'!P294</f>
        <v>0</v>
      </c>
      <c r="L14" s="25" t="s">
        <v>372</v>
      </c>
      <c r="M14" s="152">
        <f>'Worksheet D'!P294</f>
        <v>0</v>
      </c>
      <c r="N14" s="25" t="s">
        <v>372</v>
      </c>
      <c r="O14" s="47"/>
      <c r="P14" s="47"/>
      <c r="Q14" s="47"/>
      <c r="R14" s="48"/>
    </row>
    <row r="15" spans="1:18" x14ac:dyDescent="0.15">
      <c r="A15" s="35"/>
      <c r="C15" s="112"/>
      <c r="E15" s="153"/>
      <c r="F15" s="32"/>
      <c r="G15" s="339" t="s">
        <v>571</v>
      </c>
      <c r="I15" s="125" t="s">
        <v>571</v>
      </c>
      <c r="K15" s="125" t="s">
        <v>571</v>
      </c>
      <c r="M15" s="125" t="s">
        <v>571</v>
      </c>
      <c r="O15" s="47"/>
      <c r="P15" s="47"/>
      <c r="Q15" s="47"/>
      <c r="R15" s="48"/>
    </row>
    <row r="16" spans="1:18" ht="18" customHeight="1" x14ac:dyDescent="0.15">
      <c r="A16" s="35"/>
      <c r="B16" s="279">
        <f>B14+1</f>
        <v>2</v>
      </c>
      <c r="C16" s="532" t="s">
        <v>520</v>
      </c>
      <c r="D16" s="533"/>
      <c r="E16" s="533"/>
      <c r="F16" s="32"/>
      <c r="G16" s="25" t="s">
        <v>372</v>
      </c>
      <c r="I16" s="25" t="s">
        <v>372</v>
      </c>
      <c r="K16" s="25" t="s">
        <v>372</v>
      </c>
      <c r="M16" s="25" t="s">
        <v>372</v>
      </c>
      <c r="O16" s="47"/>
      <c r="P16" s="47"/>
      <c r="Q16" s="47"/>
      <c r="R16" s="48"/>
    </row>
    <row r="17" spans="1:18" x14ac:dyDescent="0.15">
      <c r="A17" s="35"/>
      <c r="B17" s="27">
        <f>B16+1</f>
        <v>3</v>
      </c>
      <c r="C17" s="263" t="s">
        <v>36</v>
      </c>
      <c r="E17" s="264" t="s">
        <v>210</v>
      </c>
      <c r="F17" s="32"/>
      <c r="G17" s="18">
        <v>0</v>
      </c>
      <c r="H17" s="12"/>
      <c r="I17" s="18">
        <v>0</v>
      </c>
      <c r="J17" s="12"/>
      <c r="K17" s="18">
        <v>0</v>
      </c>
      <c r="L17" s="12"/>
      <c r="M17" s="18">
        <v>0</v>
      </c>
      <c r="O17" s="47"/>
      <c r="P17" s="47"/>
      <c r="Q17" s="47"/>
      <c r="R17" s="48"/>
    </row>
    <row r="18" spans="1:18" x14ac:dyDescent="0.15">
      <c r="A18" s="35"/>
      <c r="B18" s="27">
        <f t="shared" ref="B18:B58" si="0">B17+1</f>
        <v>4</v>
      </c>
      <c r="C18" s="263" t="s">
        <v>36</v>
      </c>
      <c r="E18" s="264" t="s">
        <v>210</v>
      </c>
      <c r="F18" s="32"/>
      <c r="G18" s="18">
        <v>0</v>
      </c>
      <c r="H18" s="12"/>
      <c r="I18" s="18">
        <v>0</v>
      </c>
      <c r="J18" s="12"/>
      <c r="K18" s="18">
        <v>0</v>
      </c>
      <c r="L18" s="12"/>
      <c r="M18" s="18">
        <v>0</v>
      </c>
      <c r="O18" s="47"/>
      <c r="P18" s="47"/>
      <c r="Q18" s="47"/>
      <c r="R18" s="48"/>
    </row>
    <row r="19" spans="1:18" x14ac:dyDescent="0.15">
      <c r="A19" s="35"/>
      <c r="B19" s="27">
        <f t="shared" si="0"/>
        <v>5</v>
      </c>
      <c r="C19" s="263" t="s">
        <v>36</v>
      </c>
      <c r="E19" s="264" t="s">
        <v>210</v>
      </c>
      <c r="F19" s="32"/>
      <c r="G19" s="18">
        <v>0</v>
      </c>
      <c r="H19" s="12"/>
      <c r="I19" s="18">
        <v>0</v>
      </c>
      <c r="J19" s="12"/>
      <c r="K19" s="18">
        <v>0</v>
      </c>
      <c r="L19" s="12"/>
      <c r="M19" s="18">
        <v>0</v>
      </c>
      <c r="O19" s="47"/>
      <c r="P19" s="47"/>
      <c r="Q19" s="47"/>
      <c r="R19" s="48"/>
    </row>
    <row r="20" spans="1:18" x14ac:dyDescent="0.15">
      <c r="A20" s="35"/>
      <c r="B20" s="27">
        <f t="shared" si="0"/>
        <v>6</v>
      </c>
      <c r="C20" s="263" t="s">
        <v>36</v>
      </c>
      <c r="E20" s="264" t="s">
        <v>210</v>
      </c>
      <c r="F20" s="32"/>
      <c r="G20" s="18">
        <v>0</v>
      </c>
      <c r="H20" s="12"/>
      <c r="I20" s="18">
        <v>0</v>
      </c>
      <c r="J20" s="12"/>
      <c r="K20" s="18">
        <v>0</v>
      </c>
      <c r="L20" s="12"/>
      <c r="M20" s="18">
        <v>0</v>
      </c>
      <c r="O20" s="47"/>
      <c r="P20" s="47"/>
      <c r="Q20" s="47"/>
      <c r="R20" s="48"/>
    </row>
    <row r="21" spans="1:18" x14ac:dyDescent="0.15">
      <c r="A21" s="35"/>
      <c r="B21" s="27">
        <f t="shared" si="0"/>
        <v>7</v>
      </c>
      <c r="C21" s="263" t="s">
        <v>36</v>
      </c>
      <c r="E21" s="264" t="s">
        <v>210</v>
      </c>
      <c r="F21" s="32"/>
      <c r="G21" s="18">
        <v>0</v>
      </c>
      <c r="H21" s="12"/>
      <c r="I21" s="18">
        <v>0</v>
      </c>
      <c r="J21" s="12"/>
      <c r="K21" s="18">
        <v>0</v>
      </c>
      <c r="L21" s="12"/>
      <c r="M21" s="18">
        <v>0</v>
      </c>
      <c r="O21" s="47"/>
      <c r="P21" s="47"/>
      <c r="Q21" s="47"/>
      <c r="R21" s="48"/>
    </row>
    <row r="22" spans="1:18" x14ac:dyDescent="0.15">
      <c r="A22" s="35"/>
      <c r="B22" s="27">
        <f t="shared" si="0"/>
        <v>8</v>
      </c>
      <c r="C22" s="263" t="s">
        <v>36</v>
      </c>
      <c r="E22" s="264" t="s">
        <v>210</v>
      </c>
      <c r="F22" s="32"/>
      <c r="G22" s="18">
        <v>0</v>
      </c>
      <c r="H22" s="12"/>
      <c r="I22" s="18">
        <v>0</v>
      </c>
      <c r="J22" s="12"/>
      <c r="K22" s="18">
        <v>0</v>
      </c>
      <c r="L22" s="12"/>
      <c r="M22" s="18">
        <v>0</v>
      </c>
      <c r="O22" s="47"/>
      <c r="P22" s="47"/>
      <c r="Q22" s="47"/>
      <c r="R22" s="48"/>
    </row>
    <row r="23" spans="1:18" x14ac:dyDescent="0.15">
      <c r="A23" s="35"/>
      <c r="B23" s="27">
        <f t="shared" si="0"/>
        <v>9</v>
      </c>
      <c r="C23" s="263"/>
      <c r="E23" s="264" t="s">
        <v>210</v>
      </c>
      <c r="F23" s="32"/>
      <c r="G23" s="18">
        <v>0</v>
      </c>
      <c r="H23" s="12"/>
      <c r="I23" s="18">
        <v>0</v>
      </c>
      <c r="J23" s="12"/>
      <c r="K23" s="18">
        <v>0</v>
      </c>
      <c r="L23" s="12"/>
      <c r="M23" s="18">
        <v>0</v>
      </c>
      <c r="O23" s="47"/>
      <c r="P23" s="47"/>
      <c r="Q23" s="47"/>
      <c r="R23" s="48"/>
    </row>
    <row r="24" spans="1:18" x14ac:dyDescent="0.15">
      <c r="A24" s="35"/>
      <c r="B24" s="27">
        <f t="shared" si="0"/>
        <v>10</v>
      </c>
      <c r="C24" s="263" t="s">
        <v>36</v>
      </c>
      <c r="E24" s="264" t="s">
        <v>210</v>
      </c>
      <c r="F24" s="32"/>
      <c r="G24" s="18">
        <v>0</v>
      </c>
      <c r="H24" s="12"/>
      <c r="I24" s="18">
        <v>0</v>
      </c>
      <c r="J24" s="12"/>
      <c r="K24" s="18">
        <v>0</v>
      </c>
      <c r="L24" s="12"/>
      <c r="M24" s="18">
        <v>0</v>
      </c>
      <c r="O24" s="47"/>
      <c r="P24" s="47"/>
      <c r="Q24" s="47"/>
      <c r="R24" s="48"/>
    </row>
    <row r="25" spans="1:18" x14ac:dyDescent="0.15">
      <c r="A25" s="35"/>
      <c r="B25" s="27">
        <f t="shared" si="0"/>
        <v>11</v>
      </c>
      <c r="C25" s="263" t="s">
        <v>36</v>
      </c>
      <c r="E25" s="264" t="s">
        <v>210</v>
      </c>
      <c r="F25" s="32"/>
      <c r="G25" s="18">
        <v>0</v>
      </c>
      <c r="H25" s="12"/>
      <c r="I25" s="18">
        <v>0</v>
      </c>
      <c r="J25" s="12"/>
      <c r="K25" s="18">
        <v>0</v>
      </c>
      <c r="L25" s="12"/>
      <c r="M25" s="18">
        <v>0</v>
      </c>
      <c r="O25" s="47"/>
      <c r="P25" s="47"/>
      <c r="Q25" s="47"/>
      <c r="R25" s="48"/>
    </row>
    <row r="26" spans="1:18" x14ac:dyDescent="0.15">
      <c r="A26" s="35"/>
      <c r="B26" s="27">
        <f t="shared" si="0"/>
        <v>12</v>
      </c>
      <c r="C26" s="263" t="s">
        <v>36</v>
      </c>
      <c r="E26" s="264" t="s">
        <v>210</v>
      </c>
      <c r="F26" s="32"/>
      <c r="G26" s="18">
        <v>0</v>
      </c>
      <c r="H26" s="12"/>
      <c r="I26" s="18">
        <v>0</v>
      </c>
      <c r="J26" s="12"/>
      <c r="K26" s="18">
        <v>0</v>
      </c>
      <c r="L26" s="12"/>
      <c r="M26" s="18">
        <v>0</v>
      </c>
      <c r="O26" s="47"/>
      <c r="P26" s="47"/>
      <c r="Q26" s="47"/>
      <c r="R26" s="48"/>
    </row>
    <row r="27" spans="1:18" x14ac:dyDescent="0.15">
      <c r="A27" s="35"/>
      <c r="B27" s="27">
        <f t="shared" si="0"/>
        <v>13</v>
      </c>
      <c r="C27" s="263" t="s">
        <v>36</v>
      </c>
      <c r="E27" s="264" t="s">
        <v>210</v>
      </c>
      <c r="F27" s="32"/>
      <c r="G27" s="18">
        <v>0</v>
      </c>
      <c r="H27" s="12"/>
      <c r="I27" s="18">
        <v>0</v>
      </c>
      <c r="J27" s="12"/>
      <c r="K27" s="18">
        <v>0</v>
      </c>
      <c r="L27" s="12"/>
      <c r="M27" s="18">
        <v>0</v>
      </c>
      <c r="O27" s="47"/>
      <c r="P27" s="47"/>
      <c r="Q27" s="47"/>
      <c r="R27" s="48"/>
    </row>
    <row r="28" spans="1:18" x14ac:dyDescent="0.15">
      <c r="A28" s="35"/>
      <c r="B28" s="27">
        <f t="shared" si="0"/>
        <v>14</v>
      </c>
      <c r="C28" s="263" t="s">
        <v>36</v>
      </c>
      <c r="E28" s="264" t="s">
        <v>210</v>
      </c>
      <c r="F28" s="32"/>
      <c r="G28" s="18">
        <v>0</v>
      </c>
      <c r="H28" s="12"/>
      <c r="I28" s="18">
        <v>0</v>
      </c>
      <c r="J28" s="12"/>
      <c r="K28" s="18">
        <v>0</v>
      </c>
      <c r="L28" s="12"/>
      <c r="M28" s="18">
        <v>0</v>
      </c>
      <c r="O28" s="47"/>
      <c r="P28" s="47"/>
      <c r="Q28" s="47"/>
      <c r="R28" s="48"/>
    </row>
    <row r="29" spans="1:18" x14ac:dyDescent="0.15">
      <c r="A29" s="35"/>
      <c r="B29" s="27">
        <f t="shared" si="0"/>
        <v>15</v>
      </c>
      <c r="C29" s="263" t="s">
        <v>36</v>
      </c>
      <c r="E29" s="264" t="s">
        <v>210</v>
      </c>
      <c r="F29" s="32"/>
      <c r="G29" s="18">
        <v>0</v>
      </c>
      <c r="H29" s="12"/>
      <c r="I29" s="18">
        <v>0</v>
      </c>
      <c r="J29" s="12"/>
      <c r="K29" s="18">
        <v>0</v>
      </c>
      <c r="L29" s="12"/>
      <c r="M29" s="18">
        <v>0</v>
      </c>
      <c r="O29" s="47"/>
      <c r="P29" s="47"/>
      <c r="Q29" s="47"/>
      <c r="R29" s="48"/>
    </row>
    <row r="30" spans="1:18" x14ac:dyDescent="0.15">
      <c r="A30" s="35"/>
      <c r="B30" s="27">
        <f t="shared" si="0"/>
        <v>16</v>
      </c>
      <c r="C30" s="263" t="s">
        <v>36</v>
      </c>
      <c r="E30" s="264" t="s">
        <v>210</v>
      </c>
      <c r="F30" s="32"/>
      <c r="G30" s="18">
        <v>0</v>
      </c>
      <c r="H30" s="12"/>
      <c r="I30" s="18">
        <v>0</v>
      </c>
      <c r="J30" s="12"/>
      <c r="K30" s="18">
        <v>0</v>
      </c>
      <c r="L30" s="12"/>
      <c r="M30" s="18">
        <v>0</v>
      </c>
      <c r="O30" s="47"/>
      <c r="P30" s="47"/>
      <c r="Q30" s="47"/>
      <c r="R30" s="48"/>
    </row>
    <row r="31" spans="1:18" x14ac:dyDescent="0.15">
      <c r="A31" s="35"/>
      <c r="B31" s="27">
        <f t="shared" si="0"/>
        <v>17</v>
      </c>
      <c r="C31" s="263" t="s">
        <v>36</v>
      </c>
      <c r="E31" s="264" t="s">
        <v>210</v>
      </c>
      <c r="F31" s="32"/>
      <c r="G31" s="18">
        <v>0</v>
      </c>
      <c r="H31" s="12"/>
      <c r="I31" s="18">
        <v>0</v>
      </c>
      <c r="J31" s="12"/>
      <c r="K31" s="18">
        <v>0</v>
      </c>
      <c r="L31" s="12"/>
      <c r="M31" s="18">
        <v>0</v>
      </c>
      <c r="O31" s="47"/>
      <c r="P31" s="47"/>
      <c r="Q31" s="47"/>
      <c r="R31" s="48"/>
    </row>
    <row r="32" spans="1:18" x14ac:dyDescent="0.15">
      <c r="A32" s="35"/>
      <c r="B32" s="27">
        <f t="shared" si="0"/>
        <v>18</v>
      </c>
      <c r="C32" s="263" t="s">
        <v>36</v>
      </c>
      <c r="E32" s="264" t="s">
        <v>210</v>
      </c>
      <c r="F32" s="32"/>
      <c r="G32" s="18">
        <v>0</v>
      </c>
      <c r="H32" s="12"/>
      <c r="I32" s="18">
        <v>0</v>
      </c>
      <c r="J32" s="12"/>
      <c r="K32" s="18">
        <v>0</v>
      </c>
      <c r="L32" s="12"/>
      <c r="M32" s="18">
        <v>0</v>
      </c>
      <c r="O32" s="47"/>
      <c r="P32" s="47"/>
      <c r="Q32" s="47"/>
      <c r="R32" s="48"/>
    </row>
    <row r="33" spans="1:18" x14ac:dyDescent="0.15">
      <c r="A33" s="35"/>
      <c r="B33" s="27">
        <f t="shared" si="0"/>
        <v>19</v>
      </c>
      <c r="C33" s="263" t="s">
        <v>36</v>
      </c>
      <c r="E33" s="264" t="s">
        <v>210</v>
      </c>
      <c r="F33" s="32"/>
      <c r="G33" s="18">
        <v>0</v>
      </c>
      <c r="H33" s="12"/>
      <c r="I33" s="18">
        <v>0</v>
      </c>
      <c r="J33" s="12"/>
      <c r="K33" s="18">
        <v>0</v>
      </c>
      <c r="L33" s="12"/>
      <c r="M33" s="18">
        <v>0</v>
      </c>
      <c r="O33" s="47"/>
      <c r="P33" s="47"/>
      <c r="Q33" s="47"/>
      <c r="R33" s="48"/>
    </row>
    <row r="34" spans="1:18" x14ac:dyDescent="0.15">
      <c r="A34" s="35"/>
      <c r="B34" s="27">
        <f t="shared" si="0"/>
        <v>20</v>
      </c>
      <c r="C34" s="263" t="s">
        <v>36</v>
      </c>
      <c r="E34" s="264" t="s">
        <v>210</v>
      </c>
      <c r="F34" s="32"/>
      <c r="G34" s="18">
        <v>0</v>
      </c>
      <c r="H34" s="12"/>
      <c r="I34" s="18">
        <v>0</v>
      </c>
      <c r="J34" s="12"/>
      <c r="K34" s="18">
        <v>0</v>
      </c>
      <c r="L34" s="12"/>
      <c r="M34" s="18">
        <v>0</v>
      </c>
      <c r="O34" s="47"/>
      <c r="P34" s="47"/>
      <c r="Q34" s="47"/>
      <c r="R34" s="48"/>
    </row>
    <row r="35" spans="1:18" x14ac:dyDescent="0.15">
      <c r="A35" s="35"/>
      <c r="B35" s="27">
        <f t="shared" si="0"/>
        <v>21</v>
      </c>
      <c r="C35" s="263" t="s">
        <v>36</v>
      </c>
      <c r="E35" s="264" t="s">
        <v>210</v>
      </c>
      <c r="F35" s="32"/>
      <c r="G35" s="18">
        <v>0</v>
      </c>
      <c r="H35" s="12"/>
      <c r="I35" s="18">
        <v>0</v>
      </c>
      <c r="J35" s="12"/>
      <c r="K35" s="18">
        <v>0</v>
      </c>
      <c r="L35" s="12"/>
      <c r="M35" s="18">
        <v>0</v>
      </c>
      <c r="O35" s="47"/>
      <c r="P35" s="47"/>
      <c r="Q35" s="47"/>
      <c r="R35" s="48"/>
    </row>
    <row r="36" spans="1:18" x14ac:dyDescent="0.15">
      <c r="A36" s="35"/>
      <c r="B36" s="27">
        <f t="shared" si="0"/>
        <v>22</v>
      </c>
      <c r="C36" s="263" t="s">
        <v>36</v>
      </c>
      <c r="E36" s="264" t="s">
        <v>210</v>
      </c>
      <c r="F36" s="32"/>
      <c r="G36" s="18">
        <v>0</v>
      </c>
      <c r="H36" s="12"/>
      <c r="I36" s="18">
        <v>0</v>
      </c>
      <c r="J36" s="12"/>
      <c r="K36" s="18">
        <v>0</v>
      </c>
      <c r="L36" s="12"/>
      <c r="M36" s="18">
        <v>0</v>
      </c>
      <c r="O36" s="47"/>
      <c r="P36" s="47"/>
      <c r="Q36" s="47"/>
      <c r="R36" s="48"/>
    </row>
    <row r="37" spans="1:18" x14ac:dyDescent="0.15">
      <c r="A37" s="35"/>
      <c r="B37" s="27">
        <f t="shared" si="0"/>
        <v>23</v>
      </c>
      <c r="C37" s="263" t="s">
        <v>36</v>
      </c>
      <c r="E37" s="264" t="s">
        <v>210</v>
      </c>
      <c r="F37" s="32"/>
      <c r="G37" s="18">
        <v>0</v>
      </c>
      <c r="H37" s="12"/>
      <c r="I37" s="18">
        <v>0</v>
      </c>
      <c r="J37" s="12"/>
      <c r="K37" s="18">
        <v>0</v>
      </c>
      <c r="L37" s="12"/>
      <c r="M37" s="18">
        <v>0</v>
      </c>
      <c r="O37" s="47"/>
      <c r="P37" s="47"/>
      <c r="Q37" s="47"/>
      <c r="R37" s="48"/>
    </row>
    <row r="38" spans="1:18" x14ac:dyDescent="0.15">
      <c r="A38" s="35"/>
      <c r="B38" s="27">
        <f t="shared" si="0"/>
        <v>24</v>
      </c>
      <c r="C38" s="263" t="s">
        <v>36</v>
      </c>
      <c r="E38" s="264" t="s">
        <v>210</v>
      </c>
      <c r="F38" s="32"/>
      <c r="G38" s="18">
        <v>0</v>
      </c>
      <c r="H38" s="12"/>
      <c r="I38" s="18">
        <v>0</v>
      </c>
      <c r="J38" s="12"/>
      <c r="K38" s="18">
        <v>0</v>
      </c>
      <c r="L38" s="12"/>
      <c r="M38" s="18">
        <v>0</v>
      </c>
      <c r="O38" s="47"/>
      <c r="P38" s="47"/>
      <c r="Q38" s="47"/>
      <c r="R38" s="48"/>
    </row>
    <row r="39" spans="1:18" x14ac:dyDescent="0.15">
      <c r="A39" s="35"/>
      <c r="B39" s="27">
        <f t="shared" si="0"/>
        <v>25</v>
      </c>
      <c r="C39" s="263" t="s">
        <v>36</v>
      </c>
      <c r="E39" s="264" t="s">
        <v>210</v>
      </c>
      <c r="F39" s="32"/>
      <c r="G39" s="18">
        <v>0</v>
      </c>
      <c r="H39" s="12"/>
      <c r="I39" s="18">
        <v>0</v>
      </c>
      <c r="J39" s="12"/>
      <c r="K39" s="18">
        <v>0</v>
      </c>
      <c r="L39" s="12"/>
      <c r="M39" s="18">
        <v>0</v>
      </c>
      <c r="O39" s="47"/>
      <c r="P39" s="47"/>
      <c r="Q39" s="47"/>
      <c r="R39" s="48"/>
    </row>
    <row r="40" spans="1:18" x14ac:dyDescent="0.15">
      <c r="A40" s="35"/>
      <c r="B40" s="27">
        <f t="shared" si="0"/>
        <v>26</v>
      </c>
      <c r="C40" s="263" t="s">
        <v>36</v>
      </c>
      <c r="E40" s="264" t="s">
        <v>210</v>
      </c>
      <c r="F40" s="32"/>
      <c r="G40" s="18">
        <v>0</v>
      </c>
      <c r="H40" s="12"/>
      <c r="I40" s="18">
        <v>0</v>
      </c>
      <c r="J40" s="12"/>
      <c r="K40" s="18">
        <v>0</v>
      </c>
      <c r="L40" s="12"/>
      <c r="M40" s="18">
        <v>0</v>
      </c>
      <c r="O40" s="47"/>
      <c r="P40" s="47"/>
      <c r="Q40" s="47"/>
      <c r="R40" s="48"/>
    </row>
    <row r="41" spans="1:18" x14ac:dyDescent="0.15">
      <c r="A41" s="35"/>
      <c r="B41" s="27">
        <f t="shared" si="0"/>
        <v>27</v>
      </c>
      <c r="C41" s="263" t="s">
        <v>36</v>
      </c>
      <c r="E41" s="264" t="s">
        <v>210</v>
      </c>
      <c r="F41" s="32"/>
      <c r="G41" s="18">
        <v>0</v>
      </c>
      <c r="H41" s="12"/>
      <c r="I41" s="18">
        <v>0</v>
      </c>
      <c r="J41" s="12"/>
      <c r="K41" s="18">
        <v>0</v>
      </c>
      <c r="L41" s="12"/>
      <c r="M41" s="18">
        <v>0</v>
      </c>
      <c r="O41" s="47"/>
      <c r="P41" s="47"/>
      <c r="Q41" s="47"/>
      <c r="R41" s="48"/>
    </row>
    <row r="42" spans="1:18" x14ac:dyDescent="0.15">
      <c r="A42" s="35"/>
      <c r="B42" s="27">
        <f t="shared" si="0"/>
        <v>28</v>
      </c>
      <c r="C42" s="263" t="s">
        <v>36</v>
      </c>
      <c r="E42" s="264" t="s">
        <v>210</v>
      </c>
      <c r="F42" s="32"/>
      <c r="G42" s="18">
        <v>0</v>
      </c>
      <c r="H42" s="12"/>
      <c r="I42" s="18">
        <v>0</v>
      </c>
      <c r="J42" s="12"/>
      <c r="K42" s="18">
        <v>0</v>
      </c>
      <c r="L42" s="12"/>
      <c r="M42" s="18">
        <v>0</v>
      </c>
      <c r="O42" s="47"/>
      <c r="P42" s="47"/>
      <c r="Q42" s="47"/>
      <c r="R42" s="48"/>
    </row>
    <row r="43" spans="1:18" x14ac:dyDescent="0.15">
      <c r="A43" s="35"/>
      <c r="B43" s="27">
        <f t="shared" si="0"/>
        <v>29</v>
      </c>
      <c r="C43" s="263" t="s">
        <v>36</v>
      </c>
      <c r="E43" s="264" t="s">
        <v>210</v>
      </c>
      <c r="F43" s="32"/>
      <c r="G43" s="18">
        <v>0</v>
      </c>
      <c r="H43" s="12"/>
      <c r="I43" s="18">
        <v>0</v>
      </c>
      <c r="J43" s="12"/>
      <c r="K43" s="18">
        <v>0</v>
      </c>
      <c r="L43" s="12"/>
      <c r="M43" s="18">
        <v>0</v>
      </c>
      <c r="O43" s="47"/>
      <c r="P43" s="47"/>
      <c r="Q43" s="47"/>
      <c r="R43" s="48"/>
    </row>
    <row r="44" spans="1:18" x14ac:dyDescent="0.15">
      <c r="A44" s="35"/>
      <c r="B44" s="27">
        <f t="shared" si="0"/>
        <v>30</v>
      </c>
      <c r="C44" s="263" t="s">
        <v>36</v>
      </c>
      <c r="E44" s="264" t="s">
        <v>210</v>
      </c>
      <c r="F44" s="32"/>
      <c r="G44" s="18">
        <v>0</v>
      </c>
      <c r="H44" s="12"/>
      <c r="I44" s="18">
        <v>0</v>
      </c>
      <c r="J44" s="12"/>
      <c r="K44" s="18">
        <v>0</v>
      </c>
      <c r="L44" s="12"/>
      <c r="M44" s="18">
        <v>0</v>
      </c>
      <c r="O44" s="47"/>
      <c r="P44" s="47"/>
      <c r="Q44" s="47"/>
      <c r="R44" s="48"/>
    </row>
    <row r="45" spans="1:18" x14ac:dyDescent="0.15">
      <c r="A45" s="35"/>
      <c r="B45" s="27">
        <f>B44+1</f>
        <v>31</v>
      </c>
      <c r="C45" s="263" t="s">
        <v>36</v>
      </c>
      <c r="E45" s="264" t="s">
        <v>210</v>
      </c>
      <c r="F45" s="32"/>
      <c r="G45" s="18">
        <v>0</v>
      </c>
      <c r="H45" s="12"/>
      <c r="I45" s="18">
        <v>0</v>
      </c>
      <c r="J45" s="12"/>
      <c r="K45" s="18">
        <v>0</v>
      </c>
      <c r="L45" s="12"/>
      <c r="M45" s="18">
        <v>0</v>
      </c>
      <c r="O45" s="47"/>
      <c r="P45" s="47"/>
      <c r="Q45" s="47"/>
      <c r="R45" s="48"/>
    </row>
    <row r="46" spans="1:18" x14ac:dyDescent="0.15">
      <c r="A46" s="35"/>
      <c r="B46" s="27">
        <f>B45+1</f>
        <v>32</v>
      </c>
      <c r="C46" s="263" t="s">
        <v>36</v>
      </c>
      <c r="E46" s="264" t="s">
        <v>210</v>
      </c>
      <c r="F46" s="32"/>
      <c r="G46" s="18">
        <v>0</v>
      </c>
      <c r="H46" s="12"/>
      <c r="I46" s="18">
        <v>0</v>
      </c>
      <c r="J46" s="12"/>
      <c r="K46" s="18">
        <v>0</v>
      </c>
      <c r="L46" s="12"/>
      <c r="M46" s="18">
        <v>0</v>
      </c>
      <c r="O46" s="47"/>
      <c r="P46" s="47"/>
      <c r="Q46" s="47"/>
      <c r="R46" s="48"/>
    </row>
    <row r="47" spans="1:18" x14ac:dyDescent="0.15">
      <c r="A47" s="35"/>
      <c r="B47" s="27">
        <f>B46+1</f>
        <v>33</v>
      </c>
      <c r="C47" s="263" t="s">
        <v>36</v>
      </c>
      <c r="E47" s="264" t="s">
        <v>210</v>
      </c>
      <c r="F47" s="32"/>
      <c r="G47" s="18">
        <v>0</v>
      </c>
      <c r="H47" s="12"/>
      <c r="I47" s="18">
        <v>0</v>
      </c>
      <c r="J47" s="12"/>
      <c r="K47" s="18">
        <v>0</v>
      </c>
      <c r="L47" s="12"/>
      <c r="M47" s="18">
        <v>0</v>
      </c>
      <c r="O47" s="47"/>
      <c r="P47" s="47"/>
      <c r="Q47" s="47"/>
      <c r="R47" s="48"/>
    </row>
    <row r="48" spans="1:18" x14ac:dyDescent="0.15">
      <c r="A48" s="35"/>
      <c r="B48" s="27">
        <f t="shared" si="0"/>
        <v>34</v>
      </c>
      <c r="C48" s="274" t="s">
        <v>36</v>
      </c>
      <c r="D48" s="112"/>
      <c r="E48" s="275" t="s">
        <v>210</v>
      </c>
      <c r="F48" s="32"/>
      <c r="G48" s="18">
        <v>0</v>
      </c>
      <c r="H48" s="12"/>
      <c r="I48" s="18">
        <v>0</v>
      </c>
      <c r="J48" s="12"/>
      <c r="K48" s="18">
        <v>0</v>
      </c>
      <c r="L48" s="12"/>
      <c r="M48" s="18">
        <v>0</v>
      </c>
      <c r="O48" s="47"/>
      <c r="P48" s="47"/>
      <c r="Q48" s="47"/>
      <c r="R48" s="48"/>
    </row>
    <row r="49" spans="1:18" x14ac:dyDescent="0.15">
      <c r="A49" s="35"/>
      <c r="B49" s="27">
        <f t="shared" si="0"/>
        <v>35</v>
      </c>
      <c r="C49" s="263" t="s">
        <v>36</v>
      </c>
      <c r="E49" s="264" t="s">
        <v>210</v>
      </c>
      <c r="F49" s="32"/>
      <c r="G49" s="18">
        <v>0</v>
      </c>
      <c r="H49" s="12"/>
      <c r="I49" s="18">
        <v>0</v>
      </c>
      <c r="J49" s="12"/>
      <c r="K49" s="18">
        <v>0</v>
      </c>
      <c r="L49" s="12"/>
      <c r="M49" s="18">
        <v>0</v>
      </c>
      <c r="O49" s="47"/>
      <c r="P49" s="47"/>
      <c r="Q49" s="47"/>
      <c r="R49" s="48"/>
    </row>
    <row r="50" spans="1:18" x14ac:dyDescent="0.15">
      <c r="A50" s="35"/>
      <c r="B50" s="27">
        <f t="shared" si="0"/>
        <v>36</v>
      </c>
      <c r="C50" s="263" t="s">
        <v>36</v>
      </c>
      <c r="E50" s="264" t="s">
        <v>210</v>
      </c>
      <c r="F50" s="32"/>
      <c r="G50" s="18">
        <v>0</v>
      </c>
      <c r="H50" s="12"/>
      <c r="I50" s="18">
        <v>0</v>
      </c>
      <c r="J50" s="12"/>
      <c r="K50" s="18">
        <v>0</v>
      </c>
      <c r="L50" s="12"/>
      <c r="M50" s="18">
        <v>0</v>
      </c>
      <c r="O50" s="47"/>
      <c r="P50" s="47"/>
      <c r="Q50" s="47"/>
      <c r="R50" s="48"/>
    </row>
    <row r="51" spans="1:18" x14ac:dyDescent="0.15">
      <c r="A51" s="35"/>
      <c r="B51" s="27">
        <f t="shared" si="0"/>
        <v>37</v>
      </c>
      <c r="C51" s="263" t="s">
        <v>36</v>
      </c>
      <c r="E51" s="264" t="s">
        <v>210</v>
      </c>
      <c r="F51" s="32"/>
      <c r="G51" s="18">
        <v>0</v>
      </c>
      <c r="H51" s="12"/>
      <c r="I51" s="18">
        <v>0</v>
      </c>
      <c r="J51" s="12"/>
      <c r="K51" s="18">
        <v>0</v>
      </c>
      <c r="L51" s="12"/>
      <c r="M51" s="18">
        <v>0</v>
      </c>
      <c r="O51" s="47"/>
      <c r="P51" s="47"/>
      <c r="Q51" s="47"/>
      <c r="R51" s="48"/>
    </row>
    <row r="52" spans="1:18" x14ac:dyDescent="0.15">
      <c r="A52" s="35"/>
      <c r="B52" s="27">
        <f t="shared" si="0"/>
        <v>38</v>
      </c>
      <c r="C52" s="263" t="s">
        <v>36</v>
      </c>
      <c r="E52" s="264" t="s">
        <v>210</v>
      </c>
      <c r="F52" s="32"/>
      <c r="G52" s="18">
        <v>0</v>
      </c>
      <c r="H52" s="12"/>
      <c r="I52" s="18">
        <v>0</v>
      </c>
      <c r="J52" s="12"/>
      <c r="K52" s="18">
        <v>0</v>
      </c>
      <c r="L52" s="12"/>
      <c r="M52" s="18">
        <v>0</v>
      </c>
      <c r="O52" s="47"/>
      <c r="P52" s="47"/>
      <c r="Q52" s="47"/>
      <c r="R52" s="48"/>
    </row>
    <row r="53" spans="1:18" x14ac:dyDescent="0.15">
      <c r="A53" s="35"/>
      <c r="B53" s="27">
        <f t="shared" si="0"/>
        <v>39</v>
      </c>
      <c r="C53" s="263" t="s">
        <v>36</v>
      </c>
      <c r="E53" s="264" t="s">
        <v>210</v>
      </c>
      <c r="F53" s="32"/>
      <c r="G53" s="18">
        <v>0</v>
      </c>
      <c r="H53" s="12"/>
      <c r="I53" s="18">
        <v>0</v>
      </c>
      <c r="J53" s="12"/>
      <c r="K53" s="18">
        <v>0</v>
      </c>
      <c r="L53" s="12"/>
      <c r="M53" s="18">
        <v>0</v>
      </c>
      <c r="O53" s="47"/>
      <c r="P53" s="47"/>
      <c r="Q53" s="47"/>
      <c r="R53" s="48"/>
    </row>
    <row r="54" spans="1:18" x14ac:dyDescent="0.15">
      <c r="A54" s="35"/>
      <c r="B54" s="27">
        <f t="shared" si="0"/>
        <v>40</v>
      </c>
      <c r="C54" s="263" t="s">
        <v>36</v>
      </c>
      <c r="E54" s="264" t="s">
        <v>210</v>
      </c>
      <c r="F54" s="32"/>
      <c r="G54" s="18">
        <v>0</v>
      </c>
      <c r="H54" s="12"/>
      <c r="I54" s="18">
        <v>0</v>
      </c>
      <c r="J54" s="12"/>
      <c r="K54" s="18">
        <v>0</v>
      </c>
      <c r="L54" s="12"/>
      <c r="M54" s="18">
        <v>0</v>
      </c>
      <c r="O54" s="47"/>
      <c r="P54" s="47"/>
      <c r="Q54" s="47"/>
      <c r="R54" s="48"/>
    </row>
    <row r="55" spans="1:18" x14ac:dyDescent="0.15">
      <c r="A55" s="35"/>
      <c r="B55" s="27">
        <f t="shared" si="0"/>
        <v>41</v>
      </c>
      <c r="C55" s="263" t="s">
        <v>36</v>
      </c>
      <c r="E55" s="264" t="s">
        <v>210</v>
      </c>
      <c r="F55" s="32"/>
      <c r="G55" s="18">
        <v>0</v>
      </c>
      <c r="H55" s="12"/>
      <c r="I55" s="18">
        <v>0</v>
      </c>
      <c r="J55" s="12"/>
      <c r="K55" s="18">
        <v>0</v>
      </c>
      <c r="L55" s="12"/>
      <c r="M55" s="18">
        <v>0</v>
      </c>
      <c r="O55" s="47"/>
      <c r="P55" s="47"/>
      <c r="Q55" s="47"/>
      <c r="R55" s="48"/>
    </row>
    <row r="56" spans="1:18" x14ac:dyDescent="0.15">
      <c r="A56" s="35"/>
      <c r="B56" s="27">
        <f t="shared" si="0"/>
        <v>42</v>
      </c>
      <c r="C56" s="263" t="s">
        <v>36</v>
      </c>
      <c r="E56" s="264" t="s">
        <v>210</v>
      </c>
      <c r="F56" s="32"/>
      <c r="G56" s="18">
        <v>0</v>
      </c>
      <c r="H56" s="12"/>
      <c r="I56" s="18">
        <v>0</v>
      </c>
      <c r="J56" s="12"/>
      <c r="K56" s="18">
        <v>0</v>
      </c>
      <c r="L56" s="12"/>
      <c r="M56" s="18">
        <v>0</v>
      </c>
      <c r="O56" s="47"/>
      <c r="P56" s="47"/>
      <c r="Q56" s="47"/>
      <c r="R56" s="48"/>
    </row>
    <row r="57" spans="1:18" x14ac:dyDescent="0.15">
      <c r="A57" s="35"/>
      <c r="B57" s="27">
        <f t="shared" si="0"/>
        <v>43</v>
      </c>
      <c r="C57" s="263" t="s">
        <v>36</v>
      </c>
      <c r="E57" s="264" t="s">
        <v>210</v>
      </c>
      <c r="F57" s="32"/>
      <c r="G57" s="18">
        <v>0</v>
      </c>
      <c r="H57" s="12"/>
      <c r="I57" s="18">
        <v>0</v>
      </c>
      <c r="J57" s="12"/>
      <c r="K57" s="18">
        <v>0</v>
      </c>
      <c r="L57" s="12"/>
      <c r="M57" s="18">
        <v>0</v>
      </c>
      <c r="O57" s="47"/>
      <c r="P57" s="47"/>
      <c r="Q57" s="47"/>
      <c r="R57" s="48"/>
    </row>
    <row r="58" spans="1:18" x14ac:dyDescent="0.15">
      <c r="A58" s="35"/>
      <c r="B58" s="27">
        <f t="shared" si="0"/>
        <v>44</v>
      </c>
      <c r="C58" s="263" t="s">
        <v>36</v>
      </c>
      <c r="E58" s="264" t="s">
        <v>210</v>
      </c>
      <c r="F58" s="32"/>
      <c r="G58" s="18">
        <v>0</v>
      </c>
      <c r="H58" s="12"/>
      <c r="I58" s="18">
        <v>0</v>
      </c>
      <c r="J58" s="12"/>
      <c r="K58" s="18">
        <v>0</v>
      </c>
      <c r="L58" s="12"/>
      <c r="M58" s="18">
        <v>0</v>
      </c>
      <c r="O58" s="47"/>
      <c r="P58" s="47"/>
      <c r="Q58" s="47"/>
      <c r="R58" s="48"/>
    </row>
    <row r="59" spans="1:18" x14ac:dyDescent="0.15">
      <c r="A59" s="35"/>
      <c r="B59" s="27">
        <f>B58+1</f>
        <v>45</v>
      </c>
      <c r="C59" s="263" t="s">
        <v>36</v>
      </c>
      <c r="E59" s="264" t="s">
        <v>210</v>
      </c>
      <c r="F59" s="32"/>
      <c r="G59" s="18"/>
      <c r="H59" s="12"/>
      <c r="I59" s="18">
        <v>0</v>
      </c>
      <c r="J59" s="12"/>
      <c r="K59" s="18">
        <v>0</v>
      </c>
      <c r="L59" s="12"/>
      <c r="M59" s="18">
        <v>0</v>
      </c>
      <c r="O59" s="47"/>
      <c r="P59" s="47"/>
      <c r="Q59" s="47"/>
      <c r="R59" s="48"/>
    </row>
    <row r="60" spans="1:18" x14ac:dyDescent="0.15">
      <c r="A60" s="35"/>
      <c r="B60" s="27">
        <f>B59+1</f>
        <v>46</v>
      </c>
      <c r="C60" s="263" t="s">
        <v>36</v>
      </c>
      <c r="E60" s="264" t="s">
        <v>210</v>
      </c>
      <c r="F60" s="32"/>
      <c r="G60" s="18">
        <v>0</v>
      </c>
      <c r="H60" s="12"/>
      <c r="I60" s="18">
        <v>0</v>
      </c>
      <c r="J60" s="12"/>
      <c r="K60" s="18">
        <v>0</v>
      </c>
      <c r="L60" s="12"/>
      <c r="M60" s="18">
        <v>0</v>
      </c>
      <c r="O60" s="47"/>
      <c r="P60" s="47"/>
      <c r="Q60" s="47"/>
      <c r="R60" s="48"/>
    </row>
    <row r="61" spans="1:18" x14ac:dyDescent="0.15">
      <c r="A61" s="35"/>
      <c r="B61" s="27">
        <f>B60+1</f>
        <v>47</v>
      </c>
      <c r="C61" s="263" t="s">
        <v>36</v>
      </c>
      <c r="E61" s="264" t="s">
        <v>210</v>
      </c>
      <c r="F61" s="32"/>
      <c r="G61" s="18">
        <v>0</v>
      </c>
      <c r="H61" s="12"/>
      <c r="I61" s="18">
        <v>0</v>
      </c>
      <c r="J61" s="12"/>
      <c r="K61" s="18">
        <v>0</v>
      </c>
      <c r="L61" s="12"/>
      <c r="M61" s="18">
        <v>0</v>
      </c>
      <c r="O61" s="47"/>
      <c r="P61" s="47"/>
      <c r="Q61" s="47"/>
      <c r="R61" s="48"/>
    </row>
    <row r="62" spans="1:18" x14ac:dyDescent="0.15">
      <c r="A62" s="35"/>
      <c r="B62" s="27">
        <f>B61+1</f>
        <v>48</v>
      </c>
      <c r="C62" s="25" t="s">
        <v>521</v>
      </c>
      <c r="E62" s="153"/>
      <c r="F62" s="32"/>
      <c r="G62" s="27">
        <f>SUM(G17:G61)</f>
        <v>0</v>
      </c>
      <c r="H62" s="156"/>
      <c r="I62" s="27">
        <f>SUM(I17:I61)</f>
        <v>0</v>
      </c>
      <c r="J62" s="156"/>
      <c r="K62" s="27">
        <f>SUM(K17:K61)</f>
        <v>0</v>
      </c>
      <c r="L62" s="27">
        <f>SUM(L17:L44)</f>
        <v>0</v>
      </c>
      <c r="M62" s="27">
        <f>SUM(M17:M61)</f>
        <v>0</v>
      </c>
      <c r="N62" s="156"/>
      <c r="O62" s="47"/>
      <c r="P62" s="47"/>
      <c r="Q62" s="47"/>
      <c r="R62" s="48"/>
    </row>
    <row r="63" spans="1:18" x14ac:dyDescent="0.15">
      <c r="A63" s="35"/>
      <c r="B63" s="25" t="s">
        <v>372</v>
      </c>
      <c r="C63" s="25" t="s">
        <v>372</v>
      </c>
      <c r="E63" s="153"/>
      <c r="F63" s="32"/>
      <c r="G63" s="125" t="s">
        <v>571</v>
      </c>
      <c r="I63" s="125" t="s">
        <v>571</v>
      </c>
      <c r="K63" s="125" t="s">
        <v>571</v>
      </c>
      <c r="M63" s="125" t="s">
        <v>571</v>
      </c>
      <c r="O63" s="47"/>
      <c r="P63" s="47"/>
      <c r="Q63" s="47"/>
      <c r="R63" s="48"/>
    </row>
    <row r="64" spans="1:18" x14ac:dyDescent="0.15">
      <c r="A64" s="35"/>
      <c r="B64" s="25" t="s">
        <v>372</v>
      </c>
      <c r="C64" s="25" t="s">
        <v>372</v>
      </c>
      <c r="E64" s="153"/>
      <c r="F64" s="32"/>
      <c r="O64" s="47"/>
      <c r="P64" s="47"/>
      <c r="Q64" s="47"/>
      <c r="R64" s="48"/>
    </row>
    <row r="65" spans="1:18" x14ac:dyDescent="0.15">
      <c r="A65" s="35"/>
      <c r="B65" s="27">
        <f>B62+1</f>
        <v>49</v>
      </c>
      <c r="C65" s="25" t="s">
        <v>622</v>
      </c>
      <c r="E65" s="153"/>
      <c r="F65" s="32"/>
      <c r="G65" s="124">
        <f>IF(G14=0,0,ROUND(G62/G14,4))</f>
        <v>0</v>
      </c>
      <c r="I65" s="124">
        <f>IF(I14=0,0,ROUND(I62/I14,4))</f>
        <v>0</v>
      </c>
      <c r="J65" s="124"/>
      <c r="K65" s="124">
        <f>IF(K14=0,0,ROUND(K62/K14,4))</f>
        <v>0</v>
      </c>
      <c r="L65" s="127" t="s">
        <v>372</v>
      </c>
      <c r="M65" s="124">
        <f>IF(M14=0,0,ROUND(M62/M14,4))</f>
        <v>0</v>
      </c>
      <c r="N65" s="124"/>
      <c r="O65" s="47"/>
      <c r="P65" s="47"/>
      <c r="Q65" s="47"/>
      <c r="R65" s="48"/>
    </row>
    <row r="66" spans="1:18" x14ac:dyDescent="0.15">
      <c r="A66" s="35"/>
      <c r="B66" s="25" t="s">
        <v>372</v>
      </c>
      <c r="C66" s="25" t="s">
        <v>372</v>
      </c>
      <c r="E66" s="153"/>
      <c r="F66" s="32"/>
      <c r="G66" s="125" t="s">
        <v>571</v>
      </c>
      <c r="I66" s="125" t="s">
        <v>571</v>
      </c>
      <c r="K66" s="125" t="s">
        <v>571</v>
      </c>
      <c r="M66" s="125" t="s">
        <v>571</v>
      </c>
      <c r="O66" s="47"/>
      <c r="P66" s="47"/>
      <c r="Q66" s="47"/>
      <c r="R66" s="48"/>
    </row>
    <row r="67" spans="1:18" x14ac:dyDescent="0.15">
      <c r="A67" s="35"/>
      <c r="E67" s="153"/>
      <c r="F67" s="32"/>
      <c r="O67" s="47"/>
      <c r="P67" s="47"/>
      <c r="Q67" s="47"/>
      <c r="R67" s="48"/>
    </row>
    <row r="68" spans="1:18" x14ac:dyDescent="0.15">
      <c r="A68" s="35"/>
      <c r="B68" s="25" t="s">
        <v>372</v>
      </c>
      <c r="C68" s="25" t="s">
        <v>372</v>
      </c>
      <c r="E68" s="155" t="s">
        <v>372</v>
      </c>
      <c r="F68" s="32"/>
      <c r="O68" s="47"/>
      <c r="P68" s="47"/>
      <c r="Q68" s="47"/>
      <c r="R68" s="48"/>
    </row>
    <row r="69" spans="1:18" x14ac:dyDescent="0.15">
      <c r="A69" s="35"/>
      <c r="E69" s="153"/>
      <c r="F69" s="32"/>
      <c r="O69" s="47"/>
      <c r="P69" s="47"/>
      <c r="Q69" s="47"/>
      <c r="R69" s="48"/>
    </row>
    <row r="70" spans="1:18" x14ac:dyDescent="0.15">
      <c r="A70" s="132"/>
      <c r="B70" s="27">
        <f>B65+1</f>
        <v>50</v>
      </c>
      <c r="C70" s="154" t="s">
        <v>212</v>
      </c>
      <c r="D70" s="112"/>
      <c r="E70" s="157"/>
      <c r="F70" s="49"/>
      <c r="G70" s="158" t="s">
        <v>213</v>
      </c>
      <c r="H70" s="112"/>
      <c r="I70" s="158" t="s">
        <v>214</v>
      </c>
      <c r="J70" s="112"/>
      <c r="K70" s="158" t="s">
        <v>215</v>
      </c>
      <c r="L70" s="112"/>
      <c r="M70" s="158" t="s">
        <v>215</v>
      </c>
      <c r="N70" s="112"/>
      <c r="O70" s="47"/>
      <c r="P70" s="47"/>
      <c r="Q70" s="47"/>
      <c r="R70" s="48"/>
    </row>
    <row r="71" spans="1:18" x14ac:dyDescent="0.15">
      <c r="A71" s="138"/>
      <c r="B71" s="28"/>
      <c r="C71" s="28"/>
      <c r="D71" s="28"/>
      <c r="E71" s="28"/>
      <c r="F71" s="143"/>
      <c r="G71" s="28"/>
      <c r="H71" s="28"/>
      <c r="I71" s="28"/>
      <c r="J71" s="28"/>
      <c r="K71" s="28"/>
      <c r="L71" s="28"/>
      <c r="M71" s="28"/>
      <c r="N71" s="28"/>
      <c r="O71" s="52"/>
      <c r="P71" s="52"/>
      <c r="Q71" s="52"/>
      <c r="R71" s="65"/>
    </row>
    <row r="73" spans="1:18" x14ac:dyDescent="0.15">
      <c r="C73" s="46" t="str">
        <f>'Worksheet D'!B303</f>
        <v>FORM CMS 276-16</v>
      </c>
    </row>
    <row r="74" spans="1:18" x14ac:dyDescent="0.15">
      <c r="C74" s="46" t="s">
        <v>629</v>
      </c>
      <c r="Q74" s="25" t="s">
        <v>372</v>
      </c>
    </row>
    <row r="76" spans="1:18" x14ac:dyDescent="0.15">
      <c r="C76" s="25" t="s">
        <v>216</v>
      </c>
      <c r="O76" s="25" t="s">
        <v>201</v>
      </c>
      <c r="Q76" s="25"/>
    </row>
    <row r="77" spans="1:18" x14ac:dyDescent="0.15">
      <c r="C77" s="25" t="s">
        <v>372</v>
      </c>
      <c r="O77" s="144" t="s">
        <v>217</v>
      </c>
      <c r="Q77" s="144"/>
    </row>
    <row r="78" spans="1:18" x14ac:dyDescent="0.15">
      <c r="O78" s="55" t="s">
        <v>218</v>
      </c>
      <c r="Q78" s="55"/>
    </row>
    <row r="79" spans="1:18" x14ac:dyDescent="0.15">
      <c r="C79" s="26" t="s">
        <v>419</v>
      </c>
      <c r="E79" s="27">
        <f>'Worksheet S'!D13</f>
        <v>0</v>
      </c>
    </row>
    <row r="80" spans="1:18" x14ac:dyDescent="0.15">
      <c r="C80" s="26" t="s">
        <v>436</v>
      </c>
      <c r="E80" s="27" t="str">
        <f>'Worksheet S'!L20</f>
        <v>H-xxxx</v>
      </c>
      <c r="I80" s="26" t="s">
        <v>540</v>
      </c>
      <c r="K80" s="249">
        <f>'Worksheet S'!F19</f>
        <v>0</v>
      </c>
      <c r="Q80" s="25" t="s">
        <v>372</v>
      </c>
    </row>
    <row r="81" spans="1:18" x14ac:dyDescent="0.15">
      <c r="I81" s="26" t="s">
        <v>431</v>
      </c>
      <c r="K81" s="249">
        <f>'Worksheet S'!F21</f>
        <v>0</v>
      </c>
      <c r="M81" s="144"/>
    </row>
    <row r="82" spans="1:18" x14ac:dyDescent="0.15">
      <c r="M82" s="144"/>
    </row>
    <row r="83" spans="1:18" x14ac:dyDescent="0.15">
      <c r="D83" s="28"/>
      <c r="O83" s="28"/>
      <c r="P83" s="28"/>
      <c r="Q83" s="28"/>
      <c r="R83" s="28"/>
    </row>
    <row r="84" spans="1:18" x14ac:dyDescent="0.15">
      <c r="A84" s="29"/>
      <c r="B84" s="30"/>
      <c r="C84" s="30"/>
      <c r="D84" s="112"/>
      <c r="E84" s="159" t="s">
        <v>451</v>
      </c>
      <c r="F84" s="56"/>
      <c r="G84" s="33" t="s">
        <v>219</v>
      </c>
      <c r="H84" s="31" t="s">
        <v>372</v>
      </c>
      <c r="I84" s="33" t="s">
        <v>220</v>
      </c>
      <c r="J84" s="31" t="s">
        <v>372</v>
      </c>
      <c r="K84" s="33" t="s">
        <v>221</v>
      </c>
      <c r="L84" s="31" t="s">
        <v>372</v>
      </c>
      <c r="M84" s="33" t="s">
        <v>222</v>
      </c>
      <c r="N84" s="31" t="s">
        <v>372</v>
      </c>
      <c r="O84" s="47"/>
      <c r="P84" s="47"/>
      <c r="Q84" s="47"/>
      <c r="R84" s="48"/>
    </row>
    <row r="85" spans="1:18" x14ac:dyDescent="0.15">
      <c r="A85" s="35"/>
      <c r="D85" s="112"/>
      <c r="E85" s="160" t="s">
        <v>372</v>
      </c>
      <c r="F85" s="32"/>
      <c r="G85" s="25" t="s">
        <v>372</v>
      </c>
      <c r="H85" s="25" t="s">
        <v>372</v>
      </c>
      <c r="I85" s="57" t="s">
        <v>426</v>
      </c>
      <c r="J85" s="25" t="s">
        <v>372</v>
      </c>
      <c r="L85" s="25" t="s">
        <v>372</v>
      </c>
      <c r="M85" s="36" t="s">
        <v>427</v>
      </c>
      <c r="N85" s="25" t="s">
        <v>372</v>
      </c>
      <c r="O85" s="47"/>
      <c r="P85" s="47"/>
      <c r="Q85" s="47"/>
      <c r="R85" s="48"/>
    </row>
    <row r="86" spans="1:18" x14ac:dyDescent="0.15">
      <c r="A86" s="35"/>
      <c r="C86" s="25" t="s">
        <v>223</v>
      </c>
      <c r="D86" s="161"/>
      <c r="E86" s="162" t="s">
        <v>224</v>
      </c>
      <c r="F86" s="32"/>
      <c r="G86" s="36" t="s">
        <v>204</v>
      </c>
      <c r="H86" s="25" t="s">
        <v>372</v>
      </c>
      <c r="I86" s="36" t="s">
        <v>225</v>
      </c>
      <c r="J86" s="25" t="s">
        <v>372</v>
      </c>
      <c r="K86" s="36" t="s">
        <v>204</v>
      </c>
      <c r="L86" s="25" t="s">
        <v>372</v>
      </c>
      <c r="M86" s="36" t="s">
        <v>206</v>
      </c>
      <c r="N86" s="25" t="s">
        <v>372</v>
      </c>
      <c r="O86" s="47"/>
      <c r="P86" s="47"/>
      <c r="Q86" s="47"/>
      <c r="R86" s="48"/>
    </row>
    <row r="87" spans="1:18" x14ac:dyDescent="0.15">
      <c r="A87" s="35"/>
      <c r="D87" s="112"/>
      <c r="E87" s="162" t="s">
        <v>207</v>
      </c>
      <c r="F87" s="32"/>
      <c r="G87" s="36" t="s">
        <v>426</v>
      </c>
      <c r="H87" s="25" t="s">
        <v>372</v>
      </c>
      <c r="I87" s="36" t="s">
        <v>208</v>
      </c>
      <c r="J87" s="25" t="s">
        <v>372</v>
      </c>
      <c r="K87" s="36" t="s">
        <v>427</v>
      </c>
      <c r="L87" s="25" t="s">
        <v>372</v>
      </c>
      <c r="M87" s="36"/>
      <c r="N87" s="25" t="s">
        <v>372</v>
      </c>
      <c r="O87" s="47"/>
      <c r="P87" s="47"/>
      <c r="Q87" s="47"/>
      <c r="R87" s="48"/>
    </row>
    <row r="88" spans="1:18" x14ac:dyDescent="0.15">
      <c r="A88" s="42"/>
      <c r="B88" s="43"/>
      <c r="C88" s="43"/>
      <c r="D88" s="28"/>
      <c r="E88" s="163"/>
      <c r="F88" s="44"/>
      <c r="G88" s="43"/>
      <c r="H88" s="43"/>
      <c r="I88" s="43"/>
      <c r="J88" s="43"/>
      <c r="K88" s="43"/>
      <c r="L88" s="43"/>
      <c r="M88" s="43"/>
      <c r="N88" s="43"/>
      <c r="O88" s="47"/>
      <c r="P88" s="47"/>
      <c r="Q88" s="47"/>
      <c r="R88" s="48"/>
    </row>
    <row r="89" spans="1:18" x14ac:dyDescent="0.15">
      <c r="A89" s="35"/>
      <c r="B89" s="27">
        <f>B70+1</f>
        <v>51</v>
      </c>
      <c r="C89" s="25" t="s">
        <v>226</v>
      </c>
      <c r="D89" s="112"/>
      <c r="E89" s="155" t="s">
        <v>372</v>
      </c>
      <c r="F89" s="32"/>
      <c r="G89" s="25" t="s">
        <v>372</v>
      </c>
      <c r="H89" s="25" t="s">
        <v>372</v>
      </c>
      <c r="I89" s="25" t="s">
        <v>372</v>
      </c>
      <c r="K89" s="25" t="s">
        <v>372</v>
      </c>
      <c r="L89" s="25" t="s">
        <v>372</v>
      </c>
      <c r="M89" s="25" t="s">
        <v>372</v>
      </c>
      <c r="N89" s="25" t="s">
        <v>372</v>
      </c>
      <c r="O89" s="47"/>
      <c r="P89" s="47"/>
      <c r="Q89" s="47"/>
      <c r="R89" s="48"/>
    </row>
    <row r="90" spans="1:18" x14ac:dyDescent="0.15">
      <c r="A90" s="35"/>
      <c r="B90" s="27">
        <f t="shared" ref="B90:B100" si="1">B89+1</f>
        <v>52</v>
      </c>
      <c r="C90" s="263" t="s">
        <v>36</v>
      </c>
      <c r="D90" s="23"/>
      <c r="E90" s="264" t="s">
        <v>210</v>
      </c>
      <c r="F90" s="32"/>
      <c r="G90" s="18">
        <v>0</v>
      </c>
      <c r="H90" s="12"/>
      <c r="I90" s="18">
        <v>0</v>
      </c>
      <c r="J90" s="12"/>
      <c r="K90" s="18">
        <v>0</v>
      </c>
      <c r="L90" s="12"/>
      <c r="M90" s="18">
        <v>0</v>
      </c>
      <c r="O90" s="47"/>
      <c r="P90" s="47"/>
      <c r="Q90" s="47"/>
      <c r="R90" s="48"/>
    </row>
    <row r="91" spans="1:18" x14ac:dyDescent="0.15">
      <c r="A91" s="35"/>
      <c r="B91" s="27">
        <f t="shared" si="1"/>
        <v>53</v>
      </c>
      <c r="C91" s="263" t="s">
        <v>36</v>
      </c>
      <c r="D91" s="23"/>
      <c r="E91" s="264" t="s">
        <v>210</v>
      </c>
      <c r="F91" s="32"/>
      <c r="G91" s="18">
        <v>0</v>
      </c>
      <c r="H91" s="12"/>
      <c r="I91" s="18">
        <v>0</v>
      </c>
      <c r="J91" s="12"/>
      <c r="K91" s="18">
        <v>0</v>
      </c>
      <c r="L91" s="12"/>
      <c r="M91" s="18">
        <v>0</v>
      </c>
      <c r="O91" s="47"/>
      <c r="P91" s="47"/>
      <c r="Q91" s="47"/>
      <c r="R91" s="48"/>
    </row>
    <row r="92" spans="1:18" x14ac:dyDescent="0.15">
      <c r="A92" s="35"/>
      <c r="B92" s="27">
        <f t="shared" si="1"/>
        <v>54</v>
      </c>
      <c r="C92" s="263" t="s">
        <v>36</v>
      </c>
      <c r="D92" s="23"/>
      <c r="E92" s="264" t="s">
        <v>210</v>
      </c>
      <c r="F92" s="32"/>
      <c r="G92" s="18">
        <v>0</v>
      </c>
      <c r="H92" s="12"/>
      <c r="I92" s="18">
        <v>0</v>
      </c>
      <c r="J92" s="12"/>
      <c r="K92" s="18">
        <v>0</v>
      </c>
      <c r="L92" s="12"/>
      <c r="M92" s="18">
        <v>0</v>
      </c>
      <c r="O92" s="47"/>
      <c r="P92" s="47"/>
      <c r="Q92" s="47"/>
      <c r="R92" s="48"/>
    </row>
    <row r="93" spans="1:18" x14ac:dyDescent="0.15">
      <c r="A93" s="35"/>
      <c r="B93" s="27">
        <f t="shared" si="1"/>
        <v>55</v>
      </c>
      <c r="C93" s="263" t="s">
        <v>36</v>
      </c>
      <c r="D93" s="23"/>
      <c r="E93" s="264" t="s">
        <v>210</v>
      </c>
      <c r="F93" s="32"/>
      <c r="G93" s="18">
        <v>0</v>
      </c>
      <c r="H93" s="12"/>
      <c r="I93" s="18">
        <v>0</v>
      </c>
      <c r="J93" s="12"/>
      <c r="K93" s="18">
        <v>0</v>
      </c>
      <c r="L93" s="12"/>
      <c r="M93" s="18">
        <v>0</v>
      </c>
      <c r="O93" s="47"/>
      <c r="P93" s="47"/>
      <c r="Q93" s="47"/>
      <c r="R93" s="48"/>
    </row>
    <row r="94" spans="1:18" x14ac:dyDescent="0.15">
      <c r="A94" s="35"/>
      <c r="B94" s="27">
        <f t="shared" si="1"/>
        <v>56</v>
      </c>
      <c r="C94" s="263" t="s">
        <v>36</v>
      </c>
      <c r="D94" s="23"/>
      <c r="E94" s="264" t="s">
        <v>210</v>
      </c>
      <c r="F94" s="32"/>
      <c r="G94" s="18">
        <v>0</v>
      </c>
      <c r="H94" s="12"/>
      <c r="I94" s="18">
        <v>0</v>
      </c>
      <c r="J94" s="12"/>
      <c r="K94" s="18">
        <v>0</v>
      </c>
      <c r="L94" s="12"/>
      <c r="M94" s="18">
        <v>0</v>
      </c>
      <c r="O94" s="47"/>
      <c r="P94" s="47"/>
      <c r="Q94" s="47"/>
      <c r="R94" s="48"/>
    </row>
    <row r="95" spans="1:18" x14ac:dyDescent="0.15">
      <c r="A95" s="35"/>
      <c r="B95" s="27">
        <f t="shared" si="1"/>
        <v>57</v>
      </c>
      <c r="C95" s="263" t="s">
        <v>36</v>
      </c>
      <c r="D95" s="23"/>
      <c r="E95" s="264" t="s">
        <v>210</v>
      </c>
      <c r="F95" s="32"/>
      <c r="G95" s="18">
        <v>0</v>
      </c>
      <c r="H95" s="12"/>
      <c r="I95" s="18">
        <v>0</v>
      </c>
      <c r="J95" s="12"/>
      <c r="K95" s="18">
        <v>0</v>
      </c>
      <c r="L95" s="12"/>
      <c r="M95" s="18">
        <v>0</v>
      </c>
      <c r="O95" s="47"/>
      <c r="P95" s="47"/>
      <c r="Q95" s="47"/>
      <c r="R95" s="48"/>
    </row>
    <row r="96" spans="1:18" x14ac:dyDescent="0.15">
      <c r="A96" s="35"/>
      <c r="B96" s="27">
        <f t="shared" si="1"/>
        <v>58</v>
      </c>
      <c r="C96" s="263" t="s">
        <v>36</v>
      </c>
      <c r="D96" s="23"/>
      <c r="E96" s="264" t="s">
        <v>210</v>
      </c>
      <c r="F96" s="32"/>
      <c r="G96" s="18">
        <v>0</v>
      </c>
      <c r="H96" s="12"/>
      <c r="I96" s="18">
        <v>0</v>
      </c>
      <c r="J96" s="12"/>
      <c r="K96" s="18">
        <v>0</v>
      </c>
      <c r="L96" s="12"/>
      <c r="M96" s="18">
        <v>0</v>
      </c>
      <c r="O96" s="47"/>
      <c r="P96" s="47"/>
      <c r="Q96" s="47"/>
      <c r="R96" s="48"/>
    </row>
    <row r="97" spans="1:18" x14ac:dyDescent="0.15">
      <c r="A97" s="35"/>
      <c r="B97" s="27">
        <f t="shared" si="1"/>
        <v>59</v>
      </c>
      <c r="C97" s="263" t="s">
        <v>36</v>
      </c>
      <c r="D97" s="23"/>
      <c r="E97" s="264" t="s">
        <v>210</v>
      </c>
      <c r="F97" s="32"/>
      <c r="G97" s="18">
        <v>0</v>
      </c>
      <c r="H97" s="12"/>
      <c r="I97" s="18">
        <v>0</v>
      </c>
      <c r="J97" s="12"/>
      <c r="K97" s="18">
        <v>0</v>
      </c>
      <c r="L97" s="12"/>
      <c r="M97" s="18">
        <v>0</v>
      </c>
      <c r="O97" s="47"/>
      <c r="P97" s="47"/>
      <c r="Q97" s="47"/>
      <c r="R97" s="48"/>
    </row>
    <row r="98" spans="1:18" x14ac:dyDescent="0.15">
      <c r="A98" s="35"/>
      <c r="B98" s="27">
        <f t="shared" si="1"/>
        <v>60</v>
      </c>
      <c r="C98" s="263" t="s">
        <v>36</v>
      </c>
      <c r="D98" s="23"/>
      <c r="E98" s="264" t="s">
        <v>210</v>
      </c>
      <c r="F98" s="32"/>
      <c r="G98" s="18">
        <v>0</v>
      </c>
      <c r="H98" s="12"/>
      <c r="I98" s="18">
        <v>0</v>
      </c>
      <c r="J98" s="12"/>
      <c r="K98" s="18">
        <v>0</v>
      </c>
      <c r="L98" s="12"/>
      <c r="M98" s="18">
        <v>0</v>
      </c>
      <c r="O98" s="47"/>
      <c r="P98" s="47"/>
      <c r="Q98" s="47"/>
      <c r="R98" s="48"/>
    </row>
    <row r="99" spans="1:18" x14ac:dyDescent="0.15">
      <c r="A99" s="35"/>
      <c r="B99" s="27">
        <f t="shared" si="1"/>
        <v>61</v>
      </c>
      <c r="C99" s="263" t="s">
        <v>36</v>
      </c>
      <c r="D99" s="23"/>
      <c r="E99" s="264" t="s">
        <v>210</v>
      </c>
      <c r="F99" s="32"/>
      <c r="G99" s="18">
        <v>0</v>
      </c>
      <c r="H99" s="12"/>
      <c r="I99" s="18">
        <v>0</v>
      </c>
      <c r="J99" s="12"/>
      <c r="K99" s="18">
        <v>0</v>
      </c>
      <c r="L99" s="12"/>
      <c r="M99" s="18">
        <v>0</v>
      </c>
      <c r="O99" s="47"/>
      <c r="P99" s="47"/>
      <c r="Q99" s="47"/>
      <c r="R99" s="48"/>
    </row>
    <row r="100" spans="1:18" x14ac:dyDescent="0.15">
      <c r="A100" s="35"/>
      <c r="B100" s="27">
        <f t="shared" si="1"/>
        <v>62</v>
      </c>
      <c r="C100" s="534" t="s">
        <v>623</v>
      </c>
      <c r="D100" s="535"/>
      <c r="E100" s="535"/>
      <c r="F100" s="536"/>
      <c r="G100" s="278">
        <f>SUM(G90:G99)</f>
        <v>0</v>
      </c>
      <c r="H100" s="273"/>
      <c r="I100" s="278">
        <f>SUM(I90:I99)</f>
        <v>0</v>
      </c>
      <c r="J100" s="273"/>
      <c r="K100" s="278">
        <f>SUM(K90:K99)</f>
        <v>0</v>
      </c>
      <c r="L100" s="273"/>
      <c r="M100" s="278">
        <f>SUM(M90:M99)</f>
        <v>0</v>
      </c>
      <c r="O100" s="47"/>
      <c r="P100" s="47"/>
      <c r="Q100" s="47"/>
      <c r="R100" s="48"/>
    </row>
    <row r="101" spans="1:18" x14ac:dyDescent="0.15">
      <c r="A101" s="35"/>
      <c r="E101" s="153"/>
      <c r="F101" s="32"/>
      <c r="G101" s="125" t="s">
        <v>571</v>
      </c>
      <c r="I101" s="125" t="s">
        <v>571</v>
      </c>
      <c r="K101" s="125" t="s">
        <v>571</v>
      </c>
      <c r="M101" s="125" t="s">
        <v>571</v>
      </c>
      <c r="O101" s="47"/>
      <c r="P101" s="47"/>
      <c r="Q101" s="47"/>
      <c r="R101" s="48"/>
    </row>
    <row r="102" spans="1:18" x14ac:dyDescent="0.15">
      <c r="A102" s="35"/>
      <c r="B102" s="27">
        <v>63</v>
      </c>
      <c r="C102" s="25" t="s">
        <v>678</v>
      </c>
      <c r="E102" s="153"/>
      <c r="F102" s="32"/>
      <c r="G102" s="124">
        <f>IF(G$14=0,0,ROUND(+G100/G$14,4))</f>
        <v>0</v>
      </c>
      <c r="H102" s="124"/>
      <c r="I102" s="124">
        <f>IF(I$14=0,0,ROUND(+I100/I$14,4))</f>
        <v>0</v>
      </c>
      <c r="J102" s="124"/>
      <c r="K102" s="124">
        <f>IF(K$14=0,0,ROUND(+K100/K$14,4))</f>
        <v>0</v>
      </c>
      <c r="L102" s="124"/>
      <c r="M102" s="124">
        <f>IF(M$14=0,0,ROUND(+M100/M$14,4))</f>
        <v>0</v>
      </c>
      <c r="N102" s="124"/>
      <c r="O102" s="47"/>
      <c r="P102" s="47"/>
      <c r="Q102" s="47"/>
      <c r="R102" s="48"/>
    </row>
    <row r="103" spans="1:18" x14ac:dyDescent="0.15">
      <c r="A103" s="35"/>
      <c r="E103" s="153"/>
      <c r="F103" s="32"/>
      <c r="O103" s="47"/>
      <c r="P103" s="47"/>
      <c r="Q103" s="47"/>
      <c r="R103" s="48"/>
    </row>
    <row r="104" spans="1:18" x14ac:dyDescent="0.15">
      <c r="A104" s="35"/>
      <c r="B104" s="27">
        <f>B102+1</f>
        <v>64</v>
      </c>
      <c r="C104" s="25" t="s">
        <v>227</v>
      </c>
      <c r="E104" s="153"/>
      <c r="F104" s="32"/>
      <c r="G104" s="26" t="s">
        <v>228</v>
      </c>
      <c r="H104" s="25" t="s">
        <v>372</v>
      </c>
      <c r="I104" s="26" t="s">
        <v>229</v>
      </c>
      <c r="J104" s="25" t="s">
        <v>372</v>
      </c>
      <c r="K104" s="26" t="s">
        <v>230</v>
      </c>
      <c r="L104" s="25" t="s">
        <v>372</v>
      </c>
      <c r="M104" s="26" t="s">
        <v>230</v>
      </c>
      <c r="N104" s="25" t="s">
        <v>372</v>
      </c>
      <c r="O104" s="47"/>
      <c r="P104" s="47"/>
      <c r="Q104" s="47"/>
      <c r="R104" s="48"/>
    </row>
    <row r="105" spans="1:18" x14ac:dyDescent="0.15">
      <c r="A105" s="42"/>
      <c r="B105" s="43"/>
      <c r="C105" s="43"/>
      <c r="D105" s="43"/>
      <c r="E105" s="164"/>
      <c r="F105" s="115"/>
      <c r="G105" s="43"/>
      <c r="H105" s="43"/>
      <c r="I105" s="43"/>
      <c r="J105" s="43"/>
      <c r="K105" s="43"/>
      <c r="L105" s="43"/>
      <c r="M105" s="43"/>
      <c r="N105" s="43"/>
      <c r="O105" s="47"/>
      <c r="P105" s="47"/>
      <c r="Q105" s="47"/>
      <c r="R105" s="48"/>
    </row>
    <row r="106" spans="1:18" x14ac:dyDescent="0.15">
      <c r="A106" s="35"/>
      <c r="B106" s="27">
        <f>B104+1</f>
        <v>65</v>
      </c>
      <c r="C106" s="25" t="s">
        <v>231</v>
      </c>
      <c r="D106" s="112"/>
      <c r="E106" s="157"/>
      <c r="F106" s="32"/>
      <c r="G106" s="47"/>
      <c r="H106" s="47"/>
      <c r="I106" s="47"/>
      <c r="J106" s="47"/>
      <c r="K106" s="47"/>
      <c r="L106" s="47"/>
      <c r="M106" s="47"/>
      <c r="O106" s="47"/>
      <c r="P106" s="47"/>
      <c r="Q106" s="47"/>
      <c r="R106" s="48"/>
    </row>
    <row r="107" spans="1:18" x14ac:dyDescent="0.15">
      <c r="A107" s="35"/>
      <c r="B107" s="27">
        <f>B106+1</f>
        <v>66</v>
      </c>
      <c r="C107" s="263" t="s">
        <v>36</v>
      </c>
      <c r="D107" s="23"/>
      <c r="E107" s="264" t="s">
        <v>210</v>
      </c>
      <c r="F107" s="32"/>
      <c r="G107" s="47"/>
      <c r="H107" s="47"/>
      <c r="I107" s="47"/>
      <c r="J107" s="47"/>
      <c r="K107" s="47"/>
      <c r="L107" s="47"/>
      <c r="M107" s="47"/>
      <c r="O107" s="47"/>
      <c r="P107" s="47"/>
      <c r="Q107" s="47"/>
      <c r="R107" s="48"/>
    </row>
    <row r="108" spans="1:18" x14ac:dyDescent="0.15">
      <c r="A108" s="35"/>
      <c r="B108" s="27">
        <f>B107+1</f>
        <v>67</v>
      </c>
      <c r="C108" s="263" t="s">
        <v>36</v>
      </c>
      <c r="D108" s="23"/>
      <c r="E108" s="264" t="s">
        <v>210</v>
      </c>
      <c r="F108" s="32"/>
      <c r="G108" s="47"/>
      <c r="H108" s="47"/>
      <c r="I108" s="47"/>
      <c r="J108" s="47"/>
      <c r="K108" s="47"/>
      <c r="L108" s="47"/>
      <c r="M108" s="47"/>
      <c r="O108" s="47"/>
      <c r="P108" s="47"/>
      <c r="Q108" s="47"/>
      <c r="R108" s="48"/>
    </row>
    <row r="109" spans="1:18" x14ac:dyDescent="0.15">
      <c r="A109" s="35"/>
      <c r="B109" s="27">
        <f t="shared" ref="B109:B116" si="2">B108+1</f>
        <v>68</v>
      </c>
      <c r="C109" s="263" t="s">
        <v>36</v>
      </c>
      <c r="D109" s="23"/>
      <c r="E109" s="264" t="s">
        <v>210</v>
      </c>
      <c r="F109" s="32"/>
      <c r="G109" s="47"/>
      <c r="H109" s="47"/>
      <c r="I109" s="47"/>
      <c r="J109" s="47"/>
      <c r="K109" s="47"/>
      <c r="L109" s="47"/>
      <c r="M109" s="47"/>
      <c r="O109" s="47"/>
      <c r="P109" s="47"/>
      <c r="Q109" s="47"/>
      <c r="R109" s="48"/>
    </row>
    <row r="110" spans="1:18" x14ac:dyDescent="0.15">
      <c r="A110" s="35"/>
      <c r="B110" s="27">
        <f t="shared" si="2"/>
        <v>69</v>
      </c>
      <c r="C110" s="263" t="s">
        <v>36</v>
      </c>
      <c r="D110" s="23"/>
      <c r="E110" s="264" t="s">
        <v>210</v>
      </c>
      <c r="F110" s="32"/>
      <c r="G110" s="47"/>
      <c r="H110" s="47"/>
      <c r="I110" s="47"/>
      <c r="J110" s="47"/>
      <c r="K110" s="47"/>
      <c r="L110" s="47"/>
      <c r="M110" s="47"/>
      <c r="O110" s="47"/>
      <c r="P110" s="47"/>
      <c r="Q110" s="47"/>
      <c r="R110" s="48"/>
    </row>
    <row r="111" spans="1:18" x14ac:dyDescent="0.15">
      <c r="A111" s="35"/>
      <c r="B111" s="27">
        <f t="shared" si="2"/>
        <v>70</v>
      </c>
      <c r="C111" s="263" t="s">
        <v>36</v>
      </c>
      <c r="D111" s="23"/>
      <c r="E111" s="264" t="s">
        <v>210</v>
      </c>
      <c r="F111" s="32"/>
      <c r="G111" s="47"/>
      <c r="H111" s="47"/>
      <c r="I111" s="47"/>
      <c r="J111" s="47"/>
      <c r="K111" s="47"/>
      <c r="L111" s="47"/>
      <c r="M111" s="47"/>
      <c r="O111" s="47"/>
      <c r="P111" s="47"/>
      <c r="Q111" s="47"/>
      <c r="R111" s="48"/>
    </row>
    <row r="112" spans="1:18" x14ac:dyDescent="0.15">
      <c r="A112" s="35"/>
      <c r="B112" s="27">
        <f t="shared" si="2"/>
        <v>71</v>
      </c>
      <c r="C112" s="263" t="s">
        <v>36</v>
      </c>
      <c r="D112" s="23"/>
      <c r="E112" s="264" t="s">
        <v>210</v>
      </c>
      <c r="F112" s="32"/>
      <c r="G112" s="47"/>
      <c r="H112" s="47"/>
      <c r="I112" s="47"/>
      <c r="J112" s="47"/>
      <c r="K112" s="47"/>
      <c r="L112" s="47"/>
      <c r="M112" s="47"/>
      <c r="O112" s="47"/>
      <c r="P112" s="47"/>
      <c r="Q112" s="47"/>
      <c r="R112" s="48"/>
    </row>
    <row r="113" spans="1:18" x14ac:dyDescent="0.15">
      <c r="A113" s="35"/>
      <c r="B113" s="27">
        <f t="shared" si="2"/>
        <v>72</v>
      </c>
      <c r="C113" s="263" t="s">
        <v>36</v>
      </c>
      <c r="D113" s="23"/>
      <c r="E113" s="264" t="s">
        <v>210</v>
      </c>
      <c r="F113" s="32"/>
      <c r="G113" s="47"/>
      <c r="H113" s="47"/>
      <c r="I113" s="47"/>
      <c r="J113" s="47"/>
      <c r="K113" s="47"/>
      <c r="L113" s="47"/>
      <c r="M113" s="47"/>
      <c r="O113" s="47"/>
      <c r="P113" s="47"/>
      <c r="Q113" s="47"/>
      <c r="R113" s="48"/>
    </row>
    <row r="114" spans="1:18" x14ac:dyDescent="0.15">
      <c r="A114" s="35"/>
      <c r="B114" s="27">
        <f t="shared" si="2"/>
        <v>73</v>
      </c>
      <c r="C114" s="263" t="s">
        <v>36</v>
      </c>
      <c r="D114" s="23"/>
      <c r="E114" s="264" t="s">
        <v>210</v>
      </c>
      <c r="F114" s="32"/>
      <c r="G114" s="47"/>
      <c r="H114" s="47"/>
      <c r="I114" s="47"/>
      <c r="J114" s="47"/>
      <c r="K114" s="47"/>
      <c r="L114" s="47"/>
      <c r="M114" s="47"/>
      <c r="O114" s="47"/>
      <c r="P114" s="47"/>
      <c r="Q114" s="47"/>
      <c r="R114" s="48"/>
    </row>
    <row r="115" spans="1:18" x14ac:dyDescent="0.15">
      <c r="A115" s="35"/>
      <c r="B115" s="27">
        <f t="shared" si="2"/>
        <v>74</v>
      </c>
      <c r="C115" s="263" t="s">
        <v>36</v>
      </c>
      <c r="D115" s="23"/>
      <c r="E115" s="264" t="s">
        <v>210</v>
      </c>
      <c r="F115" s="32"/>
      <c r="G115" s="47"/>
      <c r="H115" s="47"/>
      <c r="I115" s="47"/>
      <c r="J115" s="47"/>
      <c r="K115" s="47"/>
      <c r="L115" s="47"/>
      <c r="M115" s="47"/>
      <c r="O115" s="47"/>
      <c r="P115" s="47"/>
      <c r="Q115" s="47"/>
      <c r="R115" s="48"/>
    </row>
    <row r="116" spans="1:18" x14ac:dyDescent="0.15">
      <c r="A116" s="35"/>
      <c r="B116" s="27">
        <f t="shared" si="2"/>
        <v>75</v>
      </c>
      <c r="C116" s="534" t="s">
        <v>679</v>
      </c>
      <c r="D116" s="535"/>
      <c r="E116" s="535"/>
      <c r="F116" s="536"/>
      <c r="G116" s="47"/>
      <c r="H116" s="47"/>
      <c r="I116" s="47"/>
      <c r="J116" s="47"/>
      <c r="K116" s="47"/>
      <c r="L116" s="47"/>
      <c r="M116" s="47"/>
      <c r="O116" s="47"/>
      <c r="P116" s="47"/>
      <c r="Q116" s="47"/>
      <c r="R116" s="48"/>
    </row>
    <row r="117" spans="1:18" x14ac:dyDescent="0.15">
      <c r="A117" s="35"/>
      <c r="E117" s="153"/>
      <c r="F117" s="32"/>
      <c r="G117" s="47"/>
      <c r="H117" s="47"/>
      <c r="I117" s="47"/>
      <c r="J117" s="47"/>
      <c r="K117" s="47"/>
      <c r="L117" s="47"/>
      <c r="M117" s="47"/>
      <c r="O117" s="47"/>
      <c r="P117" s="47"/>
      <c r="Q117" s="47"/>
      <c r="R117" s="48"/>
    </row>
    <row r="118" spans="1:18" x14ac:dyDescent="0.15">
      <c r="A118" s="35"/>
      <c r="B118" s="27">
        <v>76</v>
      </c>
      <c r="C118" s="25" t="s">
        <v>680</v>
      </c>
      <c r="E118" s="153"/>
      <c r="F118" s="32"/>
      <c r="G118" s="47"/>
      <c r="H118" s="47"/>
      <c r="I118" s="47"/>
      <c r="J118" s="47"/>
      <c r="K118" s="47"/>
      <c r="L118" s="47"/>
      <c r="M118" s="47"/>
      <c r="N118" s="124"/>
      <c r="O118" s="47"/>
      <c r="P118" s="47"/>
      <c r="Q118" s="47"/>
      <c r="R118" s="48"/>
    </row>
    <row r="119" spans="1:18" x14ac:dyDescent="0.15">
      <c r="A119" s="35"/>
      <c r="E119" s="153"/>
      <c r="F119" s="32"/>
      <c r="G119" s="47"/>
      <c r="H119" s="47"/>
      <c r="I119" s="47"/>
      <c r="J119" s="47"/>
      <c r="K119" s="47"/>
      <c r="L119" s="47"/>
      <c r="M119" s="47"/>
      <c r="O119" s="47"/>
      <c r="P119" s="47"/>
      <c r="Q119" s="47"/>
      <c r="R119" s="48"/>
    </row>
    <row r="120" spans="1:18" x14ac:dyDescent="0.15">
      <c r="A120" s="35"/>
      <c r="B120" s="27">
        <f>B118+1</f>
        <v>77</v>
      </c>
      <c r="C120" s="25" t="s">
        <v>227</v>
      </c>
      <c r="E120" s="153"/>
      <c r="F120" s="32"/>
      <c r="G120" s="47"/>
      <c r="H120" s="47"/>
      <c r="I120" s="47"/>
      <c r="J120" s="47"/>
      <c r="K120" s="47"/>
      <c r="L120" s="47"/>
      <c r="M120" s="47"/>
      <c r="O120" s="47"/>
      <c r="P120" s="47"/>
      <c r="Q120" s="47"/>
      <c r="R120" s="48"/>
    </row>
    <row r="121" spans="1:18" x14ac:dyDescent="0.15">
      <c r="A121" s="42"/>
      <c r="B121" s="43"/>
      <c r="C121" s="43"/>
      <c r="D121" s="43"/>
      <c r="E121" s="164"/>
      <c r="F121" s="115"/>
      <c r="G121" s="43"/>
      <c r="H121" s="43"/>
      <c r="I121" s="43"/>
      <c r="J121" s="43"/>
      <c r="K121" s="43"/>
      <c r="L121" s="43"/>
      <c r="M121" s="43"/>
      <c r="N121" s="43"/>
      <c r="O121" s="47"/>
      <c r="P121" s="47"/>
      <c r="Q121" s="47"/>
      <c r="R121" s="48"/>
    </row>
    <row r="122" spans="1:18" x14ac:dyDescent="0.15">
      <c r="A122" s="35"/>
      <c r="B122" s="27">
        <f>B120+1</f>
        <v>78</v>
      </c>
      <c r="C122" s="25" t="s">
        <v>233</v>
      </c>
      <c r="D122" s="112"/>
      <c r="E122" s="155" t="s">
        <v>372</v>
      </c>
      <c r="F122" s="32"/>
      <c r="G122" s="25" t="s">
        <v>372</v>
      </c>
      <c r="I122" s="25" t="s">
        <v>372</v>
      </c>
      <c r="J122" s="25" t="s">
        <v>372</v>
      </c>
      <c r="K122" s="25" t="s">
        <v>372</v>
      </c>
      <c r="L122" s="25" t="s">
        <v>372</v>
      </c>
      <c r="M122" s="25" t="s">
        <v>372</v>
      </c>
      <c r="N122" s="25" t="s">
        <v>372</v>
      </c>
      <c r="O122" s="47"/>
      <c r="P122" s="47"/>
      <c r="Q122" s="47"/>
      <c r="R122" s="48"/>
    </row>
    <row r="123" spans="1:18" x14ac:dyDescent="0.15">
      <c r="A123" s="35"/>
      <c r="B123" s="27">
        <f>B122+1</f>
        <v>79</v>
      </c>
      <c r="C123" s="263" t="s">
        <v>36</v>
      </c>
      <c r="D123" s="23"/>
      <c r="E123" s="264" t="s">
        <v>210</v>
      </c>
      <c r="F123" s="32"/>
      <c r="G123" s="18">
        <v>0</v>
      </c>
      <c r="H123" s="12"/>
      <c r="I123" s="18">
        <v>0</v>
      </c>
      <c r="J123" s="12"/>
      <c r="K123" s="18">
        <v>0</v>
      </c>
      <c r="L123" s="12"/>
      <c r="M123" s="18">
        <v>0</v>
      </c>
      <c r="O123" s="47"/>
      <c r="P123" s="47"/>
      <c r="Q123" s="47"/>
      <c r="R123" s="48"/>
    </row>
    <row r="124" spans="1:18" x14ac:dyDescent="0.15">
      <c r="A124" s="35"/>
      <c r="B124" s="27">
        <f>B123+1</f>
        <v>80</v>
      </c>
      <c r="C124" s="263" t="s">
        <v>36</v>
      </c>
      <c r="D124" s="23"/>
      <c r="E124" s="264" t="s">
        <v>210</v>
      </c>
      <c r="F124" s="32"/>
      <c r="G124" s="18">
        <v>0</v>
      </c>
      <c r="H124" s="12"/>
      <c r="I124" s="18">
        <v>0</v>
      </c>
      <c r="J124" s="12"/>
      <c r="K124" s="18">
        <v>0</v>
      </c>
      <c r="L124" s="12"/>
      <c r="M124" s="18">
        <v>0</v>
      </c>
      <c r="O124" s="47"/>
      <c r="P124" s="47"/>
      <c r="Q124" s="47"/>
      <c r="R124" s="48"/>
    </row>
    <row r="125" spans="1:18" x14ac:dyDescent="0.15">
      <c r="A125" s="35"/>
      <c r="B125" s="27">
        <f>B124+1</f>
        <v>81</v>
      </c>
      <c r="C125" s="263" t="s">
        <v>36</v>
      </c>
      <c r="D125" s="23"/>
      <c r="E125" s="264" t="s">
        <v>210</v>
      </c>
      <c r="F125" s="32"/>
      <c r="G125" s="18">
        <v>0</v>
      </c>
      <c r="H125" s="12"/>
      <c r="I125" s="18">
        <v>0</v>
      </c>
      <c r="J125" s="12"/>
      <c r="K125" s="18">
        <v>0</v>
      </c>
      <c r="L125" s="12"/>
      <c r="M125" s="18">
        <v>0</v>
      </c>
      <c r="O125" s="47"/>
      <c r="P125" s="47"/>
      <c r="Q125" s="47"/>
      <c r="R125" s="48"/>
    </row>
    <row r="126" spans="1:18" x14ac:dyDescent="0.15">
      <c r="A126" s="35"/>
      <c r="B126" s="27">
        <f t="shared" ref="B126:B132" si="3">B125+1</f>
        <v>82</v>
      </c>
      <c r="C126" s="263" t="s">
        <v>36</v>
      </c>
      <c r="D126" s="23"/>
      <c r="E126" s="264" t="s">
        <v>210</v>
      </c>
      <c r="F126" s="32"/>
      <c r="G126" s="18">
        <v>0</v>
      </c>
      <c r="H126" s="12"/>
      <c r="I126" s="18">
        <v>0</v>
      </c>
      <c r="J126" s="12"/>
      <c r="K126" s="18">
        <v>0</v>
      </c>
      <c r="L126" s="12"/>
      <c r="M126" s="18">
        <v>0</v>
      </c>
      <c r="O126" s="47"/>
      <c r="P126" s="47"/>
      <c r="Q126" s="47"/>
      <c r="R126" s="48"/>
    </row>
    <row r="127" spans="1:18" x14ac:dyDescent="0.15">
      <c r="A127" s="35"/>
      <c r="B127" s="27">
        <f t="shared" si="3"/>
        <v>83</v>
      </c>
      <c r="C127" s="263" t="s">
        <v>36</v>
      </c>
      <c r="D127" s="23"/>
      <c r="E127" s="264" t="s">
        <v>210</v>
      </c>
      <c r="F127" s="32"/>
      <c r="G127" s="18">
        <v>0</v>
      </c>
      <c r="H127" s="12"/>
      <c r="I127" s="18">
        <v>0</v>
      </c>
      <c r="J127" s="12"/>
      <c r="K127" s="18">
        <v>0</v>
      </c>
      <c r="L127" s="12"/>
      <c r="M127" s="18">
        <v>0</v>
      </c>
      <c r="O127" s="47"/>
      <c r="P127" s="47"/>
      <c r="Q127" s="47"/>
      <c r="R127" s="48"/>
    </row>
    <row r="128" spans="1:18" x14ac:dyDescent="0.15">
      <c r="A128" s="35"/>
      <c r="B128" s="27">
        <f t="shared" si="3"/>
        <v>84</v>
      </c>
      <c r="C128" s="263" t="s">
        <v>36</v>
      </c>
      <c r="D128" s="23"/>
      <c r="E128" s="264" t="s">
        <v>210</v>
      </c>
      <c r="F128" s="32"/>
      <c r="G128" s="18">
        <v>0</v>
      </c>
      <c r="H128" s="12"/>
      <c r="I128" s="18">
        <v>0</v>
      </c>
      <c r="J128" s="12"/>
      <c r="K128" s="18">
        <v>0</v>
      </c>
      <c r="L128" s="12"/>
      <c r="M128" s="18">
        <v>0</v>
      </c>
      <c r="O128" s="47"/>
      <c r="P128" s="47"/>
      <c r="Q128" s="47"/>
      <c r="R128" s="48"/>
    </row>
    <row r="129" spans="1:18" x14ac:dyDescent="0.15">
      <c r="A129" s="35"/>
      <c r="B129" s="27">
        <f t="shared" si="3"/>
        <v>85</v>
      </c>
      <c r="C129" s="263" t="s">
        <v>36</v>
      </c>
      <c r="D129" s="23"/>
      <c r="E129" s="264" t="s">
        <v>210</v>
      </c>
      <c r="F129" s="32"/>
      <c r="G129" s="18">
        <v>0</v>
      </c>
      <c r="H129" s="12"/>
      <c r="I129" s="18">
        <v>0</v>
      </c>
      <c r="J129" s="12"/>
      <c r="K129" s="18">
        <v>0</v>
      </c>
      <c r="L129" s="12"/>
      <c r="M129" s="18">
        <v>0</v>
      </c>
      <c r="O129" s="47"/>
      <c r="P129" s="47"/>
      <c r="Q129" s="47"/>
      <c r="R129" s="48"/>
    </row>
    <row r="130" spans="1:18" x14ac:dyDescent="0.15">
      <c r="A130" s="35"/>
      <c r="B130" s="27">
        <f t="shared" si="3"/>
        <v>86</v>
      </c>
      <c r="C130" s="263" t="s">
        <v>36</v>
      </c>
      <c r="D130" s="23"/>
      <c r="E130" s="264" t="s">
        <v>210</v>
      </c>
      <c r="F130" s="32"/>
      <c r="G130" s="18">
        <v>0</v>
      </c>
      <c r="H130" s="12"/>
      <c r="I130" s="18">
        <v>0</v>
      </c>
      <c r="J130" s="12"/>
      <c r="K130" s="18">
        <v>0</v>
      </c>
      <c r="L130" s="12"/>
      <c r="M130" s="18">
        <v>0</v>
      </c>
      <c r="O130" s="47"/>
      <c r="P130" s="47"/>
      <c r="Q130" s="47"/>
      <c r="R130" s="48"/>
    </row>
    <row r="131" spans="1:18" x14ac:dyDescent="0.15">
      <c r="A131" s="35"/>
      <c r="B131" s="27">
        <f t="shared" si="3"/>
        <v>87</v>
      </c>
      <c r="C131" s="263" t="s">
        <v>36</v>
      </c>
      <c r="D131" s="23"/>
      <c r="E131" s="264" t="s">
        <v>210</v>
      </c>
      <c r="F131" s="32"/>
      <c r="G131" s="18">
        <v>0</v>
      </c>
      <c r="H131" s="12"/>
      <c r="I131" s="18">
        <v>0</v>
      </c>
      <c r="J131" s="12"/>
      <c r="K131" s="18">
        <v>0</v>
      </c>
      <c r="L131" s="12"/>
      <c r="M131" s="18">
        <v>0</v>
      </c>
      <c r="O131" s="47"/>
      <c r="P131" s="47"/>
      <c r="Q131" s="47"/>
      <c r="R131" s="48"/>
    </row>
    <row r="132" spans="1:18" x14ac:dyDescent="0.15">
      <c r="A132" s="35"/>
      <c r="B132" s="27">
        <f t="shared" si="3"/>
        <v>88</v>
      </c>
      <c r="C132" s="263" t="s">
        <v>36</v>
      </c>
      <c r="D132" s="23"/>
      <c r="E132" s="264" t="s">
        <v>210</v>
      </c>
      <c r="F132" s="32"/>
      <c r="G132" s="18">
        <v>0</v>
      </c>
      <c r="H132" s="12"/>
      <c r="I132" s="18">
        <v>0</v>
      </c>
      <c r="J132" s="12"/>
      <c r="K132" s="18">
        <v>0</v>
      </c>
      <c r="L132" s="12"/>
      <c r="M132" s="18">
        <v>0</v>
      </c>
      <c r="O132" s="47"/>
      <c r="P132" s="47"/>
      <c r="Q132" s="47"/>
      <c r="R132" s="48"/>
    </row>
    <row r="133" spans="1:18" x14ac:dyDescent="0.15">
      <c r="A133" s="35"/>
      <c r="B133" s="27">
        <f>B132+1</f>
        <v>89</v>
      </c>
      <c r="C133" s="263" t="s">
        <v>36</v>
      </c>
      <c r="D133" s="23"/>
      <c r="E133" s="264" t="s">
        <v>210</v>
      </c>
      <c r="F133" s="32"/>
      <c r="G133" s="18">
        <v>0</v>
      </c>
      <c r="H133" s="12"/>
      <c r="I133" s="18">
        <v>0</v>
      </c>
      <c r="J133" s="12"/>
      <c r="K133" s="18">
        <v>0</v>
      </c>
      <c r="L133" s="12"/>
      <c r="M133" s="18">
        <v>0</v>
      </c>
      <c r="O133" s="47"/>
      <c r="P133" s="47"/>
      <c r="Q133" s="47"/>
      <c r="R133" s="48"/>
    </row>
    <row r="134" spans="1:18" x14ac:dyDescent="0.15">
      <c r="A134" s="35"/>
      <c r="C134" s="25"/>
      <c r="D134" s="112"/>
      <c r="E134" s="165"/>
      <c r="F134" s="32"/>
      <c r="G134" s="125" t="s">
        <v>211</v>
      </c>
      <c r="I134" s="125" t="s">
        <v>211</v>
      </c>
      <c r="K134" s="125" t="s">
        <v>211</v>
      </c>
      <c r="M134" s="125" t="s">
        <v>211</v>
      </c>
      <c r="O134" s="47"/>
      <c r="P134" s="47"/>
      <c r="Q134" s="47"/>
      <c r="R134" s="48"/>
    </row>
    <row r="135" spans="1:18" x14ac:dyDescent="0.15">
      <c r="A135" s="35"/>
      <c r="B135" s="27">
        <f>B133+1</f>
        <v>90</v>
      </c>
      <c r="C135" s="25" t="s">
        <v>681</v>
      </c>
      <c r="E135" s="153"/>
      <c r="F135" s="32"/>
      <c r="G135" s="27">
        <f>SUM(G122:G133)</f>
        <v>0</v>
      </c>
      <c r="I135" s="27">
        <f>SUM(I122:I133)</f>
        <v>0</v>
      </c>
      <c r="K135" s="27">
        <f>SUM(K122:K133)</f>
        <v>0</v>
      </c>
      <c r="M135" s="27">
        <f>SUM(M122:M133)</f>
        <v>0</v>
      </c>
      <c r="O135" s="47"/>
      <c r="P135" s="47"/>
      <c r="Q135" s="47"/>
      <c r="R135" s="48"/>
    </row>
    <row r="136" spans="1:18" x14ac:dyDescent="0.15">
      <c r="A136" s="35"/>
      <c r="E136" s="153"/>
      <c r="F136" s="32"/>
      <c r="G136" s="125" t="s">
        <v>571</v>
      </c>
      <c r="I136" s="125" t="s">
        <v>571</v>
      </c>
      <c r="K136" s="125" t="s">
        <v>571</v>
      </c>
      <c r="M136" s="125" t="s">
        <v>234</v>
      </c>
      <c r="O136" s="47"/>
      <c r="P136" s="47"/>
      <c r="Q136" s="47"/>
      <c r="R136" s="48"/>
    </row>
    <row r="137" spans="1:18" x14ac:dyDescent="0.15">
      <c r="A137" s="35"/>
      <c r="B137" s="27">
        <f>B135+1</f>
        <v>91</v>
      </c>
      <c r="C137" s="25" t="s">
        <v>682</v>
      </c>
      <c r="E137" s="153"/>
      <c r="F137" s="32"/>
      <c r="G137" s="124">
        <f>IF(G$14=0,0,ROUND(+G135/G$14,4))</f>
        <v>0</v>
      </c>
      <c r="H137" s="124"/>
      <c r="I137" s="124">
        <f>IF(I$14=0,0,ROUND(+I135/I$14,4))</f>
        <v>0</v>
      </c>
      <c r="J137" s="124"/>
      <c r="K137" s="124">
        <f>IF(K$14=0,0,ROUND(+K135/K$14,4))</f>
        <v>0</v>
      </c>
      <c r="L137" s="124"/>
      <c r="M137" s="124">
        <f>IF(M$14=0,0,ROUND(+M135/M$14,4))</f>
        <v>0</v>
      </c>
      <c r="N137" s="124"/>
      <c r="O137" s="47"/>
      <c r="P137" s="47"/>
      <c r="Q137" s="47"/>
      <c r="R137" s="48"/>
    </row>
    <row r="138" spans="1:18" x14ac:dyDescent="0.15">
      <c r="A138" s="35"/>
      <c r="E138" s="153"/>
      <c r="F138" s="32"/>
      <c r="O138" s="47"/>
      <c r="P138" s="47"/>
      <c r="Q138" s="47"/>
      <c r="R138" s="48"/>
    </row>
    <row r="139" spans="1:18" x14ac:dyDescent="0.15">
      <c r="A139" s="132"/>
      <c r="B139" s="133">
        <f>B137+1</f>
        <v>92</v>
      </c>
      <c r="C139" s="154" t="s">
        <v>252</v>
      </c>
      <c r="D139" s="112"/>
      <c r="E139" s="157"/>
      <c r="F139" s="49"/>
      <c r="G139" s="158" t="s">
        <v>253</v>
      </c>
      <c r="H139" s="112"/>
      <c r="I139" s="158" t="s">
        <v>254</v>
      </c>
      <c r="J139" s="112"/>
      <c r="K139" s="158" t="s">
        <v>255</v>
      </c>
      <c r="L139" s="112"/>
      <c r="M139" s="158" t="s">
        <v>255</v>
      </c>
      <c r="N139" s="112"/>
      <c r="O139" s="47"/>
      <c r="P139" s="47"/>
      <c r="Q139" s="47"/>
      <c r="R139" s="48"/>
    </row>
    <row r="140" spans="1:18" x14ac:dyDescent="0.15">
      <c r="A140" s="138"/>
      <c r="B140" s="28"/>
      <c r="C140" s="28"/>
      <c r="D140" s="28"/>
      <c r="E140" s="28"/>
      <c r="F140" s="143"/>
      <c r="G140" s="28"/>
      <c r="H140" s="28"/>
      <c r="I140" s="28"/>
      <c r="J140" s="28"/>
      <c r="K140" s="28"/>
      <c r="L140" s="28"/>
      <c r="M140" s="28"/>
      <c r="N140" s="28"/>
      <c r="O140" s="52"/>
      <c r="P140" s="52"/>
      <c r="Q140" s="52"/>
      <c r="R140" s="65"/>
    </row>
    <row r="142" spans="1:18" x14ac:dyDescent="0.15">
      <c r="C142" s="46" t="str">
        <f>'Worksheet D'!B303</f>
        <v>FORM CMS 276-16</v>
      </c>
    </row>
    <row r="143" spans="1:18" x14ac:dyDescent="0.15">
      <c r="C143" s="25" t="str">
        <f>C74</f>
        <v>(INSTRUCTIONS FOR THIS WORKSHEET ARE PUBLISHED IN CMS PUB. 15-II, SECTION 2312)</v>
      </c>
    </row>
  </sheetData>
  <sheetProtection algorithmName="SHA-512" hashValue="oe0WpEWUYDSHclN/doTizKohB7K3j28LpPjy0UJBJCwhVc1hKNexo0+CEk1j0GXpxZe3zvLox2sz6pUbivVbUA==" saltValue="GlCqpurtbMV03xDQoSXhJA==" spinCount="100000" sheet="1" objects="1" scenarios="1"/>
  <customSheetViews>
    <customSheetView guid="{5C464C92-22CC-468A-942C-F9652650FF68}" showGridLines="0">
      <selection activeCell="M61" sqref="M61"/>
      <rowBreaks count="1" manualBreakCount="1">
        <brk id="75" max="16383" man="1"/>
      </rowBreaks>
      <pageMargins left="0" right="0" top="0.5" bottom="0.5" header="0.5" footer="0.5"/>
      <pageSetup orientation="portrait" r:id="rId1"/>
      <headerFooter alignWithMargins="0"/>
    </customSheetView>
    <customSheetView guid="{06A015F6-E370-4E83-BBF6-0EE93E8B73CD}" showGridLines="0">
      <selection activeCell="G28" sqref="G28"/>
      <rowBreaks count="1" manualBreakCount="1">
        <brk id="75" max="16383" man="1"/>
      </rowBreaks>
      <pageMargins left="0" right="0" top="0.5" bottom="0.5" header="0.5" footer="0.5"/>
      <pageSetup orientation="portrait" r:id="rId2"/>
      <headerFooter alignWithMargins="0"/>
    </customSheetView>
  </customSheetViews>
  <mergeCells count="3">
    <mergeCell ref="C16:E16"/>
    <mergeCell ref="C100:F100"/>
    <mergeCell ref="C116:F116"/>
  </mergeCells>
  <phoneticPr fontId="0" type="noConversion"/>
  <pageMargins left="0" right="0" top="0.5" bottom="0.5" header="0.5" footer="0.5"/>
  <pageSetup orientation="portrait" r:id="rId3"/>
  <headerFooter alignWithMargins="0"/>
  <rowBreaks count="1" manualBreakCount="1">
    <brk id="75" max="16383" man="1"/>
  </rowBreaks>
  <ignoredErrors>
    <ignoredError sqref="E9 G9 I9 K9 M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autoPageBreaks="0"/>
  </sheetPr>
  <dimension ref="A1:R60"/>
  <sheetViews>
    <sheetView showGridLines="0" topLeftCell="A10" zoomScale="140" zoomScaleNormal="140" workbookViewId="0">
      <selection activeCell="N32" sqref="N32"/>
    </sheetView>
  </sheetViews>
  <sheetFormatPr defaultRowHeight="9" x14ac:dyDescent="0.15"/>
  <cols>
    <col min="1" max="1" width="1" style="22" customWidth="1"/>
    <col min="2" max="2" width="4.796875" style="22" customWidth="1"/>
    <col min="3" max="3" width="41" style="22" customWidth="1"/>
    <col min="4" max="4" width="1" style="22" customWidth="1"/>
    <col min="5" max="5" width="13.59765625" style="22" customWidth="1"/>
    <col min="6" max="6" width="1" style="22" customWidth="1"/>
    <col min="7" max="7" width="13.796875" style="22" customWidth="1"/>
    <col min="8" max="8" width="1" style="22" customWidth="1"/>
    <col min="9" max="9" width="16.19921875" style="22" bestFit="1" customWidth="1"/>
    <col min="10" max="10" width="1" style="22" customWidth="1"/>
    <col min="11" max="11" width="14" style="22" customWidth="1"/>
    <col min="12" max="12" width="1" style="22" customWidth="1"/>
    <col min="13" max="13" width="10.796875" style="22" customWidth="1"/>
    <col min="14" max="14" width="1" style="22" customWidth="1"/>
    <col min="15" max="15" width="15" style="22" customWidth="1"/>
    <col min="16" max="16" width="1" style="22" customWidth="1"/>
    <col min="17" max="17" width="12.59765625" style="22" customWidth="1"/>
    <col min="18" max="18" width="1.3984375" style="22" customWidth="1"/>
    <col min="19" max="16384" width="9.59765625" style="22"/>
  </cols>
  <sheetData>
    <row r="1" spans="1:18" x14ac:dyDescent="0.15">
      <c r="C1" s="25" t="s">
        <v>256</v>
      </c>
      <c r="O1" s="22" t="s">
        <v>685</v>
      </c>
    </row>
    <row r="2" spans="1:18" x14ac:dyDescent="0.15">
      <c r="C2" s="25" t="s">
        <v>372</v>
      </c>
    </row>
    <row r="3" spans="1:18" x14ac:dyDescent="0.15">
      <c r="Q3" s="25" t="s">
        <v>372</v>
      </c>
    </row>
    <row r="4" spans="1:18" x14ac:dyDescent="0.15">
      <c r="C4" s="26" t="s">
        <v>419</v>
      </c>
      <c r="E4" s="27">
        <f>'Worksheet S'!D13</f>
        <v>0</v>
      </c>
      <c r="Q4" s="25" t="s">
        <v>372</v>
      </c>
    </row>
    <row r="5" spans="1:18" x14ac:dyDescent="0.15">
      <c r="C5" s="26" t="s">
        <v>436</v>
      </c>
      <c r="E5" s="27" t="str">
        <f>'Worksheet S'!L20</f>
        <v>H-xxxx</v>
      </c>
      <c r="I5" s="26" t="s">
        <v>540</v>
      </c>
      <c r="K5" s="249">
        <f>'Worksheet S'!F19</f>
        <v>0</v>
      </c>
      <c r="Q5" s="25" t="s">
        <v>372</v>
      </c>
    </row>
    <row r="6" spans="1:18" x14ac:dyDescent="0.15">
      <c r="I6" s="26" t="s">
        <v>431</v>
      </c>
      <c r="K6" s="249">
        <f>'Worksheet S'!F21</f>
        <v>0</v>
      </c>
    </row>
    <row r="9" spans="1:18" x14ac:dyDescent="0.15">
      <c r="A9" s="29"/>
      <c r="B9" s="30"/>
      <c r="C9" s="30"/>
      <c r="D9" s="34" t="s">
        <v>372</v>
      </c>
      <c r="E9" s="33" t="s">
        <v>451</v>
      </c>
      <c r="F9" s="30"/>
      <c r="G9" s="316" t="s">
        <v>452</v>
      </c>
      <c r="H9" s="317" t="s">
        <v>372</v>
      </c>
      <c r="I9" s="310" t="s">
        <v>453</v>
      </c>
      <c r="J9" s="317" t="s">
        <v>372</v>
      </c>
      <c r="K9" s="310" t="s">
        <v>454</v>
      </c>
      <c r="L9" s="317" t="s">
        <v>372</v>
      </c>
      <c r="M9" s="310" t="s">
        <v>455</v>
      </c>
      <c r="N9" s="317" t="s">
        <v>372</v>
      </c>
      <c r="O9" s="310" t="s">
        <v>456</v>
      </c>
      <c r="P9" s="317" t="s">
        <v>372</v>
      </c>
      <c r="Q9" s="310" t="s">
        <v>457</v>
      </c>
      <c r="R9" s="280"/>
    </row>
    <row r="10" spans="1:18" x14ac:dyDescent="0.15">
      <c r="A10" s="35"/>
      <c r="D10" s="37" t="s">
        <v>372</v>
      </c>
      <c r="E10" s="25" t="s">
        <v>372</v>
      </c>
      <c r="F10" s="112"/>
      <c r="G10" s="160" t="s">
        <v>372</v>
      </c>
      <c r="H10" s="154" t="s">
        <v>372</v>
      </c>
      <c r="I10" s="114" t="s">
        <v>696</v>
      </c>
      <c r="J10" s="154" t="s">
        <v>372</v>
      </c>
      <c r="K10" s="114" t="s">
        <v>258</v>
      </c>
      <c r="L10" s="154" t="s">
        <v>372</v>
      </c>
      <c r="M10" s="114" t="s">
        <v>428</v>
      </c>
      <c r="N10" s="154" t="s">
        <v>372</v>
      </c>
      <c r="O10" s="114" t="s">
        <v>259</v>
      </c>
      <c r="P10" s="154" t="s">
        <v>372</v>
      </c>
      <c r="Q10" s="114" t="s">
        <v>423</v>
      </c>
      <c r="R10" s="49"/>
    </row>
    <row r="11" spans="1:18" x14ac:dyDescent="0.15">
      <c r="A11" s="35"/>
      <c r="C11" s="36" t="s">
        <v>260</v>
      </c>
      <c r="D11" s="37" t="s">
        <v>372</v>
      </c>
      <c r="E11" s="36" t="s">
        <v>261</v>
      </c>
      <c r="F11" s="112"/>
      <c r="G11" s="162" t="s">
        <v>422</v>
      </c>
      <c r="H11" s="154" t="s">
        <v>372</v>
      </c>
      <c r="I11" s="114" t="s">
        <v>695</v>
      </c>
      <c r="J11" s="154" t="s">
        <v>372</v>
      </c>
      <c r="K11" s="114" t="s">
        <v>262</v>
      </c>
      <c r="L11" s="154" t="s">
        <v>372</v>
      </c>
      <c r="M11" s="114" t="s">
        <v>263</v>
      </c>
      <c r="N11" s="154" t="s">
        <v>372</v>
      </c>
      <c r="O11" s="114" t="s">
        <v>264</v>
      </c>
      <c r="P11" s="154" t="s">
        <v>372</v>
      </c>
      <c r="Q11" s="114" t="s">
        <v>425</v>
      </c>
      <c r="R11" s="49"/>
    </row>
    <row r="12" spans="1:18" x14ac:dyDescent="0.15">
      <c r="A12" s="35"/>
      <c r="D12" s="37" t="s">
        <v>372</v>
      </c>
      <c r="E12" s="36" t="s">
        <v>265</v>
      </c>
      <c r="F12" s="112"/>
      <c r="G12" s="162" t="s">
        <v>148</v>
      </c>
      <c r="H12" s="154" t="s">
        <v>372</v>
      </c>
      <c r="I12" s="114" t="s">
        <v>148</v>
      </c>
      <c r="J12" s="154" t="s">
        <v>372</v>
      </c>
      <c r="K12" s="114" t="s">
        <v>266</v>
      </c>
      <c r="L12" s="154" t="s">
        <v>372</v>
      </c>
      <c r="M12" s="114" t="s">
        <v>267</v>
      </c>
      <c r="N12" s="154" t="s">
        <v>372</v>
      </c>
      <c r="O12" s="114" t="s">
        <v>268</v>
      </c>
      <c r="P12" s="154" t="s">
        <v>372</v>
      </c>
      <c r="Q12" s="311" t="s">
        <v>269</v>
      </c>
      <c r="R12" s="49"/>
    </row>
    <row r="13" spans="1:18" x14ac:dyDescent="0.15">
      <c r="A13" s="42"/>
      <c r="B13" s="43"/>
      <c r="C13" s="43"/>
      <c r="D13" s="44"/>
      <c r="E13" s="43"/>
      <c r="F13" s="43"/>
      <c r="G13" s="13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143"/>
    </row>
    <row r="14" spans="1:18" x14ac:dyDescent="0.15">
      <c r="A14" s="29"/>
      <c r="B14" s="116">
        <v>1</v>
      </c>
      <c r="C14" s="429" t="s">
        <v>270</v>
      </c>
      <c r="D14" s="8" t="s">
        <v>271</v>
      </c>
      <c r="E14" s="435" t="s">
        <v>272</v>
      </c>
      <c r="F14" s="436"/>
      <c r="G14" s="437">
        <v>0</v>
      </c>
      <c r="H14" s="428"/>
      <c r="I14" s="437">
        <v>0</v>
      </c>
      <c r="J14" s="438"/>
      <c r="K14" s="439"/>
      <c r="L14" s="112"/>
      <c r="M14" s="123">
        <f>ROUND(IF(G14=0,0,I14/G14),4)</f>
        <v>0</v>
      </c>
      <c r="N14" s="154" t="s">
        <v>372</v>
      </c>
      <c r="O14" s="315"/>
      <c r="P14" s="112"/>
      <c r="Q14" s="27">
        <f>ROUND((O14*M14),0)</f>
        <v>0</v>
      </c>
      <c r="R14" s="313"/>
    </row>
    <row r="15" spans="1:18" x14ac:dyDescent="0.15">
      <c r="A15" s="35"/>
      <c r="B15" s="27">
        <f t="shared" ref="B15:B47" si="0">B14+1</f>
        <v>2</v>
      </c>
      <c r="C15" s="430" t="s">
        <v>273</v>
      </c>
      <c r="D15" s="9" t="s">
        <v>372</v>
      </c>
      <c r="E15" s="439"/>
      <c r="F15" s="440"/>
      <c r="G15" s="439"/>
      <c r="H15" s="439"/>
      <c r="I15" s="439"/>
      <c r="J15" s="439"/>
      <c r="K15" s="439"/>
      <c r="L15" s="136"/>
      <c r="M15" s="137"/>
      <c r="N15" s="136"/>
      <c r="O15" s="360"/>
      <c r="P15" s="136"/>
      <c r="Q15" s="136"/>
      <c r="R15" s="318"/>
    </row>
    <row r="16" spans="1:18" ht="9" customHeight="1" x14ac:dyDescent="0.15">
      <c r="A16" s="35"/>
      <c r="B16" s="27">
        <f t="shared" si="0"/>
        <v>3</v>
      </c>
      <c r="C16" s="431" t="s">
        <v>702</v>
      </c>
      <c r="D16" s="9" t="s">
        <v>372</v>
      </c>
      <c r="E16" s="435" t="s">
        <v>272</v>
      </c>
      <c r="F16" s="441"/>
      <c r="G16" s="442">
        <f>'Worksheet D'!J206</f>
        <v>0</v>
      </c>
      <c r="H16" s="443"/>
      <c r="I16" s="442">
        <f>'Worksheet D'!N206</f>
        <v>0</v>
      </c>
      <c r="J16" s="428"/>
      <c r="K16" s="442">
        <f>'Subpart E Limits'!I14</f>
        <v>0</v>
      </c>
      <c r="M16" s="124">
        <f t="shared" ref="M16:M37" si="1">ROUND(IF(G16=0,0,I16/G16),4)</f>
        <v>0</v>
      </c>
      <c r="N16" s="25" t="s">
        <v>372</v>
      </c>
      <c r="O16" s="352">
        <v>0</v>
      </c>
      <c r="Q16" s="27">
        <f>ROUND(IF('Subpart E Limits'!$I$6="Yes",IF(K16&lt;O16,K16*M16,O16*M16),O16*M16),0)</f>
        <v>0</v>
      </c>
      <c r="R16" s="318"/>
    </row>
    <row r="17" spans="1:18" ht="9" customHeight="1" x14ac:dyDescent="0.15">
      <c r="A17" s="35"/>
      <c r="B17" s="27">
        <f t="shared" si="0"/>
        <v>4</v>
      </c>
      <c r="C17" s="431" t="s">
        <v>690</v>
      </c>
      <c r="D17" s="9" t="s">
        <v>372</v>
      </c>
      <c r="E17" s="435" t="s">
        <v>272</v>
      </c>
      <c r="F17" s="441"/>
      <c r="G17" s="442">
        <f>'Worksheet D'!J207</f>
        <v>0</v>
      </c>
      <c r="H17" s="443"/>
      <c r="I17" s="442">
        <f>'Worksheet D'!N207</f>
        <v>0</v>
      </c>
      <c r="J17" s="428"/>
      <c r="K17" s="442">
        <f>'Subpart E Limits'!I15</f>
        <v>0</v>
      </c>
      <c r="M17" s="124">
        <f t="shared" si="1"/>
        <v>0</v>
      </c>
      <c r="N17" s="25" t="s">
        <v>372</v>
      </c>
      <c r="O17" s="352">
        <v>0</v>
      </c>
      <c r="Q17" s="27">
        <f>ROUND(IF('Subpart E Limits'!$I$6="Yes",IF(K17&lt;O17,K17*M17,O17*M17),O17*M17),0)</f>
        <v>0</v>
      </c>
      <c r="R17" s="318"/>
    </row>
    <row r="18" spans="1:18" ht="9" customHeight="1" x14ac:dyDescent="0.15">
      <c r="A18" s="35"/>
      <c r="B18" s="27">
        <f t="shared" si="0"/>
        <v>5</v>
      </c>
      <c r="C18" s="431" t="s">
        <v>691</v>
      </c>
      <c r="D18" s="9" t="s">
        <v>372</v>
      </c>
      <c r="E18" s="435" t="s">
        <v>272</v>
      </c>
      <c r="F18" s="441"/>
      <c r="G18" s="442">
        <f>'Worksheet D'!J208</f>
        <v>0</v>
      </c>
      <c r="H18" s="443"/>
      <c r="I18" s="442">
        <f>'Worksheet D'!N208</f>
        <v>0</v>
      </c>
      <c r="J18" s="428"/>
      <c r="K18" s="442">
        <f>'Subpart E Limits'!I16</f>
        <v>0</v>
      </c>
      <c r="M18" s="124">
        <f t="shared" si="1"/>
        <v>0</v>
      </c>
      <c r="N18" s="25" t="s">
        <v>372</v>
      </c>
      <c r="O18" s="352">
        <v>0</v>
      </c>
      <c r="Q18" s="27">
        <f>ROUND(IF('Subpart E Limits'!$I$6="Yes",IF(K18&lt;O18,K18*M18,O18*M18),O18*M18),0)</f>
        <v>0</v>
      </c>
      <c r="R18" s="312">
        <f>ROUND(IF('[1]Worksheet K'!$L$25="1833",IF(L18&lt;P18,L18,P18),P18),0)</f>
        <v>0</v>
      </c>
    </row>
    <row r="19" spans="1:18" x14ac:dyDescent="0.15">
      <c r="A19" s="35"/>
      <c r="B19" s="27">
        <f t="shared" si="0"/>
        <v>6</v>
      </c>
      <c r="C19" s="430" t="s">
        <v>692</v>
      </c>
      <c r="D19" s="9" t="s">
        <v>372</v>
      </c>
      <c r="E19" s="444"/>
      <c r="F19" s="440"/>
      <c r="G19" s="439"/>
      <c r="H19" s="439"/>
      <c r="I19" s="439"/>
      <c r="J19" s="439"/>
      <c r="K19" s="439"/>
      <c r="L19" s="136"/>
      <c r="M19" s="137"/>
      <c r="N19" s="136"/>
      <c r="O19" s="360"/>
      <c r="P19" s="136"/>
      <c r="Q19" s="136"/>
      <c r="R19" s="312">
        <f>ROUND(IF('[1]Worksheet K'!$L$25="1833",IF(L19&lt;P19,L19,P19),P19),0)</f>
        <v>0</v>
      </c>
    </row>
    <row r="20" spans="1:18" ht="9" customHeight="1" x14ac:dyDescent="0.15">
      <c r="A20" s="35"/>
      <c r="B20" s="27">
        <f t="shared" si="0"/>
        <v>7</v>
      </c>
      <c r="C20" s="431" t="s">
        <v>702</v>
      </c>
      <c r="D20" s="9" t="s">
        <v>372</v>
      </c>
      <c r="E20" s="435" t="s">
        <v>272</v>
      </c>
      <c r="F20" s="441"/>
      <c r="G20" s="442">
        <f>'Worksheet D'!J210</f>
        <v>0</v>
      </c>
      <c r="H20" s="443"/>
      <c r="I20" s="442">
        <f>'Worksheet D'!N210</f>
        <v>0</v>
      </c>
      <c r="J20" s="428"/>
      <c r="K20" s="442">
        <f>'Subpart E Limits'!I18</f>
        <v>0</v>
      </c>
      <c r="M20" s="124">
        <f t="shared" si="1"/>
        <v>0</v>
      </c>
      <c r="N20" s="25" t="s">
        <v>372</v>
      </c>
      <c r="O20" s="352">
        <v>0</v>
      </c>
      <c r="Q20" s="27">
        <f>ROUND(IF('Subpart E Limits'!$I$6="Yes",IF(K20&lt;O20,K20*M20,O20*M20),O20*M20),0)</f>
        <v>0</v>
      </c>
      <c r="R20" s="312">
        <f>ROUND(IF('[1]Worksheet K'!$L$25="1833",IF(L20&lt;P20,L20,P20),P20),0)</f>
        <v>0</v>
      </c>
    </row>
    <row r="21" spans="1:18" ht="9" customHeight="1" x14ac:dyDescent="0.15">
      <c r="A21" s="35"/>
      <c r="B21" s="27">
        <f t="shared" si="0"/>
        <v>8</v>
      </c>
      <c r="C21" s="431" t="s">
        <v>690</v>
      </c>
      <c r="D21" s="9" t="s">
        <v>372</v>
      </c>
      <c r="E21" s="435" t="s">
        <v>272</v>
      </c>
      <c r="F21" s="441"/>
      <c r="G21" s="442">
        <f>'Worksheet D'!J211</f>
        <v>0</v>
      </c>
      <c r="H21" s="443"/>
      <c r="I21" s="442">
        <f>'Worksheet D'!N211</f>
        <v>0</v>
      </c>
      <c r="J21" s="428"/>
      <c r="K21" s="442">
        <f>'Subpart E Limits'!I19</f>
        <v>0</v>
      </c>
      <c r="M21" s="124">
        <f t="shared" si="1"/>
        <v>0</v>
      </c>
      <c r="N21" s="25" t="s">
        <v>372</v>
      </c>
      <c r="O21" s="352">
        <v>0</v>
      </c>
      <c r="Q21" s="27">
        <f>ROUND(IF('Subpart E Limits'!$I$6="Yes",IF(K21&lt;O21,K21*M21,O21*M21),O21*M21),0)</f>
        <v>0</v>
      </c>
      <c r="R21" s="312">
        <f>ROUND(IF('[1]Worksheet K'!$L$25="1833",IF(L21&lt;P21,L21,P21),P21),0)</f>
        <v>0</v>
      </c>
    </row>
    <row r="22" spans="1:18" ht="9" customHeight="1" x14ac:dyDescent="0.15">
      <c r="A22" s="35"/>
      <c r="B22" s="27">
        <f t="shared" si="0"/>
        <v>9</v>
      </c>
      <c r="C22" s="431" t="s">
        <v>691</v>
      </c>
      <c r="D22" s="9" t="s">
        <v>372</v>
      </c>
      <c r="E22" s="435" t="s">
        <v>272</v>
      </c>
      <c r="F22" s="441"/>
      <c r="G22" s="442">
        <f>'Worksheet D'!J212</f>
        <v>0</v>
      </c>
      <c r="H22" s="443"/>
      <c r="I22" s="442">
        <f>'Worksheet D'!N212</f>
        <v>0</v>
      </c>
      <c r="J22" s="428"/>
      <c r="K22" s="442">
        <f>'Subpart E Limits'!I20</f>
        <v>0</v>
      </c>
      <c r="M22" s="124">
        <f t="shared" si="1"/>
        <v>0</v>
      </c>
      <c r="N22" s="25" t="s">
        <v>372</v>
      </c>
      <c r="O22" s="352">
        <v>0</v>
      </c>
      <c r="Q22" s="27">
        <f>ROUND(IF('Subpart E Limits'!$I$6="Yes",IF(K22&lt;O22,K22*M22,O22*M22),O22*M22),0)</f>
        <v>0</v>
      </c>
      <c r="R22" s="312">
        <f>ROUND(IF('[1]Worksheet K'!$L$25="1833",IF(L22&lt;P22,L22,P22),P22),0)</f>
        <v>0</v>
      </c>
    </row>
    <row r="23" spans="1:18" x14ac:dyDescent="0.15">
      <c r="A23" s="35"/>
      <c r="B23" s="27">
        <f t="shared" si="0"/>
        <v>10</v>
      </c>
      <c r="C23" s="432" t="s">
        <v>698</v>
      </c>
      <c r="D23" s="9" t="s">
        <v>372</v>
      </c>
      <c r="E23" s="444"/>
      <c r="F23" s="440"/>
      <c r="G23" s="439"/>
      <c r="H23" s="439"/>
      <c r="I23" s="439"/>
      <c r="J23" s="439"/>
      <c r="K23" s="439"/>
      <c r="L23" s="136"/>
      <c r="M23" s="137"/>
      <c r="N23" s="136"/>
      <c r="O23" s="360"/>
      <c r="P23" s="136"/>
      <c r="Q23" s="136"/>
      <c r="R23" s="312">
        <f>ROUND(IF('[1]Worksheet K'!$L$25="1833",IF(L23&lt;P23,L23,P23),P23),0)</f>
        <v>0</v>
      </c>
    </row>
    <row r="24" spans="1:18" ht="9" customHeight="1" x14ac:dyDescent="0.15">
      <c r="A24" s="35"/>
      <c r="B24" s="27">
        <f t="shared" si="0"/>
        <v>11</v>
      </c>
      <c r="C24" s="431" t="s">
        <v>702</v>
      </c>
      <c r="D24" s="9" t="s">
        <v>372</v>
      </c>
      <c r="E24" s="435" t="s">
        <v>272</v>
      </c>
      <c r="F24" s="441"/>
      <c r="G24" s="442">
        <f>'Worksheet D'!J248</f>
        <v>0</v>
      </c>
      <c r="H24" s="443"/>
      <c r="I24" s="442">
        <f>'Worksheet D'!N248</f>
        <v>0</v>
      </c>
      <c r="J24" s="428"/>
      <c r="K24" s="442">
        <f>'Subpart E Limits'!I22</f>
        <v>0</v>
      </c>
      <c r="M24" s="124">
        <f t="shared" si="1"/>
        <v>0</v>
      </c>
      <c r="N24" s="25" t="s">
        <v>372</v>
      </c>
      <c r="O24" s="352">
        <v>0</v>
      </c>
      <c r="Q24" s="27">
        <f>ROUND(IF('Subpart E Limits'!$I$6="Yes",IF(K24&lt;O24,K24*M24,O24*M24),O24*M24),0)</f>
        <v>0</v>
      </c>
      <c r="R24" s="312">
        <f>ROUND(IF('[1]Worksheet K'!$L$25="1833",IF(L24&lt;P24,L24,P24),P24),0)</f>
        <v>0</v>
      </c>
    </row>
    <row r="25" spans="1:18" ht="9" customHeight="1" x14ac:dyDescent="0.15">
      <c r="A25" s="35"/>
      <c r="B25" s="27">
        <f t="shared" si="0"/>
        <v>12</v>
      </c>
      <c r="C25" s="431" t="s">
        <v>690</v>
      </c>
      <c r="D25" s="9" t="s">
        <v>372</v>
      </c>
      <c r="E25" s="435" t="s">
        <v>272</v>
      </c>
      <c r="F25" s="441"/>
      <c r="G25" s="442">
        <f>'Worksheet D'!J249</f>
        <v>0</v>
      </c>
      <c r="H25" s="443"/>
      <c r="I25" s="442">
        <f>'Worksheet D'!N249</f>
        <v>0</v>
      </c>
      <c r="J25" s="428"/>
      <c r="K25" s="442">
        <f>'Subpart E Limits'!I23</f>
        <v>0</v>
      </c>
      <c r="M25" s="124">
        <f t="shared" si="1"/>
        <v>0</v>
      </c>
      <c r="N25" s="25" t="s">
        <v>372</v>
      </c>
      <c r="O25" s="352">
        <v>0</v>
      </c>
      <c r="Q25" s="27">
        <f>ROUND(IF('Subpart E Limits'!$I$6="Yes",IF(K25&lt;O25,K25*M25,O25*M25),O25*M25),0)</f>
        <v>0</v>
      </c>
      <c r="R25" s="312">
        <f>ROUND(IF('[1]Worksheet K'!$L$25="1833",IF(L25&lt;P25,L25,P25),P25),0)</f>
        <v>0</v>
      </c>
    </row>
    <row r="26" spans="1:18" ht="9" customHeight="1" x14ac:dyDescent="0.15">
      <c r="A26" s="35"/>
      <c r="B26" s="27">
        <f t="shared" si="0"/>
        <v>13</v>
      </c>
      <c r="C26" s="431" t="s">
        <v>691</v>
      </c>
      <c r="D26" s="9" t="s">
        <v>372</v>
      </c>
      <c r="E26" s="435" t="s">
        <v>272</v>
      </c>
      <c r="F26" s="441"/>
      <c r="G26" s="442">
        <f>'Worksheet D'!J250</f>
        <v>0</v>
      </c>
      <c r="H26" s="443"/>
      <c r="I26" s="442">
        <f>'Worksheet D'!N250</f>
        <v>0</v>
      </c>
      <c r="J26" s="428"/>
      <c r="K26" s="442">
        <f>'Subpart E Limits'!I24</f>
        <v>0</v>
      </c>
      <c r="M26" s="124">
        <f t="shared" si="1"/>
        <v>0</v>
      </c>
      <c r="N26" s="25" t="s">
        <v>372</v>
      </c>
      <c r="O26" s="352">
        <v>0</v>
      </c>
      <c r="Q26" s="27">
        <f>ROUND(IF('Subpart E Limits'!$I$6="Yes",IF(K26&lt;O26,K26*M26,O26*M26),O26*M26),0)</f>
        <v>0</v>
      </c>
      <c r="R26" s="312">
        <f>ROUND(IF('[1]Worksheet K'!$L$25="1833",IF(L26&lt;P26,L26,P26),P26),0)</f>
        <v>0</v>
      </c>
    </row>
    <row r="27" spans="1:18" x14ac:dyDescent="0.15">
      <c r="A27" s="35"/>
      <c r="B27" s="27">
        <f t="shared" si="0"/>
        <v>14</v>
      </c>
      <c r="C27" s="432" t="s">
        <v>699</v>
      </c>
      <c r="D27" s="9" t="s">
        <v>372</v>
      </c>
      <c r="E27" s="444"/>
      <c r="F27" s="440"/>
      <c r="G27" s="439"/>
      <c r="H27" s="439"/>
      <c r="I27" s="439"/>
      <c r="J27" s="439"/>
      <c r="K27" s="439"/>
      <c r="L27" s="136"/>
      <c r="M27" s="137"/>
      <c r="N27" s="136"/>
      <c r="O27" s="360"/>
      <c r="P27" s="136"/>
      <c r="Q27" s="136"/>
      <c r="R27" s="312">
        <f>ROUND(IF('[1]Worksheet K'!$L$25="1833",IF(L27&lt;P27,L27,P27),P27),0)</f>
        <v>0</v>
      </c>
    </row>
    <row r="28" spans="1:18" ht="9" customHeight="1" x14ac:dyDescent="0.15">
      <c r="A28" s="35"/>
      <c r="B28" s="27">
        <f t="shared" si="0"/>
        <v>15</v>
      </c>
      <c r="C28" s="431" t="s">
        <v>702</v>
      </c>
      <c r="D28" s="9" t="s">
        <v>372</v>
      </c>
      <c r="E28" s="435" t="s">
        <v>272</v>
      </c>
      <c r="F28" s="441"/>
      <c r="G28" s="442">
        <f>'Worksheet D'!J261</f>
        <v>0</v>
      </c>
      <c r="H28" s="443"/>
      <c r="I28" s="442">
        <f>'Worksheet D'!N261</f>
        <v>0</v>
      </c>
      <c r="J28" s="428"/>
      <c r="K28" s="442">
        <f>'Subpart E Limits'!I26</f>
        <v>0</v>
      </c>
      <c r="M28" s="124">
        <f t="shared" si="1"/>
        <v>0</v>
      </c>
      <c r="N28" s="25" t="s">
        <v>372</v>
      </c>
      <c r="O28" s="352">
        <v>0</v>
      </c>
      <c r="Q28" s="27">
        <f>ROUND(IF('Subpart E Limits'!$I$6="Yes",IF(K28&lt;O28,K28*M28,O28*M28),O28*M28),0)</f>
        <v>0</v>
      </c>
      <c r="R28" s="312">
        <f>ROUND(IF('[1]Worksheet K'!$L$25="1833",IF(L28&lt;P28,L28,P28),P28),0)</f>
        <v>0</v>
      </c>
    </row>
    <row r="29" spans="1:18" ht="9" customHeight="1" x14ac:dyDescent="0.15">
      <c r="A29" s="35"/>
      <c r="B29" s="27">
        <f t="shared" si="0"/>
        <v>16</v>
      </c>
      <c r="C29" s="431" t="s">
        <v>690</v>
      </c>
      <c r="D29" s="9" t="s">
        <v>372</v>
      </c>
      <c r="E29" s="435" t="s">
        <v>272</v>
      </c>
      <c r="F29" s="441"/>
      <c r="G29" s="442">
        <f>'Worksheet D'!J262</f>
        <v>0</v>
      </c>
      <c r="H29" s="443"/>
      <c r="I29" s="442">
        <f>'Worksheet D'!N262</f>
        <v>0</v>
      </c>
      <c r="J29" s="428"/>
      <c r="K29" s="442">
        <f>'Subpart E Limits'!I27</f>
        <v>0</v>
      </c>
      <c r="M29" s="124">
        <f t="shared" si="1"/>
        <v>0</v>
      </c>
      <c r="N29" s="25" t="s">
        <v>372</v>
      </c>
      <c r="O29" s="352">
        <v>0</v>
      </c>
      <c r="Q29" s="27">
        <f>ROUND(IF('Subpart E Limits'!$I$6="Yes",IF(K29&lt;O29,K29*M29,O29*M29),O29*M29),0)</f>
        <v>0</v>
      </c>
      <c r="R29" s="312">
        <f>ROUND(IF('[1]Worksheet K'!$L$25="1833",IF(L29&lt;P29,L29,P29),P29),0)</f>
        <v>0</v>
      </c>
    </row>
    <row r="30" spans="1:18" ht="9" customHeight="1" x14ac:dyDescent="0.15">
      <c r="A30" s="35"/>
      <c r="B30" s="27">
        <f t="shared" si="0"/>
        <v>17</v>
      </c>
      <c r="C30" s="431" t="s">
        <v>691</v>
      </c>
      <c r="D30" s="9" t="s">
        <v>372</v>
      </c>
      <c r="E30" s="435" t="s">
        <v>272</v>
      </c>
      <c r="F30" s="441"/>
      <c r="G30" s="442">
        <f>'Worksheet D'!J263</f>
        <v>0</v>
      </c>
      <c r="H30" s="443"/>
      <c r="I30" s="442">
        <f>'Worksheet D'!N263</f>
        <v>0</v>
      </c>
      <c r="J30" s="428"/>
      <c r="K30" s="442">
        <f>'Subpart E Limits'!I28</f>
        <v>0</v>
      </c>
      <c r="M30" s="124">
        <f t="shared" si="1"/>
        <v>0</v>
      </c>
      <c r="N30" s="25" t="s">
        <v>372</v>
      </c>
      <c r="O30" s="352">
        <v>0</v>
      </c>
      <c r="Q30" s="27">
        <f>ROUND(IF('Subpart E Limits'!$I$6="Yes",IF(K30&lt;O30,K30*M30,O30*M30),O30*M30),0)</f>
        <v>0</v>
      </c>
      <c r="R30" s="312">
        <f>ROUND(IF('[1]Worksheet K'!$L$25="1833",IF(L30&lt;P30,L30,P30),P30),0)</f>
        <v>0</v>
      </c>
    </row>
    <row r="31" spans="1:18" x14ac:dyDescent="0.15">
      <c r="A31" s="35"/>
      <c r="B31" s="27">
        <f t="shared" si="0"/>
        <v>18</v>
      </c>
      <c r="C31" s="433" t="s">
        <v>275</v>
      </c>
      <c r="D31" s="9" t="s">
        <v>372</v>
      </c>
      <c r="E31" s="435" t="s">
        <v>272</v>
      </c>
      <c r="F31" s="441"/>
      <c r="G31" s="437">
        <v>0</v>
      </c>
      <c r="H31" s="428"/>
      <c r="I31" s="437">
        <v>0</v>
      </c>
      <c r="J31" s="428"/>
      <c r="K31" s="442">
        <f>'Subpart E Limits'!I29</f>
        <v>0</v>
      </c>
      <c r="M31" s="124">
        <f t="shared" si="1"/>
        <v>0</v>
      </c>
      <c r="N31" s="25" t="s">
        <v>372</v>
      </c>
      <c r="O31" s="314">
        <f>'Worksheet E'!K23</f>
        <v>0</v>
      </c>
      <c r="Q31" s="27">
        <f>ROUND(IF('Subpart E Limits'!$I$6="Yes",IF(K31&lt;O31,K31*M31,O31*M31),O31*M31),0)</f>
        <v>0</v>
      </c>
      <c r="R31" s="312">
        <f>ROUND(IF('[1]Worksheet K'!$L$25="1833",IF(L31&lt;P31,L31,P31),P31),0)</f>
        <v>0</v>
      </c>
    </row>
    <row r="32" spans="1:18" x14ac:dyDescent="0.15">
      <c r="A32" s="35"/>
      <c r="B32" s="26">
        <f t="shared" si="0"/>
        <v>19</v>
      </c>
      <c r="C32" s="471" t="s">
        <v>37</v>
      </c>
      <c r="D32" s="9" t="s">
        <v>372</v>
      </c>
      <c r="E32" s="435" t="s">
        <v>272</v>
      </c>
      <c r="F32" s="441"/>
      <c r="G32" s="437">
        <v>0</v>
      </c>
      <c r="H32" s="428"/>
      <c r="I32" s="437">
        <v>0</v>
      </c>
      <c r="J32" s="428"/>
      <c r="K32" s="442">
        <f>'Subpart E Limits'!I30</f>
        <v>0</v>
      </c>
      <c r="M32" s="124">
        <f t="shared" si="1"/>
        <v>0</v>
      </c>
      <c r="N32" s="25" t="s">
        <v>372</v>
      </c>
      <c r="O32" s="352">
        <v>0</v>
      </c>
      <c r="Q32" s="27">
        <f>ROUND(IF('Subpart E Limits'!$I$6="Yes",IF(K32&lt;O32,K32*M32,O32*M32),O32*M32),0)</f>
        <v>0</v>
      </c>
      <c r="R32" s="312">
        <f>ROUND(IF('[1]Worksheet K'!$L$25="1833",IF(L32&lt;P32,L32,P32),P32),0)</f>
        <v>0</v>
      </c>
    </row>
    <row r="33" spans="1:18" x14ac:dyDescent="0.15">
      <c r="A33" s="35"/>
      <c r="B33" s="26">
        <f t="shared" si="0"/>
        <v>20</v>
      </c>
      <c r="C33" s="434" t="s">
        <v>276</v>
      </c>
      <c r="D33" s="9" t="s">
        <v>372</v>
      </c>
      <c r="E33" s="435" t="s">
        <v>272</v>
      </c>
      <c r="F33" s="441"/>
      <c r="G33" s="437">
        <v>0</v>
      </c>
      <c r="H33" s="428"/>
      <c r="I33" s="437">
        <v>0</v>
      </c>
      <c r="J33" s="428"/>
      <c r="K33" s="442">
        <f>'Subpart E Limits'!I31</f>
        <v>0</v>
      </c>
      <c r="M33" s="124">
        <f t="shared" si="1"/>
        <v>0</v>
      </c>
      <c r="N33" s="25" t="s">
        <v>372</v>
      </c>
      <c r="O33" s="314">
        <f>'Worksheet E'!K24</f>
        <v>0</v>
      </c>
      <c r="Q33" s="27">
        <f>ROUND(IF('Subpart E Limits'!$I$6="Yes",IF(K33&lt;O33,K33*M33,O33*M33),O33*M33),0)</f>
        <v>0</v>
      </c>
      <c r="R33" s="312">
        <f>ROUND(IF('[1]Worksheet K'!$L$25="1833",IF(L33&lt;P33,L33,P33),P33),0)</f>
        <v>0</v>
      </c>
    </row>
    <row r="34" spans="1:18" x14ac:dyDescent="0.15">
      <c r="A34" s="35"/>
      <c r="B34" s="27">
        <f t="shared" si="0"/>
        <v>21</v>
      </c>
      <c r="C34" s="434" t="s">
        <v>277</v>
      </c>
      <c r="D34" s="9" t="s">
        <v>372</v>
      </c>
      <c r="E34" s="435" t="s">
        <v>272</v>
      </c>
      <c r="F34" s="441"/>
      <c r="G34" s="437">
        <v>0</v>
      </c>
      <c r="H34" s="428"/>
      <c r="I34" s="437">
        <v>0</v>
      </c>
      <c r="J34" s="428"/>
      <c r="K34" s="442">
        <f>'Subpart E Limits'!I32</f>
        <v>0</v>
      </c>
      <c r="M34" s="124">
        <f t="shared" si="1"/>
        <v>0</v>
      </c>
      <c r="N34" s="25" t="s">
        <v>372</v>
      </c>
      <c r="O34" s="314">
        <f>'Worksheet E'!K25</f>
        <v>0</v>
      </c>
      <c r="Q34" s="27">
        <f>ROUND(IF('Subpart E Limits'!$I$6="Yes",IF(K34&lt;O34,K34*M34,O34*M34),O34*M34),0)</f>
        <v>0</v>
      </c>
      <c r="R34" s="312">
        <f>ROUND(IF('[1]Worksheet K'!$L$25="1833",IF(L34&lt;P34,L34,P34),P34),0)</f>
        <v>0</v>
      </c>
    </row>
    <row r="35" spans="1:18" x14ac:dyDescent="0.15">
      <c r="A35" s="35"/>
      <c r="B35" s="27">
        <f t="shared" si="0"/>
        <v>22</v>
      </c>
      <c r="C35" s="434" t="s">
        <v>278</v>
      </c>
      <c r="D35" s="9" t="s">
        <v>372</v>
      </c>
      <c r="E35" s="435" t="s">
        <v>272</v>
      </c>
      <c r="F35" s="441"/>
      <c r="G35" s="437">
        <v>0</v>
      </c>
      <c r="H35" s="428"/>
      <c r="I35" s="437">
        <v>0</v>
      </c>
      <c r="J35" s="428"/>
      <c r="K35" s="442">
        <f>'Subpart E Limits'!I33</f>
        <v>0</v>
      </c>
      <c r="M35" s="124">
        <f t="shared" si="1"/>
        <v>0</v>
      </c>
      <c r="N35" s="25" t="s">
        <v>372</v>
      </c>
      <c r="O35" s="314">
        <f>'Worksheet E'!K28</f>
        <v>0</v>
      </c>
      <c r="Q35" s="27">
        <f>ROUND(IF('Subpart E Limits'!$I$6="Yes",IF(K35&lt;O35,K35*M35,O35*M35),O35*M35),0)</f>
        <v>0</v>
      </c>
      <c r="R35" s="312">
        <f>ROUND(IF('[1]Worksheet K'!$L$25="1833",IF(L35&lt;P35,L35,P35),P35),0)</f>
        <v>0</v>
      </c>
    </row>
    <row r="36" spans="1:18" x14ac:dyDescent="0.15">
      <c r="A36" s="398"/>
      <c r="B36" s="27">
        <v>23</v>
      </c>
      <c r="C36" s="480" t="s">
        <v>37</v>
      </c>
      <c r="D36" s="9"/>
      <c r="E36" s="435" t="s">
        <v>272</v>
      </c>
      <c r="F36" s="441"/>
      <c r="G36" s="437">
        <v>0</v>
      </c>
      <c r="H36" s="428"/>
      <c r="I36" s="437">
        <v>0</v>
      </c>
      <c r="J36" s="428"/>
      <c r="K36" s="442">
        <f>'Subpart E Limits'!I34</f>
        <v>0</v>
      </c>
      <c r="M36" s="124">
        <f t="shared" si="1"/>
        <v>0</v>
      </c>
      <c r="N36" s="25"/>
      <c r="O36" s="352">
        <v>0</v>
      </c>
      <c r="Q36" s="27">
        <f>ROUND(IF('Subpart E Limits'!$I$6="Yes",IF(K36&lt;O36,K36*M36,O36*M36),O36*M36),0)</f>
        <v>0</v>
      </c>
      <c r="R36" s="312"/>
    </row>
    <row r="37" spans="1:18" x14ac:dyDescent="0.15">
      <c r="A37" s="35"/>
      <c r="B37" s="27">
        <f>B36+1</f>
        <v>24</v>
      </c>
      <c r="C37" s="433" t="s">
        <v>720</v>
      </c>
      <c r="D37" s="9" t="s">
        <v>372</v>
      </c>
      <c r="E37" s="435" t="s">
        <v>272</v>
      </c>
      <c r="F37" s="441"/>
      <c r="G37" s="437">
        <v>0</v>
      </c>
      <c r="H37" s="428"/>
      <c r="I37" s="437">
        <v>0</v>
      </c>
      <c r="J37" s="428"/>
      <c r="K37" s="442">
        <f>'Subpart E Limits'!I35</f>
        <v>0</v>
      </c>
      <c r="M37" s="124">
        <f t="shared" si="1"/>
        <v>0</v>
      </c>
      <c r="N37" s="25" t="s">
        <v>372</v>
      </c>
      <c r="O37" s="314">
        <f>'Worksheet E'!K29</f>
        <v>0</v>
      </c>
      <c r="Q37" s="27">
        <f>ROUND(IF('Subpart E Limits'!$I$6="Yes",IF(K37&lt;O37,K37*M37,O37*M37),O37*M37),0)</f>
        <v>0</v>
      </c>
      <c r="R37" s="312">
        <f>ROUND(IF('[1]Worksheet K'!$L$25="1833",IF(L37&lt;P37,L37,P37),P37),0)</f>
        <v>0</v>
      </c>
    </row>
    <row r="38" spans="1:18" x14ac:dyDescent="0.15">
      <c r="A38" s="35"/>
      <c r="B38" s="27">
        <f>B37+1</f>
        <v>25</v>
      </c>
      <c r="C38" s="471" t="s">
        <v>37</v>
      </c>
      <c r="D38" s="9" t="s">
        <v>372</v>
      </c>
      <c r="E38" s="435" t="s">
        <v>272</v>
      </c>
      <c r="F38" s="441"/>
      <c r="G38" s="437">
        <v>0</v>
      </c>
      <c r="H38" s="428"/>
      <c r="I38" s="437">
        <v>0</v>
      </c>
      <c r="J38" s="428"/>
      <c r="K38" s="442">
        <f>'Subpart E Limits'!I36</f>
        <v>0</v>
      </c>
      <c r="M38" s="124">
        <f t="shared" ref="M38:M47" si="2">ROUND(IF(G38=0,0,I38/G38),4)</f>
        <v>0</v>
      </c>
      <c r="N38" s="25" t="s">
        <v>372</v>
      </c>
      <c r="O38" s="148">
        <v>0</v>
      </c>
      <c r="Q38" s="27">
        <f>ROUND(IF('Subpart E Limits'!$I$6="Yes",IF(K38&lt;O38,K38*M38,O38*M38),O38*M38),0)</f>
        <v>0</v>
      </c>
      <c r="R38" s="312" t="e">
        <f>ROUND(IF('Worksheet K'!#REF!="1833",IF(L38&lt;P38,L38,P38),P38),0)</f>
        <v>#REF!</v>
      </c>
    </row>
    <row r="39" spans="1:18" x14ac:dyDescent="0.15">
      <c r="A39" s="35"/>
      <c r="B39" s="27">
        <f t="shared" si="0"/>
        <v>26</v>
      </c>
      <c r="C39" s="471" t="s">
        <v>37</v>
      </c>
      <c r="D39" s="9" t="s">
        <v>372</v>
      </c>
      <c r="E39" s="435" t="s">
        <v>272</v>
      </c>
      <c r="F39" s="441"/>
      <c r="G39" s="437">
        <v>0</v>
      </c>
      <c r="H39" s="428"/>
      <c r="I39" s="437">
        <v>0</v>
      </c>
      <c r="J39" s="428"/>
      <c r="K39" s="442">
        <f>'Subpart E Limits'!I37</f>
        <v>0</v>
      </c>
      <c r="M39" s="124">
        <f t="shared" si="2"/>
        <v>0</v>
      </c>
      <c r="N39" s="25" t="s">
        <v>372</v>
      </c>
      <c r="O39" s="148">
        <v>0</v>
      </c>
      <c r="Q39" s="27">
        <f>ROUND(IF('Subpart E Limits'!$I$6="Yes",IF(K39&lt;O39,K39*M39,O39*M39),O39*M39),0)</f>
        <v>0</v>
      </c>
      <c r="R39" s="312" t="e">
        <f>ROUND(IF('Worksheet K'!#REF!="1833",IF(L39&lt;P39,L39,P39),P39),0)</f>
        <v>#REF!</v>
      </c>
    </row>
    <row r="40" spans="1:18" x14ac:dyDescent="0.15">
      <c r="A40" s="35"/>
      <c r="B40" s="27">
        <f t="shared" si="0"/>
        <v>27</v>
      </c>
      <c r="C40" s="471" t="s">
        <v>37</v>
      </c>
      <c r="D40" s="9" t="s">
        <v>372</v>
      </c>
      <c r="E40" s="435" t="s">
        <v>272</v>
      </c>
      <c r="F40" s="441"/>
      <c r="G40" s="437">
        <v>0</v>
      </c>
      <c r="H40" s="428"/>
      <c r="I40" s="437">
        <v>0</v>
      </c>
      <c r="J40" s="428"/>
      <c r="K40" s="442">
        <f>'Subpart E Limits'!I38</f>
        <v>0</v>
      </c>
      <c r="M40" s="124">
        <f t="shared" si="2"/>
        <v>0</v>
      </c>
      <c r="N40" s="25" t="s">
        <v>372</v>
      </c>
      <c r="O40" s="148">
        <v>0</v>
      </c>
      <c r="Q40" s="27">
        <f>ROUND(IF('Subpart E Limits'!$I$6="Yes",IF(K40&lt;O40,K40*M40,O40*M40),O40*M40),0)</f>
        <v>0</v>
      </c>
      <c r="R40" s="312" t="e">
        <f>ROUND(IF('Worksheet K'!#REF!="1833",IF(L40&lt;P40,L40,P40),P40),0)</f>
        <v>#REF!</v>
      </c>
    </row>
    <row r="41" spans="1:18" x14ac:dyDescent="0.15">
      <c r="A41" s="35"/>
      <c r="B41" s="27">
        <f t="shared" si="0"/>
        <v>28</v>
      </c>
      <c r="C41" s="471" t="s">
        <v>37</v>
      </c>
      <c r="D41" s="9" t="s">
        <v>372</v>
      </c>
      <c r="E41" s="435" t="s">
        <v>272</v>
      </c>
      <c r="F41" s="441"/>
      <c r="G41" s="437">
        <v>0</v>
      </c>
      <c r="H41" s="428"/>
      <c r="I41" s="437">
        <v>0</v>
      </c>
      <c r="J41" s="428"/>
      <c r="K41" s="442">
        <f>'Subpart E Limits'!I39</f>
        <v>0</v>
      </c>
      <c r="M41" s="124">
        <f t="shared" si="2"/>
        <v>0</v>
      </c>
      <c r="N41" s="25" t="s">
        <v>372</v>
      </c>
      <c r="O41" s="148">
        <v>0</v>
      </c>
      <c r="Q41" s="27">
        <f>ROUND(IF('Subpart E Limits'!$I$6="Yes",IF(K41&lt;O41,K41*M41,O41*M41),O41*M41),0)</f>
        <v>0</v>
      </c>
      <c r="R41" s="312" t="e">
        <f>ROUND(IF('Worksheet K'!#REF!="1833",IF(L41&lt;P41,L41,P41),P41),0)</f>
        <v>#REF!</v>
      </c>
    </row>
    <row r="42" spans="1:18" x14ac:dyDescent="0.15">
      <c r="A42" s="35"/>
      <c r="B42" s="27">
        <f t="shared" si="0"/>
        <v>29</v>
      </c>
      <c r="C42" s="471" t="s">
        <v>37</v>
      </c>
      <c r="D42" s="9" t="s">
        <v>372</v>
      </c>
      <c r="E42" s="435" t="s">
        <v>272</v>
      </c>
      <c r="F42" s="441"/>
      <c r="G42" s="437">
        <v>0</v>
      </c>
      <c r="H42" s="428"/>
      <c r="I42" s="437">
        <v>0</v>
      </c>
      <c r="J42" s="428"/>
      <c r="K42" s="442">
        <f>'Subpart E Limits'!I40</f>
        <v>0</v>
      </c>
      <c r="M42" s="124">
        <f t="shared" si="2"/>
        <v>0</v>
      </c>
      <c r="N42" s="25" t="s">
        <v>372</v>
      </c>
      <c r="O42" s="148">
        <v>0</v>
      </c>
      <c r="Q42" s="27">
        <f>ROUND(IF('Subpart E Limits'!$I$6="Yes",IF(K42&lt;O42,K42*M42,O42*M42),O42*M42),0)</f>
        <v>0</v>
      </c>
      <c r="R42" s="312" t="e">
        <f>ROUND(IF('Worksheet K'!#REF!="1833",IF(L42&lt;P42,L42,P42),P42),0)</f>
        <v>#REF!</v>
      </c>
    </row>
    <row r="43" spans="1:18" x14ac:dyDescent="0.15">
      <c r="A43" s="35"/>
      <c r="B43" s="27">
        <f t="shared" si="0"/>
        <v>30</v>
      </c>
      <c r="C43" s="471" t="s">
        <v>37</v>
      </c>
      <c r="D43" s="9" t="s">
        <v>372</v>
      </c>
      <c r="E43" s="435" t="s">
        <v>272</v>
      </c>
      <c r="F43" s="441"/>
      <c r="G43" s="437">
        <v>0</v>
      </c>
      <c r="H43" s="428"/>
      <c r="I43" s="437">
        <v>0</v>
      </c>
      <c r="J43" s="428"/>
      <c r="K43" s="442">
        <f>'Subpart E Limits'!I41</f>
        <v>0</v>
      </c>
      <c r="M43" s="124">
        <f t="shared" si="2"/>
        <v>0</v>
      </c>
      <c r="N43" s="25" t="s">
        <v>372</v>
      </c>
      <c r="O43" s="148">
        <v>0</v>
      </c>
      <c r="Q43" s="27">
        <f>ROUND(IF('Subpart E Limits'!$I$6="Yes",IF(K43&lt;O43,K43*M43,O43*M43),O43*M43),0)</f>
        <v>0</v>
      </c>
      <c r="R43" s="312" t="e">
        <f>ROUND(IF('Worksheet K'!#REF!="1833",IF(L43&lt;P43,L43,P43),P43),0)</f>
        <v>#REF!</v>
      </c>
    </row>
    <row r="44" spans="1:18" x14ac:dyDescent="0.15">
      <c r="A44" s="35"/>
      <c r="B44" s="27">
        <f t="shared" si="0"/>
        <v>31</v>
      </c>
      <c r="C44" s="471" t="s">
        <v>37</v>
      </c>
      <c r="D44" s="9" t="s">
        <v>372</v>
      </c>
      <c r="E44" s="435" t="s">
        <v>272</v>
      </c>
      <c r="F44" s="441"/>
      <c r="G44" s="437">
        <v>0</v>
      </c>
      <c r="H44" s="428"/>
      <c r="I44" s="437">
        <v>0</v>
      </c>
      <c r="J44" s="428"/>
      <c r="K44" s="442">
        <f>'Subpart E Limits'!I42</f>
        <v>0</v>
      </c>
      <c r="M44" s="124">
        <f t="shared" si="2"/>
        <v>0</v>
      </c>
      <c r="N44" s="25" t="s">
        <v>372</v>
      </c>
      <c r="O44" s="148">
        <v>0</v>
      </c>
      <c r="Q44" s="27">
        <f>ROUND(IF('Subpart E Limits'!$I$6="Yes",IF(K44&lt;O44,K44*M44,O44*M44),O44*M44),0)</f>
        <v>0</v>
      </c>
      <c r="R44" s="312" t="e">
        <f>ROUND(IF('Worksheet K'!#REF!="1833",IF(L44&lt;P44,L44,P44),P44),0)</f>
        <v>#REF!</v>
      </c>
    </row>
    <row r="45" spans="1:18" x14ac:dyDescent="0.15">
      <c r="A45" s="35"/>
      <c r="B45" s="27">
        <f t="shared" si="0"/>
        <v>32</v>
      </c>
      <c r="C45" s="471" t="s">
        <v>37</v>
      </c>
      <c r="D45" s="9" t="s">
        <v>372</v>
      </c>
      <c r="E45" s="435" t="s">
        <v>272</v>
      </c>
      <c r="F45" s="441"/>
      <c r="G45" s="437">
        <v>0</v>
      </c>
      <c r="H45" s="428"/>
      <c r="I45" s="437">
        <v>0</v>
      </c>
      <c r="J45" s="428"/>
      <c r="K45" s="442">
        <f>'Subpart E Limits'!I43</f>
        <v>0</v>
      </c>
      <c r="M45" s="124">
        <f t="shared" si="2"/>
        <v>0</v>
      </c>
      <c r="N45" s="25" t="s">
        <v>372</v>
      </c>
      <c r="O45" s="148">
        <v>0</v>
      </c>
      <c r="Q45" s="27">
        <f>ROUND(IF('Subpart E Limits'!$I$6="Yes",IF(K45&lt;O45,K45*M45,O45*M45),O45*M45),0)</f>
        <v>0</v>
      </c>
      <c r="R45" s="312" t="e">
        <f>ROUND(IF('Worksheet K'!#REF!="1833",IF(L45&lt;P45,L45,P45),P45),0)</f>
        <v>#REF!</v>
      </c>
    </row>
    <row r="46" spans="1:18" x14ac:dyDescent="0.15">
      <c r="A46" s="35"/>
      <c r="B46" s="27">
        <f t="shared" si="0"/>
        <v>33</v>
      </c>
      <c r="C46" s="471" t="s">
        <v>37</v>
      </c>
      <c r="D46" s="9" t="s">
        <v>372</v>
      </c>
      <c r="E46" s="435" t="s">
        <v>272</v>
      </c>
      <c r="F46" s="441"/>
      <c r="G46" s="437">
        <v>0</v>
      </c>
      <c r="H46" s="428"/>
      <c r="I46" s="437">
        <v>0</v>
      </c>
      <c r="J46" s="428"/>
      <c r="K46" s="442">
        <f>'Subpart E Limits'!I44</f>
        <v>0</v>
      </c>
      <c r="M46" s="124">
        <f t="shared" si="2"/>
        <v>0</v>
      </c>
      <c r="N46" s="25" t="s">
        <v>372</v>
      </c>
      <c r="O46" s="148">
        <v>0</v>
      </c>
      <c r="Q46" s="27">
        <f>ROUND(IF('Subpart E Limits'!$I$6="Yes",IF(K46&lt;O46,K46*M46,O46*M46),O46*M46),0)</f>
        <v>0</v>
      </c>
      <c r="R46" s="312" t="e">
        <f>ROUND(IF('Worksheet K'!#REF!="1833",IF(L46&lt;P46,L46,P46),P46),0)</f>
        <v>#REF!</v>
      </c>
    </row>
    <row r="47" spans="1:18" x14ac:dyDescent="0.15">
      <c r="A47" s="35"/>
      <c r="B47" s="27">
        <f t="shared" si="0"/>
        <v>34</v>
      </c>
      <c r="C47" s="471" t="s">
        <v>37</v>
      </c>
      <c r="D47" s="9" t="s">
        <v>372</v>
      </c>
      <c r="E47" s="435" t="s">
        <v>272</v>
      </c>
      <c r="F47" s="441"/>
      <c r="G47" s="437">
        <v>0</v>
      </c>
      <c r="H47" s="428"/>
      <c r="I47" s="437">
        <v>0</v>
      </c>
      <c r="J47" s="428"/>
      <c r="K47" s="442">
        <f>'Subpart E Limits'!I45</f>
        <v>0</v>
      </c>
      <c r="M47" s="124">
        <f t="shared" si="2"/>
        <v>0</v>
      </c>
      <c r="N47" s="25" t="s">
        <v>372</v>
      </c>
      <c r="O47" s="148">
        <v>0</v>
      </c>
      <c r="Q47" s="27">
        <f>ROUND(IF('Subpart E Limits'!$I$6="Yes",IF(K47&lt;O47,K47*M47,O47*M47),O47*M47),0)</f>
        <v>0</v>
      </c>
      <c r="R47" s="312" t="e">
        <f>ROUND(IF('Worksheet K'!#REF!="1833",IF(L47&lt;P47,L47,P47),P47),0)</f>
        <v>#REF!</v>
      </c>
    </row>
    <row r="48" spans="1:18" x14ac:dyDescent="0.15">
      <c r="A48" s="35"/>
      <c r="B48" s="27"/>
      <c r="C48" s="281"/>
      <c r="D48" s="282"/>
      <c r="E48" s="283"/>
      <c r="F48" s="284"/>
      <c r="G48" s="272"/>
      <c r="H48" s="273"/>
      <c r="I48" s="272"/>
      <c r="J48" s="273"/>
      <c r="K48" s="272"/>
      <c r="L48" s="271"/>
      <c r="M48" s="285"/>
      <c r="N48" s="286"/>
      <c r="O48" s="287"/>
      <c r="Q48" s="149"/>
      <c r="R48" s="323"/>
    </row>
    <row r="49" spans="1:18" x14ac:dyDescent="0.15">
      <c r="A49" s="35"/>
      <c r="B49" s="27">
        <f>B47+1</f>
        <v>35</v>
      </c>
      <c r="C49" s="46" t="s">
        <v>611</v>
      </c>
      <c r="F49" s="32"/>
      <c r="G49" s="136" t="s">
        <v>372</v>
      </c>
      <c r="H49" s="136"/>
      <c r="I49" s="136"/>
      <c r="J49" s="136"/>
      <c r="K49" s="136"/>
      <c r="L49" s="136"/>
      <c r="M49" s="136"/>
      <c r="N49" s="136"/>
      <c r="O49" s="136"/>
      <c r="P49" s="136"/>
      <c r="Q49" s="133">
        <f>SUM(Q14:Q47)</f>
        <v>0</v>
      </c>
      <c r="R49" s="324" t="e">
        <f>SUM(R38:R47)</f>
        <v>#REF!</v>
      </c>
    </row>
    <row r="50" spans="1:18" x14ac:dyDescent="0.15">
      <c r="A50" s="35"/>
      <c r="F50" s="32"/>
      <c r="G50" s="136" t="s">
        <v>372</v>
      </c>
      <c r="H50" s="136"/>
      <c r="I50" s="136"/>
      <c r="J50" s="136"/>
      <c r="K50" s="136"/>
      <c r="L50" s="136"/>
      <c r="M50" s="136"/>
      <c r="N50" s="136"/>
      <c r="O50" s="136"/>
      <c r="P50" s="136"/>
      <c r="Q50" s="320" t="s">
        <v>571</v>
      </c>
      <c r="R50" s="318"/>
    </row>
    <row r="51" spans="1:18" x14ac:dyDescent="0.15">
      <c r="A51" s="35"/>
      <c r="B51" s="27">
        <f>B49+1</f>
        <v>36</v>
      </c>
      <c r="C51" s="46" t="s">
        <v>279</v>
      </c>
      <c r="F51" s="32"/>
      <c r="G51" s="136" t="s">
        <v>372</v>
      </c>
      <c r="H51" s="136"/>
      <c r="I51" s="136"/>
      <c r="J51" s="136"/>
      <c r="K51" s="136"/>
      <c r="L51" s="136"/>
      <c r="M51" s="136"/>
      <c r="N51" s="136"/>
      <c r="O51" s="136"/>
      <c r="P51" s="136"/>
      <c r="Q51" s="133">
        <f>'Worksheet D'!P291</f>
        <v>0</v>
      </c>
      <c r="R51" s="318"/>
    </row>
    <row r="52" spans="1:18" x14ac:dyDescent="0.15">
      <c r="A52" s="35"/>
      <c r="F52" s="32"/>
      <c r="G52" s="136" t="s">
        <v>372</v>
      </c>
      <c r="H52" s="136"/>
      <c r="I52" s="136"/>
      <c r="J52" s="136"/>
      <c r="K52" s="136"/>
      <c r="L52" s="136"/>
      <c r="M52" s="136"/>
      <c r="N52" s="136"/>
      <c r="O52" s="136"/>
      <c r="P52" s="136"/>
      <c r="Q52" s="320" t="s">
        <v>571</v>
      </c>
      <c r="R52" s="318"/>
    </row>
    <row r="53" spans="1:18" x14ac:dyDescent="0.15">
      <c r="A53" s="35"/>
      <c r="B53" s="27">
        <f>B51+1</f>
        <v>37</v>
      </c>
      <c r="C53" s="46" t="s">
        <v>683</v>
      </c>
      <c r="F53" s="32"/>
      <c r="G53" s="136" t="s">
        <v>372</v>
      </c>
      <c r="H53" s="136"/>
      <c r="I53" s="136"/>
      <c r="J53" s="136"/>
      <c r="K53" s="136"/>
      <c r="L53" s="136"/>
      <c r="M53" s="136"/>
      <c r="N53" s="136"/>
      <c r="O53" s="136"/>
      <c r="P53" s="136"/>
      <c r="Q53" s="123">
        <f>IF(Q51=0,0,ROUND(+Q49/Q51,4))</f>
        <v>0</v>
      </c>
      <c r="R53" s="318"/>
    </row>
    <row r="54" spans="1:18" x14ac:dyDescent="0.15">
      <c r="A54" s="35"/>
      <c r="F54" s="32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321" t="s">
        <v>372</v>
      </c>
      <c r="R54" s="318"/>
    </row>
    <row r="55" spans="1:18" x14ac:dyDescent="0.15">
      <c r="A55" s="138"/>
      <c r="B55" s="149">
        <f>B53+1</f>
        <v>38</v>
      </c>
      <c r="C55" s="150" t="s">
        <v>280</v>
      </c>
      <c r="D55" s="28"/>
      <c r="E55" s="28"/>
      <c r="F55" s="28"/>
      <c r="G55" s="64" t="s">
        <v>372</v>
      </c>
      <c r="H55" s="52"/>
      <c r="I55" s="52"/>
      <c r="J55" s="52"/>
      <c r="K55" s="52"/>
      <c r="L55" s="52"/>
      <c r="M55" s="52"/>
      <c r="N55" s="52"/>
      <c r="O55" s="52"/>
      <c r="P55" s="52"/>
      <c r="Q55" s="322" t="s">
        <v>281</v>
      </c>
      <c r="R55" s="319"/>
    </row>
    <row r="57" spans="1:18" x14ac:dyDescent="0.15">
      <c r="C57" s="46" t="str">
        <f>'Worksheet D'!B303</f>
        <v>FORM CMS 276-16</v>
      </c>
    </row>
    <row r="58" spans="1:18" x14ac:dyDescent="0.15">
      <c r="C58" s="25" t="s">
        <v>630</v>
      </c>
    </row>
    <row r="59" spans="1:18" x14ac:dyDescent="0.15">
      <c r="Q59"/>
    </row>
    <row r="60" spans="1:18" x14ac:dyDescent="0.15">
      <c r="Q60"/>
    </row>
  </sheetData>
  <sheetProtection algorithmName="SHA-512" hashValue="DMXRTSw1L0G/tyxH6+LvLzjd3ijABUyGxm2kV+s1FY8h6i+iYP65uzpTjIJhRaL9G2wp0V0vFTy5iKclH7gMgw==" saltValue="HgAO3Ow/28n+7xsn7NT/Vw==" spinCount="100000" sheet="1" objects="1" scenarios="1"/>
  <customSheetViews>
    <customSheetView guid="{5C464C92-22CC-468A-942C-F9652650FF68}" scale="140" showGridLines="0" topLeftCell="A28">
      <selection activeCell="C28" sqref="C1:C1048576"/>
      <pageMargins left="0" right="0" top="0.5" bottom="0.5" header="0.5" footer="0.5"/>
      <pageSetup orientation="portrait" r:id="rId1"/>
      <headerFooter alignWithMargins="0"/>
    </customSheetView>
    <customSheetView guid="{06A015F6-E370-4E83-BBF6-0EE93E8B73CD}" scale="140" showGridLines="0" topLeftCell="A11">
      <selection activeCell="C29" sqref="C29"/>
      <pageMargins left="0" right="0" top="0.5" bottom="0.5" header="0.5" footer="0.5"/>
      <pageSetup orientation="portrait" r:id="rId2"/>
      <headerFooter alignWithMargins="0"/>
    </customSheetView>
  </customSheetViews>
  <phoneticPr fontId="0" type="noConversion"/>
  <pageMargins left="0" right="0" top="0.5" bottom="0.5" header="0.5" footer="0.5"/>
  <pageSetup orientation="portrait" r:id="rId3"/>
  <headerFooter alignWithMargins="0"/>
  <ignoredErrors>
    <ignoredError sqref="E9 G9 I9 K9 M9 O9 Q9" numberStoredAsText="1"/>
    <ignoredError sqref="R38:R47 R49" evalError="1"/>
    <ignoredError sqref="O31 O33:O35 O3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Worksheet S</vt:lpstr>
      <vt:lpstr>Worksheet D</vt:lpstr>
      <vt:lpstr>Worksheet E</vt:lpstr>
      <vt:lpstr>Worksheet F</vt:lpstr>
      <vt:lpstr>Worksheet G</vt:lpstr>
      <vt:lpstr>Worksheet H</vt:lpstr>
      <vt:lpstr>Worksheet I</vt:lpstr>
      <vt:lpstr>Worksheet J</vt:lpstr>
      <vt:lpstr>Worksheet K</vt:lpstr>
      <vt:lpstr>Worksheet L</vt:lpstr>
      <vt:lpstr>Worksheet M</vt:lpstr>
      <vt:lpstr>Worksheet N</vt:lpstr>
      <vt:lpstr>Special Administration Costs</vt:lpstr>
      <vt:lpstr>D-part II, page 1, col 2</vt:lpstr>
      <vt:lpstr>D-part II, page 1, col 3</vt:lpstr>
      <vt:lpstr>D-part II, page 2, col 2</vt:lpstr>
      <vt:lpstr>D-part II, page 2, col 3</vt:lpstr>
      <vt:lpstr>Subpart E Limits</vt:lpstr>
      <vt:lpstr>E-Line 19 - Part B cost </vt:lpstr>
      <vt:lpstr>G-Supporting Worksheet</vt:lpstr>
      <vt:lpstr>G-part I, row 8</vt:lpstr>
      <vt:lpstr>G-part I, row 24</vt:lpstr>
      <vt:lpstr>G-part I, row 26</vt:lpstr>
      <vt:lpstr>G-part I, row 27</vt:lpstr>
      <vt:lpstr>H-part C, Supplemental</vt:lpstr>
      <vt:lpstr>I-Supplemental Descriptions</vt:lpstr>
      <vt:lpstr>J-Column 2- Reimbursable Part A</vt:lpstr>
      <vt:lpstr>M-Line 24 to 29</vt:lpstr>
      <vt:lpstr>N-Line 9c- Terminating plans</vt:lpstr>
      <vt:lpstr>Sheet 1</vt:lpstr>
      <vt:lpstr>Sheet 2</vt:lpstr>
    </vt:vector>
  </TitlesOfParts>
  <Company>Fu Associates,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FinalCostReport</dc:title>
  <dc:subject>1876 and 1833 Final Cost Report</dc:subject>
  <dc:creator>Division of Capitated Plan Audits</dc:creator>
  <cp:keywords>1876, 1833, Final Cost Report</cp:keywords>
  <cp:lastModifiedBy>Bilal Farrakh</cp:lastModifiedBy>
  <cp:lastPrinted>2015-12-21T16:13:22Z</cp:lastPrinted>
  <dcterms:created xsi:type="dcterms:W3CDTF">2001-08-31T13:52:31Z</dcterms:created>
  <dcterms:modified xsi:type="dcterms:W3CDTF">2016-11-23T17:42:36Z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-375382177</vt:i4>
  </property>
  <property fmtid="{D5CDD505-2E9C-101B-9397-08002B2CF9AE}" pid="4" name="_EmailSubject">
    <vt:lpwstr>UPDATE</vt:lpwstr>
  </property>
  <property fmtid="{D5CDD505-2E9C-101B-9397-08002B2CF9AE}" pid="5" name="_AuthorEmail">
    <vt:lpwstr>Bilal.Farrakh@cms.hhs.gov</vt:lpwstr>
  </property>
  <property fmtid="{D5CDD505-2E9C-101B-9397-08002B2CF9AE}" pid="6" name="_AuthorEmailDisplayName">
    <vt:lpwstr>Farrakh, Bilal (CMS/OFM)</vt:lpwstr>
  </property>
  <property fmtid="{D5CDD505-2E9C-101B-9397-08002B2CF9AE}" pid="7" name="_PreviousAdHocReviewCycleID">
    <vt:i4>1158714351</vt:i4>
  </property>
</Properties>
</file>