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I10" i="2"/>
  <c r="F10" i="2"/>
  <c r="F9" i="2"/>
  <c r="H9" i="2" s="1"/>
  <c r="F8" i="2"/>
  <c r="H8" i="2" s="1"/>
  <c r="F7" i="2"/>
  <c r="H7" i="2" s="1"/>
  <c r="F6" i="2"/>
  <c r="H6" i="2" s="1"/>
  <c r="F5" i="2"/>
  <c r="H5" i="2" s="1"/>
  <c r="I4" i="2"/>
  <c r="H4" i="2"/>
  <c r="G4" i="2"/>
  <c r="F4" i="2"/>
  <c r="D5" i="2"/>
  <c r="D6" i="2"/>
  <c r="D7" i="2"/>
  <c r="D8" i="2"/>
  <c r="D9" i="2"/>
  <c r="D4" i="2"/>
  <c r="G5" i="2" l="1"/>
  <c r="I5" i="2" s="1"/>
  <c r="G6" i="2"/>
  <c r="I6" i="2" s="1"/>
  <c r="G7" i="2"/>
  <c r="I7" i="2" s="1"/>
  <c r="G8" i="2"/>
  <c r="I8" i="2" s="1"/>
  <c r="G9" i="2"/>
  <c r="I9" i="2" s="1"/>
  <c r="F23" i="1"/>
  <c r="H23" i="1" s="1"/>
  <c r="H5" i="1"/>
  <c r="F5" i="1"/>
  <c r="G5" i="1" s="1"/>
  <c r="D6" i="1"/>
  <c r="F6" i="1" s="1"/>
  <c r="G6" i="1" s="1"/>
  <c r="D7" i="1"/>
  <c r="F7" i="1" s="1"/>
  <c r="G7" i="1" s="1"/>
  <c r="D8" i="1"/>
  <c r="F8" i="1" s="1"/>
  <c r="G8" i="1" s="1"/>
  <c r="D9" i="1"/>
  <c r="F9" i="1" s="1"/>
  <c r="G9" i="1" s="1"/>
  <c r="D10" i="1"/>
  <c r="F10" i="1" s="1"/>
  <c r="G10" i="1" s="1"/>
  <c r="D11" i="1"/>
  <c r="F11" i="1" s="1"/>
  <c r="G11" i="1" s="1"/>
  <c r="D12" i="1"/>
  <c r="F12" i="1" s="1"/>
  <c r="G12" i="1" s="1"/>
  <c r="D13" i="1"/>
  <c r="F13" i="1" s="1"/>
  <c r="G13" i="1" s="1"/>
  <c r="D14" i="1"/>
  <c r="F14" i="1" s="1"/>
  <c r="G14" i="1" s="1"/>
  <c r="D15" i="1"/>
  <c r="F15" i="1" s="1"/>
  <c r="G15" i="1" s="1"/>
  <c r="D16" i="1"/>
  <c r="F16" i="1" s="1"/>
  <c r="G16" i="1" s="1"/>
  <c r="D17" i="1"/>
  <c r="F17" i="1" s="1"/>
  <c r="G17" i="1" s="1"/>
  <c r="D18" i="1"/>
  <c r="F18" i="1" s="1"/>
  <c r="G18" i="1" s="1"/>
  <c r="D19" i="1"/>
  <c r="F19" i="1" s="1"/>
  <c r="G19" i="1" s="1"/>
  <c r="D23" i="1"/>
  <c r="D24" i="1"/>
  <c r="F24" i="1" s="1"/>
  <c r="G24" i="1" s="1"/>
  <c r="D25" i="1"/>
  <c r="F25" i="1" s="1"/>
  <c r="G25" i="1" s="1"/>
  <c r="D26" i="1"/>
  <c r="F26" i="1" s="1"/>
  <c r="G26" i="1" s="1"/>
  <c r="D27" i="1"/>
  <c r="F27" i="1" s="1"/>
  <c r="G27" i="1" s="1"/>
  <c r="D5" i="1"/>
  <c r="I5" i="1" l="1"/>
  <c r="I27" i="1"/>
  <c r="I26" i="1"/>
  <c r="I25" i="1"/>
  <c r="H27" i="1"/>
  <c r="H26" i="1"/>
  <c r="H25" i="1"/>
  <c r="H24" i="1"/>
  <c r="I24" i="1" s="1"/>
  <c r="G23" i="1"/>
  <c r="I23" i="1" s="1"/>
  <c r="H19" i="1"/>
  <c r="I19" i="1" s="1"/>
  <c r="H18" i="1"/>
  <c r="I18" i="1" s="1"/>
  <c r="H17" i="1"/>
  <c r="I17" i="1" s="1"/>
  <c r="H16" i="1"/>
  <c r="I16" i="1" s="1"/>
  <c r="H15" i="1"/>
  <c r="I15" i="1" s="1"/>
  <c r="H14" i="1"/>
  <c r="I14" i="1" s="1"/>
  <c r="H13" i="1"/>
  <c r="I13" i="1" s="1"/>
  <c r="H12" i="1"/>
  <c r="I12" i="1" s="1"/>
  <c r="H11" i="1"/>
  <c r="I11" i="1" s="1"/>
  <c r="H10" i="1"/>
  <c r="I10" i="1" s="1"/>
  <c r="H9" i="1"/>
  <c r="I9" i="1" s="1"/>
  <c r="H8" i="1"/>
  <c r="F20" i="1" s="1"/>
  <c r="H7" i="1"/>
  <c r="I7" i="1" s="1"/>
  <c r="H6" i="1"/>
  <c r="I6" i="1" s="1"/>
  <c r="F29" i="1" l="1"/>
  <c r="I8" i="1"/>
  <c r="I20" i="1" s="1"/>
  <c r="I29" i="1" s="1"/>
  <c r="F28" i="1"/>
  <c r="I28" i="1"/>
</calcChain>
</file>

<file path=xl/sharedStrings.xml><?xml version="1.0" encoding="utf-8"?>
<sst xmlns="http://schemas.openxmlformats.org/spreadsheetml/2006/main" count="73" uniqueCount="66">
  <si>
    <t>Table 1: Annual Respondent Burden and Cost – NESHAP for Mercury Cell Chlor-Alkali Plants (40 CFR Part 63, Subpart IIIII) (Renewal)</t>
  </si>
  <si>
    <t>Burden Item</t>
  </si>
  <si>
    <t>1. Reporting requirements</t>
  </si>
  <si>
    <t xml:space="preserve">   h. Perform vent mercury concentration CMS inspections and calibration checks and record results</t>
  </si>
  <si>
    <t xml:space="preserve">   k. Inspect pillars and beams for cracks, spalling, and other deficiencies and record information</t>
  </si>
  <si>
    <t xml:space="preserve">   m. Inspect equipment and piping in the hydrogen system from the header to the last control device for hydrogen and/or mercury vapor leaks and record information on these leaks</t>
  </si>
  <si>
    <t>Subtotal  for Reporting Requirements</t>
  </si>
  <si>
    <t>2. Recordkeeping requirements</t>
  </si>
  <si>
    <t xml:space="preserve">   e. Startup, shutdown, and malfunction</t>
  </si>
  <si>
    <t>Subtotal  for Recordkeeping Requirements</t>
  </si>
  <si>
    <t>(A) 
Technical person-hours per occurrence</t>
  </si>
  <si>
    <t>(B)
No. of occurrences per respondent per year</t>
  </si>
  <si>
    <t>(C) 
Technical person-hours per respondent per year
(C=AxB)</t>
  </si>
  <si>
    <r>
      <t xml:space="preserve">(D)
Respondents per year </t>
    </r>
    <r>
      <rPr>
        <b/>
        <vertAlign val="superscript"/>
        <sz val="10"/>
        <color theme="1"/>
        <rFont val="Times New Roman"/>
        <family val="1"/>
      </rPr>
      <t>a</t>
    </r>
  </si>
  <si>
    <t>(E)
Technical hours per year 
(E=CxD)</t>
  </si>
  <si>
    <t>(F)
Management hours per year
(F=Ex0.05)</t>
  </si>
  <si>
    <t>(G)
Clerical hours per year
(G=Ex0.10)</t>
  </si>
  <si>
    <r>
      <t xml:space="preserve">(H)
Total cost per year ($) </t>
    </r>
    <r>
      <rPr>
        <b/>
        <vertAlign val="superscript"/>
        <sz val="10"/>
        <color theme="1"/>
        <rFont val="Times New Roman"/>
        <family val="1"/>
      </rPr>
      <t>b</t>
    </r>
  </si>
  <si>
    <r>
      <t xml:space="preserve">   a. Familiarize with regulatory requirements </t>
    </r>
    <r>
      <rPr>
        <vertAlign val="superscript"/>
        <sz val="10"/>
        <color rgb="FF000000"/>
        <rFont val="Times New Roman"/>
        <family val="1"/>
      </rPr>
      <t>c</t>
    </r>
  </si>
  <si>
    <t>See 1A</t>
  </si>
  <si>
    <t>Assumptions:</t>
  </si>
  <si>
    <r>
      <t>a</t>
    </r>
    <r>
      <rPr>
        <sz val="10"/>
        <color rgb="FF000000"/>
        <rFont val="Times New Roman"/>
        <family val="1"/>
      </rPr>
      <t xml:space="preserve">  We have assumed that there are approximately 2 respondents subject to the rule, with no new sources expected over the next three-years of this ICR.</t>
    </r>
  </si>
  <si>
    <r>
      <t>b</t>
    </r>
    <r>
      <rPr>
        <sz val="10"/>
        <color rgb="FF000000"/>
        <rFont val="Times New Roman"/>
        <family val="1"/>
      </rPr>
      <t xml:space="preserve">  </t>
    </r>
    <r>
      <rPr>
        <sz val="10"/>
        <color theme="1"/>
        <rFont val="Times New Roman"/>
        <family val="1"/>
      </rPr>
      <t>This ICR uses the following labor rates: Technical $103.97 ($49.51 + 110%); Managerial $129.93 ($61.87 + 110%);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</si>
  <si>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d</t>
    </r>
    <r>
      <rPr>
        <sz val="10"/>
        <color rgb="FF000000"/>
        <rFont val="Times New Roman"/>
        <family val="1"/>
      </rPr>
      <t xml:space="preserve">  We assume that this is a one-time only activity for new facilities.</t>
    </r>
  </si>
  <si>
    <r>
      <t xml:space="preserve">   b. Prepare startup/shutdown/ malfunction plan </t>
    </r>
    <r>
      <rPr>
        <vertAlign val="superscript"/>
        <sz val="10"/>
        <color rgb="FF000000"/>
        <rFont val="Times New Roman"/>
        <family val="1"/>
      </rPr>
      <t>d</t>
    </r>
  </si>
  <si>
    <r>
      <t xml:space="preserve">   c. Prepare washdown plan </t>
    </r>
    <r>
      <rPr>
        <vertAlign val="superscript"/>
        <sz val="10"/>
        <color rgb="FF000000"/>
        <rFont val="Times New Roman"/>
        <family val="1"/>
      </rPr>
      <t>d</t>
    </r>
  </si>
  <si>
    <r>
      <t xml:space="preserve">   d. Prepare site-specific monitoring plan </t>
    </r>
    <r>
      <rPr>
        <vertAlign val="superscript"/>
        <sz val="10"/>
        <color rgb="FF000000"/>
        <rFont val="Times New Roman"/>
        <family val="1"/>
      </rPr>
      <t>d</t>
    </r>
  </si>
  <si>
    <r>
      <t xml:space="preserve">   e. Record date/time of washdowns </t>
    </r>
    <r>
      <rPr>
        <vertAlign val="superscript"/>
        <sz val="10"/>
        <color rgb="FF000000"/>
        <rFont val="Times New Roman"/>
        <family val="1"/>
      </rPr>
      <t>e</t>
    </r>
  </si>
  <si>
    <r>
      <t xml:space="preserve">   f. Measure cell room mercury vapor level and record data </t>
    </r>
    <r>
      <rPr>
        <vertAlign val="superscript"/>
        <sz val="10"/>
        <color rgb="FF000000"/>
        <rFont val="Times New Roman"/>
        <family val="1"/>
      </rPr>
      <t>e</t>
    </r>
  </si>
  <si>
    <r>
      <t xml:space="preserve">   g. Monitor vent mercury concentration and record CMS data, daily averages, and deviations </t>
    </r>
    <r>
      <rPr>
        <vertAlign val="superscript"/>
        <sz val="10"/>
        <color rgb="FF000000"/>
        <rFont val="Times New Roman"/>
        <family val="1"/>
      </rPr>
      <t>e</t>
    </r>
  </si>
  <si>
    <r>
      <t xml:space="preserve">   i. Perform twice daily inspections (for vessels and process equipment problems, hydrogen and/or mercury vapor leaks at decomposers and hydrogen piping up to the hydrogen header) and record information </t>
    </r>
    <r>
      <rPr>
        <vertAlign val="superscript"/>
        <sz val="10"/>
        <color rgb="FF000000"/>
        <rFont val="Times New Roman"/>
        <family val="1"/>
      </rPr>
      <t>f</t>
    </r>
  </si>
  <si>
    <r>
      <t>e</t>
    </r>
    <r>
      <rPr>
        <sz val="10"/>
        <color rgb="FF000000"/>
        <rFont val="Times New Roman"/>
        <family val="1"/>
      </rPr>
      <t xml:space="preserve">  We have assume that information should be recorded 365 days per year.</t>
    </r>
  </si>
  <si>
    <r>
      <t>f</t>
    </r>
    <r>
      <rPr>
        <sz val="10"/>
        <color rgb="FF000000"/>
        <rFont val="Times New Roman"/>
        <family val="1"/>
      </rPr>
      <t xml:space="preserve">  We have assumed that inspection should be performed two times per day for a total of 730 times per year.</t>
    </r>
  </si>
  <si>
    <r>
      <t>g</t>
    </r>
    <r>
      <rPr>
        <sz val="10"/>
        <color rgb="FF000000"/>
        <rFont val="Times New Roman"/>
        <family val="1"/>
      </rPr>
      <t xml:space="preserve">  We have assumed that inspection should be done and recorded once per month.</t>
    </r>
  </si>
  <si>
    <r>
      <t>h</t>
    </r>
    <r>
      <rPr>
        <sz val="10"/>
        <color rgb="FF000000"/>
        <rFont val="Times New Roman"/>
        <family val="1"/>
      </rPr>
      <t xml:space="preserve">  We have  assumed that it will take 0.25 hours two times per year to record information.</t>
    </r>
  </si>
  <si>
    <r>
      <t>i</t>
    </r>
    <r>
      <rPr>
        <sz val="10"/>
        <color rgb="FF000000"/>
        <rFont val="Times New Roman"/>
        <family val="1"/>
      </rPr>
      <t xml:space="preserve">  We have assumed that it will take each respondent 16 hours to two times per year to complete semiannual compliance reports.</t>
    </r>
  </si>
  <si>
    <r>
      <t xml:space="preserve">   j. Inspect cell room floors for cracks, spalling, or other deficiencies and record information </t>
    </r>
    <r>
      <rPr>
        <vertAlign val="superscript"/>
        <sz val="10"/>
        <color rgb="FF000000"/>
        <rFont val="Times New Roman"/>
        <family val="1"/>
      </rPr>
      <t>g</t>
    </r>
  </si>
  <si>
    <r>
      <t xml:space="preserve">   l. Perform daily cell room inspections (for caustic leaks in caustic system equipment and piping, liquid mercury spills or accumulations on floors and surfaces, for liquid mercury leaks from vessels, piping, and equipment in liquid mercury service) and record information </t>
    </r>
    <r>
      <rPr>
        <vertAlign val="superscript"/>
        <sz val="10"/>
        <color rgb="FF000000"/>
        <rFont val="Times New Roman"/>
        <family val="1"/>
      </rPr>
      <t>e</t>
    </r>
  </si>
  <si>
    <r>
      <t xml:space="preserve">   n. Record information on handling and storage of mercury-containing waste </t>
    </r>
    <r>
      <rPr>
        <vertAlign val="superscript"/>
        <sz val="10"/>
        <color rgb="FF000000"/>
        <rFont val="Times New Roman"/>
        <family val="1"/>
      </rPr>
      <t>e</t>
    </r>
  </si>
  <si>
    <r>
      <t>TOTAL ANNUAL BURDEN AND COST (rounded)</t>
    </r>
    <r>
      <rPr>
        <sz val="10"/>
        <color theme="1"/>
        <rFont val="Times New Roman"/>
        <family val="1"/>
      </rPr>
      <t> </t>
    </r>
    <r>
      <rPr>
        <vertAlign val="superscript"/>
        <sz val="10"/>
        <color theme="1"/>
        <rFont val="Times New Roman"/>
        <family val="1"/>
      </rPr>
      <t>j</t>
    </r>
  </si>
  <si>
    <r>
      <t xml:space="preserve">j  </t>
    </r>
    <r>
      <rPr>
        <sz val="10"/>
        <color rgb="FF000000"/>
        <rFont val="Times New Roman"/>
        <family val="1"/>
      </rPr>
      <t xml:space="preserve">Totals have been rounded to 3 significant figures. Figures may not add exactly due to rounding. </t>
    </r>
  </si>
  <si>
    <r>
      <t xml:space="preserve">   b. Initial notifications </t>
    </r>
    <r>
      <rPr>
        <vertAlign val="superscript"/>
        <sz val="10"/>
        <color theme="1"/>
        <rFont val="Times New Roman"/>
        <family val="1"/>
      </rPr>
      <t>d</t>
    </r>
  </si>
  <si>
    <r>
      <t xml:space="preserve">   c. Notification of intent to conduct a performance test </t>
    </r>
    <r>
      <rPr>
        <vertAlign val="superscript"/>
        <sz val="10"/>
        <color rgb="FF000000"/>
        <rFont val="Times New Roman"/>
        <family val="1"/>
      </rPr>
      <t>d</t>
    </r>
  </si>
  <si>
    <r>
      <t xml:space="preserve">   d. Notification of compliance status </t>
    </r>
    <r>
      <rPr>
        <vertAlign val="superscript"/>
        <sz val="10"/>
        <color theme="1"/>
        <rFont val="Times New Roman"/>
        <family val="1"/>
      </rPr>
      <t>d</t>
    </r>
  </si>
  <si>
    <r>
      <t xml:space="preserve">   f. Semiannual compliance reports </t>
    </r>
    <r>
      <rPr>
        <vertAlign val="superscript"/>
        <sz val="10"/>
        <color rgb="FF000000"/>
        <rFont val="Times New Roman"/>
        <family val="1"/>
      </rPr>
      <t>i</t>
    </r>
  </si>
  <si>
    <r>
      <t xml:space="preserve">   o. Record the mass of virgin mercury added to cells </t>
    </r>
    <r>
      <rPr>
        <vertAlign val="superscript"/>
        <sz val="10"/>
        <color rgb="FF000000"/>
        <rFont val="Times New Roman"/>
        <family val="1"/>
      </rPr>
      <t>i</t>
    </r>
  </si>
  <si>
    <t>Table 2: Average Annual EPA Burden and Cost – NESHAP for Mercury Cell Chlor-Alkali Plants (40 CFR Part 63, Subpart IIIII) (Renewal)</t>
  </si>
  <si>
    <r>
      <t xml:space="preserve">e. Review performance test reports </t>
    </r>
    <r>
      <rPr>
        <vertAlign val="superscript"/>
        <sz val="10"/>
        <color rgb="FF000000"/>
        <rFont val="Times New Roman"/>
        <family val="1"/>
      </rPr>
      <t>c</t>
    </r>
  </si>
  <si>
    <r>
      <t xml:space="preserve">f. Review semiannual compliance reports </t>
    </r>
    <r>
      <rPr>
        <vertAlign val="superscript"/>
        <sz val="10"/>
        <color rgb="FF000000"/>
        <rFont val="Times New Roman"/>
        <family val="1"/>
      </rPr>
      <t>d</t>
    </r>
  </si>
  <si>
    <t>(A)
Technical person-hours per occurrence</t>
  </si>
  <si>
    <t>(C)
Technical person-hours per respondent per year
(C=AxB)</t>
  </si>
  <si>
    <t>(E) 
Technical hours per year
(E=CxD)</t>
  </si>
  <si>
    <t>(G)
Clerical hours per year 
(G=Ex0.10)</t>
  </si>
  <si>
    <r>
      <t xml:space="preserve">d. Review Notification of Compliance Status (including site-specific monitoring plans and operation &amp; maintenance plans) </t>
    </r>
    <r>
      <rPr>
        <vertAlign val="superscript"/>
        <sz val="10"/>
        <color rgb="FF000000"/>
        <rFont val="Times New Roman"/>
        <family val="1"/>
      </rPr>
      <t>c</t>
    </r>
  </si>
  <si>
    <t>a. Review Initial Notification</t>
  </si>
  <si>
    <t>b. Review Notification of intent to conduct a performance test</t>
  </si>
  <si>
    <t>c. Observe performance tests</t>
  </si>
  <si>
    <r>
      <t>a</t>
    </r>
    <r>
      <rPr>
        <sz val="10"/>
        <color rgb="FF000000"/>
        <rFont val="Times New Roman"/>
        <family val="1"/>
      </rPr>
      <t xml:space="preserve">  We have assumed that there are approximately 2 respondents subject to the rule, with no new sources expected over the next three-years of this ICR.  Facilities subject to the NESHAP rules are located in 13 States.</t>
    </r>
  </si>
  <si>
    <r>
      <t>c</t>
    </r>
    <r>
      <rPr>
        <sz val="10"/>
        <color rgb="FF000000"/>
        <rFont val="Times New Roman"/>
        <family val="1"/>
      </rPr>
      <t xml:space="preserve">  We assume that this is a one-time only cost.</t>
    </r>
  </si>
  <si>
    <r>
      <t>d</t>
    </r>
    <r>
      <rPr>
        <sz val="10"/>
        <color rgb="FF000000"/>
        <rFont val="Times New Roman"/>
        <family val="1"/>
      </rPr>
      <t xml:space="preserve">  We assume that it will take 12 hours two times per year to review the semiannual compliance reports.</t>
    </r>
  </si>
  <si>
    <r>
      <t>b</t>
    </r>
    <r>
      <rPr>
        <sz val="10"/>
        <color rgb="FF000000"/>
        <rFont val="Times New Roman"/>
        <family val="1"/>
      </rPr>
      <t xml:space="preserve">  </t>
    </r>
    <r>
      <rPr>
        <sz val="10"/>
        <color theme="1"/>
        <rFont val="Times New Roman"/>
        <family val="1"/>
      </rPr>
      <t>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2014 General Schedule, which excludes locality rates of pay.  The rates have been increased by 60 percent to account for the benefit packages available to government employees.</t>
    </r>
  </si>
  <si>
    <r>
      <t xml:space="preserve">TOTAL ANNUAL BURDEN AND COST (rounded) </t>
    </r>
    <r>
      <rPr>
        <b/>
        <vertAlign val="superscript"/>
        <sz val="10"/>
        <color rgb="FF000000"/>
        <rFont val="Times New Roman"/>
        <family val="1"/>
      </rPr>
      <t>e</t>
    </r>
  </si>
  <si>
    <r>
      <t xml:space="preserve">e  </t>
    </r>
    <r>
      <rPr>
        <sz val="10"/>
        <color rgb="FF000000"/>
        <rFont val="Times New Roman"/>
        <family val="1"/>
      </rPr>
      <t xml:space="preserve">Totals have been rounded to 3 significant figures. Figures may not add exactly due to rounding. </t>
    </r>
  </si>
  <si>
    <r>
      <t xml:space="preserve">TOTAL CAPITAL AND O&amp;M COSTS (rounded) </t>
    </r>
    <r>
      <rPr>
        <b/>
        <vertAlign val="superscript"/>
        <sz val="10"/>
        <color theme="1"/>
        <rFont val="Times New Roman"/>
        <family val="1"/>
      </rPr>
      <t>j</t>
    </r>
  </si>
  <si>
    <r>
      <t xml:space="preserve">GRAND TOTAL (rounded) </t>
    </r>
    <r>
      <rPr>
        <b/>
        <vertAlign val="superscript"/>
        <sz val="10"/>
        <color theme="1"/>
        <rFont val="Times New Roman"/>
        <family val="1"/>
      </rPr>
      <t>j</t>
    </r>
  </si>
  <si>
    <r>
      <t>c</t>
    </r>
    <r>
      <rPr>
        <sz val="10"/>
        <color rgb="FF000000"/>
        <rFont val="Times New Roman"/>
        <family val="1"/>
      </rPr>
      <t xml:space="preserve">  We assume all respondents will have to familiarize themselves with regulatory requirements each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</si>
</sst>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0"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vertAlign val="superscrip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6" fontId="6" fillId="0" borderId="1" xfId="0" applyNumberFormat="1"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6" fontId="3" fillId="0" borderId="1" xfId="0" applyNumberFormat="1" applyFont="1" applyBorder="1" applyAlignment="1">
      <alignment horizontal="right" vertical="center"/>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vertical="center" wrapText="1"/>
    </xf>
    <xf numFmtId="0" fontId="5" fillId="0" borderId="1" xfId="0" applyFont="1" applyBorder="1" applyAlignment="1">
      <alignment vertical="center"/>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1" xfId="0" applyFont="1" applyBorder="1" applyAlignment="1">
      <alignment vertical="center"/>
    </xf>
    <xf numFmtId="6" fontId="5" fillId="0" borderId="1" xfId="0" applyNumberFormat="1" applyFont="1" applyBorder="1" applyAlignment="1">
      <alignment horizontal="right" vertical="center"/>
    </xf>
    <xf numFmtId="0" fontId="3" fillId="0" borderId="1" xfId="0" applyFont="1" applyBorder="1" applyAlignment="1">
      <alignment wrapText="1"/>
    </xf>
    <xf numFmtId="0" fontId="0" fillId="0" borderId="1" xfId="0" applyBorder="1"/>
    <xf numFmtId="0" fontId="3" fillId="0" borderId="1" xfId="0" applyFont="1" applyBorder="1"/>
    <xf numFmtId="1"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1" fontId="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topLeftCell="A19" zoomScale="85" zoomScaleNormal="85" workbookViewId="0">
      <selection activeCell="I5" sqref="I5"/>
    </sheetView>
  </sheetViews>
  <sheetFormatPr defaultRowHeight="15" x14ac:dyDescent="0.25"/>
  <cols>
    <col min="1" max="1" width="37" customWidth="1"/>
    <col min="2" max="2" width="11" customWidth="1"/>
    <col min="3" max="3" width="11.140625" customWidth="1"/>
    <col min="4" max="4" width="9.5703125" customWidth="1"/>
    <col min="5" max="5" width="12.28515625" bestFit="1" customWidth="1"/>
    <col min="7" max="7" width="10.85546875" customWidth="1"/>
    <col min="8" max="8" width="10.7109375" customWidth="1"/>
    <col min="9" max="9" width="12.7109375" bestFit="1" customWidth="1"/>
  </cols>
  <sheetData>
    <row r="1" spans="1:9" x14ac:dyDescent="0.25">
      <c r="A1" s="1" t="s">
        <v>0</v>
      </c>
    </row>
    <row r="2" spans="1:9" x14ac:dyDescent="0.25">
      <c r="F2">
        <v>103.97</v>
      </c>
      <c r="G2">
        <v>129.93</v>
      </c>
      <c r="H2">
        <v>51.79</v>
      </c>
    </row>
    <row r="3" spans="1:9" ht="98.25" customHeight="1" x14ac:dyDescent="0.25">
      <c r="A3" s="2" t="s">
        <v>1</v>
      </c>
      <c r="B3" s="2" t="s">
        <v>10</v>
      </c>
      <c r="C3" s="2" t="s">
        <v>11</v>
      </c>
      <c r="D3" s="2" t="s">
        <v>12</v>
      </c>
      <c r="E3" s="2" t="s">
        <v>13</v>
      </c>
      <c r="F3" s="2" t="s">
        <v>14</v>
      </c>
      <c r="G3" s="2" t="s">
        <v>15</v>
      </c>
      <c r="H3" s="2" t="s">
        <v>16</v>
      </c>
      <c r="I3" s="2" t="s">
        <v>17</v>
      </c>
    </row>
    <row r="4" spans="1:9" x14ac:dyDescent="0.25">
      <c r="A4" s="14" t="s">
        <v>2</v>
      </c>
      <c r="B4" s="3"/>
      <c r="C4" s="3"/>
      <c r="D4" s="3"/>
      <c r="E4" s="3"/>
      <c r="F4" s="3"/>
      <c r="G4" s="3"/>
      <c r="H4" s="3"/>
      <c r="I4" s="3"/>
    </row>
    <row r="5" spans="1:9" ht="15" customHeight="1" x14ac:dyDescent="0.25">
      <c r="A5" s="13" t="s">
        <v>18</v>
      </c>
      <c r="B5" s="5">
        <v>32</v>
      </c>
      <c r="C5" s="5">
        <v>1</v>
      </c>
      <c r="D5" s="5">
        <f>B5*C5</f>
        <v>32</v>
      </c>
      <c r="E5" s="5">
        <v>2</v>
      </c>
      <c r="F5" s="5">
        <f>D5*E5</f>
        <v>64</v>
      </c>
      <c r="G5" s="5">
        <f>F5*0.05</f>
        <v>3.2</v>
      </c>
      <c r="H5" s="5">
        <f>F5*0.1</f>
        <v>6.4</v>
      </c>
      <c r="I5" s="7">
        <f>$F$2*F5+$G$2*G5+$H$2*H5</f>
        <v>7401.3119999999999</v>
      </c>
    </row>
    <row r="6" spans="1:9" ht="28.5" x14ac:dyDescent="0.25">
      <c r="A6" s="13" t="s">
        <v>24</v>
      </c>
      <c r="B6" s="5">
        <v>32</v>
      </c>
      <c r="C6" s="5">
        <v>1</v>
      </c>
      <c r="D6" s="5">
        <f t="shared" ref="D6:D27" si="0">B6*C6</f>
        <v>32</v>
      </c>
      <c r="E6" s="5">
        <v>0</v>
      </c>
      <c r="F6" s="5">
        <f t="shared" ref="F6:F19" si="1">D6*E6</f>
        <v>0</v>
      </c>
      <c r="G6" s="5">
        <f t="shared" ref="G6:G19" si="2">F6*0.05</f>
        <v>0</v>
      </c>
      <c r="H6" s="5">
        <f t="shared" ref="H6:H19" si="3">F6*0.1</f>
        <v>0</v>
      </c>
      <c r="I6" s="6">
        <f t="shared" ref="I6:I19" si="4">$F$2*F6+$G$2*G6+$H$2*H6</f>
        <v>0</v>
      </c>
    </row>
    <row r="7" spans="1:9" ht="15.75" x14ac:dyDescent="0.25">
      <c r="A7" s="13" t="s">
        <v>25</v>
      </c>
      <c r="B7" s="5">
        <v>16</v>
      </c>
      <c r="C7" s="5">
        <v>1</v>
      </c>
      <c r="D7" s="5">
        <f t="shared" si="0"/>
        <v>16</v>
      </c>
      <c r="E7" s="5">
        <v>0</v>
      </c>
      <c r="F7" s="5">
        <f t="shared" si="1"/>
        <v>0</v>
      </c>
      <c r="G7" s="5">
        <f t="shared" si="2"/>
        <v>0</v>
      </c>
      <c r="H7" s="5">
        <f t="shared" si="3"/>
        <v>0</v>
      </c>
      <c r="I7" s="6">
        <f t="shared" si="4"/>
        <v>0</v>
      </c>
    </row>
    <row r="8" spans="1:9" ht="15.75" x14ac:dyDescent="0.25">
      <c r="A8" s="13" t="s">
        <v>26</v>
      </c>
      <c r="B8" s="5">
        <v>32</v>
      </c>
      <c r="C8" s="5">
        <v>1</v>
      </c>
      <c r="D8" s="5">
        <f t="shared" si="0"/>
        <v>32</v>
      </c>
      <c r="E8" s="5">
        <v>0</v>
      </c>
      <c r="F8" s="5">
        <f t="shared" si="1"/>
        <v>0</v>
      </c>
      <c r="G8" s="5">
        <f t="shared" si="2"/>
        <v>0</v>
      </c>
      <c r="H8" s="5">
        <f t="shared" si="3"/>
        <v>0</v>
      </c>
      <c r="I8" s="6">
        <f t="shared" si="4"/>
        <v>0</v>
      </c>
    </row>
    <row r="9" spans="1:9" ht="15.75" x14ac:dyDescent="0.25">
      <c r="A9" s="13" t="s">
        <v>27</v>
      </c>
      <c r="B9" s="5">
        <v>0.1</v>
      </c>
      <c r="C9" s="5">
        <v>365</v>
      </c>
      <c r="D9" s="5">
        <f t="shared" si="0"/>
        <v>36.5</v>
      </c>
      <c r="E9" s="5">
        <v>2</v>
      </c>
      <c r="F9" s="5">
        <f t="shared" si="1"/>
        <v>73</v>
      </c>
      <c r="G9" s="5">
        <f t="shared" si="2"/>
        <v>3.6500000000000004</v>
      </c>
      <c r="H9" s="5">
        <f t="shared" si="3"/>
        <v>7.3000000000000007</v>
      </c>
      <c r="I9" s="7">
        <f t="shared" si="4"/>
        <v>8442.1214999999993</v>
      </c>
    </row>
    <row r="10" spans="1:9" ht="28.5" x14ac:dyDescent="0.25">
      <c r="A10" s="13" t="s">
        <v>28</v>
      </c>
      <c r="B10" s="5">
        <v>0.5</v>
      </c>
      <c r="C10" s="5">
        <v>365</v>
      </c>
      <c r="D10" s="5">
        <f t="shared" si="0"/>
        <v>182.5</v>
      </c>
      <c r="E10" s="5">
        <v>2</v>
      </c>
      <c r="F10" s="5">
        <f t="shared" si="1"/>
        <v>365</v>
      </c>
      <c r="G10" s="5">
        <f t="shared" si="2"/>
        <v>18.25</v>
      </c>
      <c r="H10" s="5">
        <f t="shared" si="3"/>
        <v>36.5</v>
      </c>
      <c r="I10" s="7">
        <f t="shared" si="4"/>
        <v>42210.607500000006</v>
      </c>
    </row>
    <row r="11" spans="1:9" ht="41.25" x14ac:dyDescent="0.25">
      <c r="A11" s="13" t="s">
        <v>29</v>
      </c>
      <c r="B11" s="5">
        <v>0.5</v>
      </c>
      <c r="C11" s="5">
        <v>365</v>
      </c>
      <c r="D11" s="5">
        <f t="shared" si="0"/>
        <v>182.5</v>
      </c>
      <c r="E11" s="5">
        <v>2</v>
      </c>
      <c r="F11" s="5">
        <f t="shared" si="1"/>
        <v>365</v>
      </c>
      <c r="G11" s="5">
        <f t="shared" si="2"/>
        <v>18.25</v>
      </c>
      <c r="H11" s="5">
        <f t="shared" si="3"/>
        <v>36.5</v>
      </c>
      <c r="I11" s="7">
        <f t="shared" si="4"/>
        <v>42210.607500000006</v>
      </c>
    </row>
    <row r="12" spans="1:9" ht="38.25" x14ac:dyDescent="0.25">
      <c r="A12" s="13" t="s">
        <v>3</v>
      </c>
      <c r="B12" s="5">
        <v>8</v>
      </c>
      <c r="C12" s="5">
        <v>2</v>
      </c>
      <c r="D12" s="5">
        <f t="shared" si="0"/>
        <v>16</v>
      </c>
      <c r="E12" s="5">
        <v>2</v>
      </c>
      <c r="F12" s="5">
        <f t="shared" si="1"/>
        <v>32</v>
      </c>
      <c r="G12" s="5">
        <f t="shared" si="2"/>
        <v>1.6</v>
      </c>
      <c r="H12" s="5">
        <f t="shared" si="3"/>
        <v>3.2</v>
      </c>
      <c r="I12" s="7">
        <f t="shared" si="4"/>
        <v>3700.6559999999999</v>
      </c>
    </row>
    <row r="13" spans="1:9" ht="66.75" x14ac:dyDescent="0.25">
      <c r="A13" s="13" t="s">
        <v>30</v>
      </c>
      <c r="B13" s="5">
        <v>0.75</v>
      </c>
      <c r="C13" s="5">
        <v>730</v>
      </c>
      <c r="D13" s="5">
        <f t="shared" si="0"/>
        <v>547.5</v>
      </c>
      <c r="E13" s="5">
        <v>2</v>
      </c>
      <c r="F13" s="8">
        <f t="shared" si="1"/>
        <v>1095</v>
      </c>
      <c r="G13" s="5">
        <f t="shared" si="2"/>
        <v>54.75</v>
      </c>
      <c r="H13" s="5">
        <f t="shared" si="3"/>
        <v>109.5</v>
      </c>
      <c r="I13" s="7">
        <f t="shared" si="4"/>
        <v>126631.82249999999</v>
      </c>
    </row>
    <row r="14" spans="1:9" ht="41.25" x14ac:dyDescent="0.25">
      <c r="A14" s="13" t="s">
        <v>36</v>
      </c>
      <c r="B14" s="5">
        <v>2</v>
      </c>
      <c r="C14" s="5">
        <v>12</v>
      </c>
      <c r="D14" s="5">
        <f t="shared" si="0"/>
        <v>24</v>
      </c>
      <c r="E14" s="5">
        <v>2</v>
      </c>
      <c r="F14" s="5">
        <f t="shared" si="1"/>
        <v>48</v>
      </c>
      <c r="G14" s="5">
        <f t="shared" si="2"/>
        <v>2.4000000000000004</v>
      </c>
      <c r="H14" s="5">
        <f t="shared" si="3"/>
        <v>4.8000000000000007</v>
      </c>
      <c r="I14" s="7">
        <f t="shared" si="4"/>
        <v>5550.9839999999995</v>
      </c>
    </row>
    <row r="15" spans="1:9" ht="38.25" x14ac:dyDescent="0.25">
      <c r="A15" s="13" t="s">
        <v>4</v>
      </c>
      <c r="B15" s="5">
        <v>8</v>
      </c>
      <c r="C15" s="5">
        <v>2</v>
      </c>
      <c r="D15" s="5">
        <f t="shared" si="0"/>
        <v>16</v>
      </c>
      <c r="E15" s="5">
        <v>2</v>
      </c>
      <c r="F15" s="5">
        <f t="shared" si="1"/>
        <v>32</v>
      </c>
      <c r="G15" s="5">
        <f t="shared" si="2"/>
        <v>1.6</v>
      </c>
      <c r="H15" s="5">
        <f t="shared" si="3"/>
        <v>3.2</v>
      </c>
      <c r="I15" s="7">
        <f t="shared" si="4"/>
        <v>3700.6559999999999</v>
      </c>
    </row>
    <row r="16" spans="1:9" ht="84.75" customHeight="1" x14ac:dyDescent="0.25">
      <c r="A16" s="13" t="s">
        <v>37</v>
      </c>
      <c r="B16" s="5">
        <v>1.25</v>
      </c>
      <c r="C16" s="5">
        <v>365</v>
      </c>
      <c r="D16" s="5">
        <f t="shared" si="0"/>
        <v>456.25</v>
      </c>
      <c r="E16" s="5">
        <v>2</v>
      </c>
      <c r="F16" s="5">
        <f t="shared" si="1"/>
        <v>912.5</v>
      </c>
      <c r="G16" s="18">
        <f t="shared" si="2"/>
        <v>45.625</v>
      </c>
      <c r="H16" s="5">
        <f t="shared" si="3"/>
        <v>91.25</v>
      </c>
      <c r="I16" s="7">
        <f t="shared" si="4"/>
        <v>105526.51874999999</v>
      </c>
    </row>
    <row r="17" spans="1:9" ht="63.75" x14ac:dyDescent="0.25">
      <c r="A17" s="13" t="s">
        <v>5</v>
      </c>
      <c r="B17" s="5">
        <v>4</v>
      </c>
      <c r="C17" s="5">
        <v>4</v>
      </c>
      <c r="D17" s="5">
        <f t="shared" si="0"/>
        <v>16</v>
      </c>
      <c r="E17" s="5">
        <v>2</v>
      </c>
      <c r="F17" s="5">
        <f t="shared" si="1"/>
        <v>32</v>
      </c>
      <c r="G17" s="5">
        <f t="shared" si="2"/>
        <v>1.6</v>
      </c>
      <c r="H17" s="5">
        <f t="shared" si="3"/>
        <v>3.2</v>
      </c>
      <c r="I17" s="7">
        <f t="shared" si="4"/>
        <v>3700.6559999999999</v>
      </c>
    </row>
    <row r="18" spans="1:9" ht="28.5" x14ac:dyDescent="0.25">
      <c r="A18" s="13" t="s">
        <v>38</v>
      </c>
      <c r="B18" s="5">
        <v>0.25</v>
      </c>
      <c r="C18" s="5">
        <v>365</v>
      </c>
      <c r="D18" s="5">
        <f t="shared" si="0"/>
        <v>91.25</v>
      </c>
      <c r="E18" s="5">
        <v>2</v>
      </c>
      <c r="F18" s="19">
        <f t="shared" si="1"/>
        <v>182.5</v>
      </c>
      <c r="G18" s="18">
        <f t="shared" si="2"/>
        <v>9.125</v>
      </c>
      <c r="H18" s="5">
        <f t="shared" si="3"/>
        <v>18.25</v>
      </c>
      <c r="I18" s="7">
        <f t="shared" si="4"/>
        <v>21105.303750000003</v>
      </c>
    </row>
    <row r="19" spans="1:9" ht="28.5" x14ac:dyDescent="0.25">
      <c r="A19" s="13" t="s">
        <v>45</v>
      </c>
      <c r="B19" s="9">
        <v>0.25</v>
      </c>
      <c r="C19" s="9">
        <v>2</v>
      </c>
      <c r="D19" s="5">
        <f t="shared" si="0"/>
        <v>0.5</v>
      </c>
      <c r="E19" s="5">
        <v>2</v>
      </c>
      <c r="F19" s="5">
        <f t="shared" si="1"/>
        <v>1</v>
      </c>
      <c r="G19" s="5">
        <f t="shared" si="2"/>
        <v>0.05</v>
      </c>
      <c r="H19" s="5">
        <f t="shared" si="3"/>
        <v>0.1</v>
      </c>
      <c r="I19" s="7">
        <f t="shared" si="4"/>
        <v>115.6455</v>
      </c>
    </row>
    <row r="20" spans="1:9" x14ac:dyDescent="0.25">
      <c r="A20" s="14" t="s">
        <v>6</v>
      </c>
      <c r="B20" s="10"/>
      <c r="C20" s="10"/>
      <c r="D20" s="5"/>
      <c r="E20" s="10"/>
      <c r="F20" s="28">
        <f>SUM(F5:H19)</f>
        <v>3682.3</v>
      </c>
      <c r="G20" s="28"/>
      <c r="H20" s="28"/>
      <c r="I20" s="12">
        <f>SUM(I5:I19)</f>
        <v>370296.891</v>
      </c>
    </row>
    <row r="21" spans="1:9" x14ac:dyDescent="0.25">
      <c r="A21" s="15" t="s">
        <v>7</v>
      </c>
      <c r="B21" s="15"/>
      <c r="C21" s="15"/>
      <c r="D21" s="5"/>
      <c r="E21" s="15"/>
      <c r="F21" s="15"/>
      <c r="G21" s="15"/>
      <c r="H21" s="15"/>
      <c r="I21" s="15"/>
    </row>
    <row r="22" spans="1:9" ht="15" customHeight="1" x14ac:dyDescent="0.25">
      <c r="A22" s="13" t="s">
        <v>18</v>
      </c>
      <c r="B22" s="9" t="s">
        <v>19</v>
      </c>
      <c r="C22" s="10"/>
      <c r="D22" s="5"/>
      <c r="E22" s="10"/>
      <c r="F22" s="10"/>
      <c r="G22" s="10"/>
      <c r="H22" s="10"/>
      <c r="I22" s="10"/>
    </row>
    <row r="23" spans="1:9" ht="15.75" x14ac:dyDescent="0.25">
      <c r="A23" s="11" t="s">
        <v>41</v>
      </c>
      <c r="B23" s="9">
        <v>6</v>
      </c>
      <c r="C23" s="9">
        <v>1</v>
      </c>
      <c r="D23" s="5">
        <f t="shared" si="0"/>
        <v>6</v>
      </c>
      <c r="E23" s="9">
        <v>0</v>
      </c>
      <c r="F23" s="5">
        <f t="shared" ref="F23" si="5">D23*E23</f>
        <v>0</v>
      </c>
      <c r="G23" s="5">
        <f t="shared" ref="G23:G27" si="6">F23*0.05</f>
        <v>0</v>
      </c>
      <c r="H23" s="5">
        <f t="shared" ref="H23" si="7">F23*0.1</f>
        <v>0</v>
      </c>
      <c r="I23" s="6">
        <f t="shared" ref="I23" si="8">$F$2*F23+$G$2*G23+$H$2*H23</f>
        <v>0</v>
      </c>
    </row>
    <row r="24" spans="1:9" ht="28.5" x14ac:dyDescent="0.25">
      <c r="A24" s="17" t="s">
        <v>42</v>
      </c>
      <c r="B24" s="9">
        <v>3</v>
      </c>
      <c r="C24" s="9">
        <v>1</v>
      </c>
      <c r="D24" s="5">
        <f t="shared" si="0"/>
        <v>3</v>
      </c>
      <c r="E24" s="9">
        <v>0</v>
      </c>
      <c r="F24" s="5">
        <f t="shared" ref="F24:F27" si="9">D24*E24</f>
        <v>0</v>
      </c>
      <c r="G24" s="5">
        <f t="shared" si="6"/>
        <v>0</v>
      </c>
      <c r="H24" s="5">
        <f t="shared" ref="H24:H27" si="10">F24*0.1</f>
        <v>0</v>
      </c>
      <c r="I24" s="6">
        <f t="shared" ref="I24:I27" si="11">$F$2*F24+$G$2*G24+$H$2*H24</f>
        <v>0</v>
      </c>
    </row>
    <row r="25" spans="1:9" ht="15.75" x14ac:dyDescent="0.25">
      <c r="A25" s="11" t="s">
        <v>43</v>
      </c>
      <c r="B25" s="9">
        <v>16</v>
      </c>
      <c r="C25" s="9">
        <v>1</v>
      </c>
      <c r="D25" s="5">
        <f t="shared" si="0"/>
        <v>16</v>
      </c>
      <c r="E25" s="9">
        <v>0</v>
      </c>
      <c r="F25" s="5">
        <f t="shared" si="9"/>
        <v>0</v>
      </c>
      <c r="G25" s="5">
        <f t="shared" si="6"/>
        <v>0</v>
      </c>
      <c r="H25" s="5">
        <f t="shared" si="10"/>
        <v>0</v>
      </c>
      <c r="I25" s="6">
        <f t="shared" si="11"/>
        <v>0</v>
      </c>
    </row>
    <row r="26" spans="1:9" x14ac:dyDescent="0.25">
      <c r="A26" s="11" t="s">
        <v>8</v>
      </c>
      <c r="B26" s="9">
        <v>16</v>
      </c>
      <c r="C26" s="9">
        <v>0</v>
      </c>
      <c r="D26" s="5">
        <f t="shared" si="0"/>
        <v>0</v>
      </c>
      <c r="E26" s="9">
        <v>0</v>
      </c>
      <c r="F26" s="5">
        <f t="shared" si="9"/>
        <v>0</v>
      </c>
      <c r="G26" s="5">
        <f t="shared" si="6"/>
        <v>0</v>
      </c>
      <c r="H26" s="5">
        <f t="shared" si="10"/>
        <v>0</v>
      </c>
      <c r="I26" s="6">
        <f t="shared" si="11"/>
        <v>0</v>
      </c>
    </row>
    <row r="27" spans="1:9" ht="15.75" x14ac:dyDescent="0.25">
      <c r="A27" s="17" t="s">
        <v>44</v>
      </c>
      <c r="B27" s="9">
        <v>16</v>
      </c>
      <c r="C27" s="9">
        <v>2</v>
      </c>
      <c r="D27" s="5">
        <f t="shared" si="0"/>
        <v>32</v>
      </c>
      <c r="E27" s="5">
        <v>2</v>
      </c>
      <c r="F27" s="5">
        <f t="shared" si="9"/>
        <v>64</v>
      </c>
      <c r="G27" s="5">
        <f t="shared" si="6"/>
        <v>3.2</v>
      </c>
      <c r="H27" s="5">
        <f t="shared" si="10"/>
        <v>6.4</v>
      </c>
      <c r="I27" s="7">
        <f t="shared" si="11"/>
        <v>7401.3119999999999</v>
      </c>
    </row>
    <row r="28" spans="1:9" ht="27.75" customHeight="1" x14ac:dyDescent="0.25">
      <c r="A28" s="3" t="s">
        <v>9</v>
      </c>
      <c r="B28" s="10"/>
      <c r="C28" s="10"/>
      <c r="D28" s="10"/>
      <c r="E28" s="10"/>
      <c r="F28" s="27">
        <f>SUM(F23:H27)</f>
        <v>73.600000000000009</v>
      </c>
      <c r="G28" s="27"/>
      <c r="H28" s="27"/>
      <c r="I28" s="12">
        <f>SUM(I23:I27)</f>
        <v>7401.3119999999999</v>
      </c>
    </row>
    <row r="29" spans="1:9" ht="28.5" x14ac:dyDescent="0.25">
      <c r="A29" s="3" t="s">
        <v>39</v>
      </c>
      <c r="B29" s="16"/>
      <c r="C29" s="16"/>
      <c r="D29" s="16"/>
      <c r="E29" s="16"/>
      <c r="F29" s="28">
        <f>ROUND(F20+F28,-1)</f>
        <v>3760</v>
      </c>
      <c r="G29" s="28"/>
      <c r="H29" s="28"/>
      <c r="I29" s="12">
        <f>ROUND(I20+I28, -3)</f>
        <v>378000</v>
      </c>
    </row>
    <row r="30" spans="1:9" ht="29.25" x14ac:dyDescent="0.25">
      <c r="A30" s="24" t="s">
        <v>63</v>
      </c>
      <c r="B30" s="25"/>
      <c r="C30" s="25"/>
      <c r="D30" s="25"/>
      <c r="E30" s="25"/>
      <c r="F30" s="25"/>
      <c r="G30" s="25"/>
      <c r="H30" s="25"/>
      <c r="I30" s="12">
        <v>16400</v>
      </c>
    </row>
    <row r="31" spans="1:9" ht="16.5" x14ac:dyDescent="0.25">
      <c r="A31" s="26" t="s">
        <v>64</v>
      </c>
      <c r="B31" s="25"/>
      <c r="C31" s="25"/>
      <c r="D31" s="25"/>
      <c r="E31" s="25"/>
      <c r="F31" s="25"/>
      <c r="G31" s="25"/>
      <c r="H31" s="25"/>
      <c r="I31" s="12">
        <f>ROUND(I29+I30,-3)</f>
        <v>394000</v>
      </c>
    </row>
    <row r="33" spans="1:1" x14ac:dyDescent="0.25">
      <c r="A33" s="20" t="s">
        <v>20</v>
      </c>
    </row>
    <row r="34" spans="1:1" ht="15.75" x14ac:dyDescent="0.25">
      <c r="A34" s="21" t="s">
        <v>21</v>
      </c>
    </row>
    <row r="35" spans="1:1" ht="15.75" x14ac:dyDescent="0.25">
      <c r="A35" s="21" t="s">
        <v>22</v>
      </c>
    </row>
    <row r="36" spans="1:1" ht="15.75" x14ac:dyDescent="0.25">
      <c r="A36" s="21" t="s">
        <v>65</v>
      </c>
    </row>
    <row r="37" spans="1:1" ht="15.75" x14ac:dyDescent="0.25">
      <c r="A37" s="21" t="s">
        <v>23</v>
      </c>
    </row>
    <row r="38" spans="1:1" ht="15.75" x14ac:dyDescent="0.25">
      <c r="A38" s="21" t="s">
        <v>31</v>
      </c>
    </row>
    <row r="39" spans="1:1" ht="15.75" x14ac:dyDescent="0.25">
      <c r="A39" s="21" t="s">
        <v>32</v>
      </c>
    </row>
    <row r="40" spans="1:1" ht="15.75" x14ac:dyDescent="0.25">
      <c r="A40" s="21" t="s">
        <v>33</v>
      </c>
    </row>
    <row r="41" spans="1:1" ht="15.75" x14ac:dyDescent="0.25">
      <c r="A41" s="21" t="s">
        <v>34</v>
      </c>
    </row>
    <row r="42" spans="1:1" ht="15.75" x14ac:dyDescent="0.25">
      <c r="A42" s="21" t="s">
        <v>35</v>
      </c>
    </row>
    <row r="43" spans="1:1" ht="15.75" x14ac:dyDescent="0.25">
      <c r="A43" s="21" t="s">
        <v>40</v>
      </c>
    </row>
  </sheetData>
  <mergeCells count="3">
    <mergeCell ref="F28:H28"/>
    <mergeCell ref="F29:H29"/>
    <mergeCell ref="F20:H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85" zoomScaleNormal="85" workbookViewId="0">
      <selection activeCell="K10" sqref="K10"/>
    </sheetView>
  </sheetViews>
  <sheetFormatPr defaultRowHeight="15" x14ac:dyDescent="0.25"/>
  <cols>
    <col min="1" max="1" width="34.7109375" customWidth="1"/>
    <col min="2" max="2" width="10.42578125" customWidth="1"/>
    <col min="3" max="3" width="12" customWidth="1"/>
    <col min="4" max="4" width="11" customWidth="1"/>
    <col min="5" max="5" width="12.28515625" bestFit="1" customWidth="1"/>
    <col min="6" max="6" width="9.85546875" customWidth="1"/>
    <col min="7" max="7" width="12.7109375" customWidth="1"/>
    <col min="8" max="8" width="10.28515625" customWidth="1"/>
    <col min="9" max="9" width="9.85546875" bestFit="1" customWidth="1"/>
  </cols>
  <sheetData>
    <row r="1" spans="1:9" x14ac:dyDescent="0.25">
      <c r="A1" s="1" t="s">
        <v>46</v>
      </c>
    </row>
    <row r="2" spans="1:9" x14ac:dyDescent="0.25">
      <c r="F2">
        <v>46.67</v>
      </c>
      <c r="G2">
        <v>62.9</v>
      </c>
      <c r="H2">
        <v>25.25</v>
      </c>
    </row>
    <row r="3" spans="1:9" ht="89.25" x14ac:dyDescent="0.25">
      <c r="A3" s="2" t="s">
        <v>1</v>
      </c>
      <c r="B3" s="2" t="s">
        <v>49</v>
      </c>
      <c r="C3" s="2" t="s">
        <v>11</v>
      </c>
      <c r="D3" s="2" t="s">
        <v>50</v>
      </c>
      <c r="E3" s="2" t="s">
        <v>13</v>
      </c>
      <c r="F3" s="2" t="s">
        <v>51</v>
      </c>
      <c r="G3" s="2" t="s">
        <v>15</v>
      </c>
      <c r="H3" s="2" t="s">
        <v>52</v>
      </c>
      <c r="I3" s="2" t="s">
        <v>17</v>
      </c>
    </row>
    <row r="4" spans="1:9" x14ac:dyDescent="0.25">
      <c r="A4" s="22" t="s">
        <v>54</v>
      </c>
      <c r="B4" s="5">
        <v>4</v>
      </c>
      <c r="C4" s="5">
        <v>1</v>
      </c>
      <c r="D4" s="5">
        <f>B4*C4</f>
        <v>4</v>
      </c>
      <c r="E4" s="5">
        <v>0</v>
      </c>
      <c r="F4" s="5">
        <f>D4*E4</f>
        <v>0</v>
      </c>
      <c r="G4" s="5">
        <f>F4*0.05</f>
        <v>0</v>
      </c>
      <c r="H4" s="5">
        <f>F4*0.1</f>
        <v>0</v>
      </c>
      <c r="I4" s="6">
        <f>$F$2*F4+$G$2*G4+$H$2*H4</f>
        <v>0</v>
      </c>
    </row>
    <row r="5" spans="1:9" ht="25.5" x14ac:dyDescent="0.25">
      <c r="A5" s="4" t="s">
        <v>55</v>
      </c>
      <c r="B5" s="5">
        <v>4</v>
      </c>
      <c r="C5" s="5">
        <v>3</v>
      </c>
      <c r="D5" s="5">
        <f t="shared" ref="D5:D9" si="0">B5*C5</f>
        <v>12</v>
      </c>
      <c r="E5" s="5">
        <v>0</v>
      </c>
      <c r="F5" s="5">
        <f t="shared" ref="F5:F9" si="1">D5*E5</f>
        <v>0</v>
      </c>
      <c r="G5" s="5">
        <f t="shared" ref="G5:G9" si="2">F5*0.05</f>
        <v>0</v>
      </c>
      <c r="H5" s="5">
        <f t="shared" ref="H5:H9" si="3">F5*0.1</f>
        <v>0</v>
      </c>
      <c r="I5" s="6">
        <f t="shared" ref="I5:I9" si="4">$F$2*F5+$G$2*G5+$H$2*H5</f>
        <v>0</v>
      </c>
    </row>
    <row r="6" spans="1:9" x14ac:dyDescent="0.25">
      <c r="A6" s="4" t="s">
        <v>56</v>
      </c>
      <c r="B6" s="5">
        <v>16</v>
      </c>
      <c r="C6" s="5">
        <v>3</v>
      </c>
      <c r="D6" s="5">
        <f t="shared" si="0"/>
        <v>48</v>
      </c>
      <c r="E6" s="5">
        <v>0</v>
      </c>
      <c r="F6" s="5">
        <f t="shared" si="1"/>
        <v>0</v>
      </c>
      <c r="G6" s="5">
        <f t="shared" si="2"/>
        <v>0</v>
      </c>
      <c r="H6" s="5">
        <f t="shared" si="3"/>
        <v>0</v>
      </c>
      <c r="I6" s="6">
        <f t="shared" si="4"/>
        <v>0</v>
      </c>
    </row>
    <row r="7" spans="1:9" ht="54" x14ac:dyDescent="0.25">
      <c r="A7" s="4" t="s">
        <v>53</v>
      </c>
      <c r="B7" s="5">
        <v>32</v>
      </c>
      <c r="C7" s="5">
        <v>1</v>
      </c>
      <c r="D7" s="5">
        <f t="shared" si="0"/>
        <v>32</v>
      </c>
      <c r="E7" s="5">
        <v>0</v>
      </c>
      <c r="F7" s="5">
        <f t="shared" si="1"/>
        <v>0</v>
      </c>
      <c r="G7" s="5">
        <f t="shared" si="2"/>
        <v>0</v>
      </c>
      <c r="H7" s="5">
        <f t="shared" si="3"/>
        <v>0</v>
      </c>
      <c r="I7" s="6">
        <f t="shared" si="4"/>
        <v>0</v>
      </c>
    </row>
    <row r="8" spans="1:9" ht="15.75" x14ac:dyDescent="0.25">
      <c r="A8" s="4" t="s">
        <v>47</v>
      </c>
      <c r="B8" s="5">
        <v>8</v>
      </c>
      <c r="C8" s="5">
        <v>1</v>
      </c>
      <c r="D8" s="5">
        <f t="shared" si="0"/>
        <v>8</v>
      </c>
      <c r="E8" s="5">
        <v>0</v>
      </c>
      <c r="F8" s="5">
        <f t="shared" si="1"/>
        <v>0</v>
      </c>
      <c r="G8" s="5">
        <f t="shared" si="2"/>
        <v>0</v>
      </c>
      <c r="H8" s="5">
        <f t="shared" si="3"/>
        <v>0</v>
      </c>
      <c r="I8" s="6">
        <f t="shared" si="4"/>
        <v>0</v>
      </c>
    </row>
    <row r="9" spans="1:9" ht="15.75" x14ac:dyDescent="0.25">
      <c r="A9" s="22" t="s">
        <v>48</v>
      </c>
      <c r="B9" s="5">
        <v>12</v>
      </c>
      <c r="C9" s="5">
        <v>2</v>
      </c>
      <c r="D9" s="5">
        <f t="shared" si="0"/>
        <v>24</v>
      </c>
      <c r="E9" s="5">
        <v>2</v>
      </c>
      <c r="F9" s="5">
        <f t="shared" si="1"/>
        <v>48</v>
      </c>
      <c r="G9" s="5">
        <f t="shared" si="2"/>
        <v>2.4000000000000004</v>
      </c>
      <c r="H9" s="5">
        <f t="shared" si="3"/>
        <v>4.8000000000000007</v>
      </c>
      <c r="I9" s="7">
        <f t="shared" si="4"/>
        <v>2512.3199999999997</v>
      </c>
    </row>
    <row r="10" spans="1:9" ht="28.5" x14ac:dyDescent="0.25">
      <c r="A10" s="3" t="s">
        <v>61</v>
      </c>
      <c r="B10" s="16"/>
      <c r="C10" s="16"/>
      <c r="D10" s="16"/>
      <c r="E10" s="16"/>
      <c r="F10" s="29">
        <f>SUM(F4:H9)</f>
        <v>55.2</v>
      </c>
      <c r="G10" s="29"/>
      <c r="H10" s="29"/>
      <c r="I10" s="23">
        <f>ROUND(SUM(I4:I9), -1)</f>
        <v>2510</v>
      </c>
    </row>
    <row r="12" spans="1:9" x14ac:dyDescent="0.25">
      <c r="A12" s="20" t="s">
        <v>20</v>
      </c>
    </row>
    <row r="13" spans="1:9" ht="15.75" x14ac:dyDescent="0.25">
      <c r="A13" s="21" t="s">
        <v>57</v>
      </c>
    </row>
    <row r="14" spans="1:9" ht="15.75" x14ac:dyDescent="0.25">
      <c r="A14" s="21" t="s">
        <v>60</v>
      </c>
    </row>
    <row r="15" spans="1:9" ht="15.75" x14ac:dyDescent="0.25">
      <c r="A15" s="21" t="s">
        <v>58</v>
      </c>
    </row>
    <row r="16" spans="1:9" ht="15.75" x14ac:dyDescent="0.25">
      <c r="A16" s="21" t="s">
        <v>59</v>
      </c>
    </row>
    <row r="17" spans="1:1" ht="15.75" x14ac:dyDescent="0.25">
      <c r="A17" s="21" t="s">
        <v>62</v>
      </c>
    </row>
  </sheetData>
  <mergeCells count="1">
    <mergeCell ref="F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2015-12-08T12:50:03Z</dcterms:created>
  <dcterms:modified xsi:type="dcterms:W3CDTF">2016-04-15T13:52:35Z</dcterms:modified>
</cp:coreProperties>
</file>