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
    </mc:Choice>
  </mc:AlternateContent>
  <bookViews>
    <workbookView xWindow="0" yWindow="0" windowWidth="20490" windowHeight="7455"/>
  </bookViews>
  <sheets>
    <sheet name="Table 1a" sheetId="1" r:id="rId1"/>
    <sheet name="Table 1b" sheetId="2" r:id="rId2"/>
    <sheet name="Table 2"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9" i="1" l="1"/>
  <c r="I6" i="3" l="1"/>
  <c r="I7" i="3"/>
  <c r="I8" i="3"/>
  <c r="I10" i="3"/>
  <c r="I12" i="3"/>
  <c r="I5" i="3"/>
  <c r="F6" i="3"/>
  <c r="G6" i="3" s="1"/>
  <c r="F7" i="3"/>
  <c r="H7" i="3" s="1"/>
  <c r="G7" i="3"/>
  <c r="F8" i="3"/>
  <c r="G8" i="3"/>
  <c r="H8" i="3"/>
  <c r="F9" i="3"/>
  <c r="F10" i="3"/>
  <c r="G10" i="3" s="1"/>
  <c r="F11" i="3"/>
  <c r="H11" i="3" s="1"/>
  <c r="F12" i="3"/>
  <c r="G12" i="3"/>
  <c r="H12" i="3"/>
  <c r="H5" i="3"/>
  <c r="G5" i="3"/>
  <c r="F5" i="3"/>
  <c r="D9" i="3"/>
  <c r="D10" i="3"/>
  <c r="D11" i="3"/>
  <c r="D12" i="3"/>
  <c r="G6" i="2"/>
  <c r="I6" i="2" s="1"/>
  <c r="H6" i="2"/>
  <c r="G7" i="2"/>
  <c r="H7" i="2" s="1"/>
  <c r="G8" i="2"/>
  <c r="I8" i="2" s="1"/>
  <c r="G9" i="2"/>
  <c r="H9" i="2" s="1"/>
  <c r="G12" i="2"/>
  <c r="I12" i="2" s="1"/>
  <c r="H12" i="2"/>
  <c r="G5" i="2"/>
  <c r="H5" i="2" s="1"/>
  <c r="E9" i="2"/>
  <c r="E10" i="2"/>
  <c r="G10" i="2" s="1"/>
  <c r="E11" i="2"/>
  <c r="G11" i="2" s="1"/>
  <c r="H11" i="2" s="1"/>
  <c r="E12" i="2"/>
  <c r="I41" i="1"/>
  <c r="F40" i="1"/>
  <c r="G40" i="1"/>
  <c r="F41" i="1"/>
  <c r="G41" i="1"/>
  <c r="H41" i="1"/>
  <c r="D38" i="1"/>
  <c r="F38" i="1" s="1"/>
  <c r="G38" i="1" s="1"/>
  <c r="D39" i="1"/>
  <c r="F39" i="1" s="1"/>
  <c r="D40" i="1"/>
  <c r="D37" i="1"/>
  <c r="F37" i="1" s="1"/>
  <c r="F34" i="1"/>
  <c r="H34" i="1" s="1"/>
  <c r="G34" i="1"/>
  <c r="D31" i="1"/>
  <c r="F31" i="1" s="1"/>
  <c r="D32" i="1"/>
  <c r="F32" i="1" s="1"/>
  <c r="D33" i="1"/>
  <c r="F33" i="1" s="1"/>
  <c r="D30" i="1"/>
  <c r="F30" i="1" s="1"/>
  <c r="F19" i="1"/>
  <c r="H19" i="1" s="1"/>
  <c r="F20" i="1"/>
  <c r="I20" i="1" s="1"/>
  <c r="G20" i="1"/>
  <c r="H20" i="1"/>
  <c r="F21" i="1"/>
  <c r="G21" i="1"/>
  <c r="I21" i="1" s="1"/>
  <c r="H21" i="1"/>
  <c r="F22" i="1"/>
  <c r="G22" i="1" s="1"/>
  <c r="D23" i="1"/>
  <c r="F23" i="1" s="1"/>
  <c r="H23" i="1" s="1"/>
  <c r="D24" i="1"/>
  <c r="F24" i="1" s="1"/>
  <c r="D25" i="1"/>
  <c r="F25" i="1" s="1"/>
  <c r="D26" i="1"/>
  <c r="F26" i="1" s="1"/>
  <c r="G26" i="1" s="1"/>
  <c r="D27" i="1"/>
  <c r="F27" i="1" s="1"/>
  <c r="D18" i="1"/>
  <c r="F18" i="1" s="1"/>
  <c r="I9" i="1"/>
  <c r="H9" i="1"/>
  <c r="G9" i="1"/>
  <c r="F15" i="1"/>
  <c r="G15" i="1" s="1"/>
  <c r="F14" i="1"/>
  <c r="H14" i="1" s="1"/>
  <c r="F11" i="1"/>
  <c r="H11" i="1" s="1"/>
  <c r="F10" i="1"/>
  <c r="F9" i="1"/>
  <c r="F8" i="1"/>
  <c r="H8" i="1" s="1"/>
  <c r="F7" i="1"/>
  <c r="H7" i="1" s="1"/>
  <c r="F6" i="1"/>
  <c r="G6" i="1" s="1"/>
  <c r="D15" i="1"/>
  <c r="D14" i="1"/>
  <c r="D13" i="1"/>
  <c r="F13" i="1" s="1"/>
  <c r="D12" i="1"/>
  <c r="F12" i="1" s="1"/>
  <c r="D11" i="1"/>
  <c r="D6" i="1"/>
  <c r="G11" i="3" l="1"/>
  <c r="I11" i="3" s="1"/>
  <c r="H8" i="2"/>
  <c r="I5" i="2"/>
  <c r="I34" i="1"/>
  <c r="J6" i="2"/>
  <c r="I10" i="2"/>
  <c r="H10" i="2"/>
  <c r="J10" i="2" s="1"/>
  <c r="I9" i="2"/>
  <c r="J9" i="2" s="1"/>
  <c r="J12" i="2"/>
  <c r="J8" i="2"/>
  <c r="J5" i="2"/>
  <c r="H9" i="3"/>
  <c r="G9" i="3"/>
  <c r="H10" i="3"/>
  <c r="H6" i="3"/>
  <c r="I11" i="2"/>
  <c r="J11" i="2" s="1"/>
  <c r="I7" i="2"/>
  <c r="J7" i="2" s="1"/>
  <c r="H39" i="1"/>
  <c r="G39" i="1"/>
  <c r="G37" i="1"/>
  <c r="H37" i="1"/>
  <c r="H40" i="1"/>
  <c r="I40" i="1" s="1"/>
  <c r="H38" i="1"/>
  <c r="I38" i="1" s="1"/>
  <c r="I15" i="1"/>
  <c r="H12" i="1"/>
  <c r="G12" i="1"/>
  <c r="I12" i="1" s="1"/>
  <c r="H13" i="1"/>
  <c r="G13" i="1"/>
  <c r="H25" i="1"/>
  <c r="G25" i="1"/>
  <c r="G14" i="1"/>
  <c r="G10" i="1"/>
  <c r="H6" i="1"/>
  <c r="I6" i="1" s="1"/>
  <c r="H10" i="1"/>
  <c r="I10" i="1" s="1"/>
  <c r="H15" i="1"/>
  <c r="I14" i="1"/>
  <c r="G8" i="1"/>
  <c r="I8" i="1" s="1"/>
  <c r="I7" i="1"/>
  <c r="G11" i="1"/>
  <c r="I11" i="1" s="1"/>
  <c r="G7" i="1"/>
  <c r="G19" i="1"/>
  <c r="I19" i="1" s="1"/>
  <c r="H18" i="1"/>
  <c r="G24" i="1"/>
  <c r="I24" i="1"/>
  <c r="H33" i="1"/>
  <c r="G33" i="1"/>
  <c r="I33" i="1" s="1"/>
  <c r="H27" i="1"/>
  <c r="G32" i="1"/>
  <c r="G31" i="1"/>
  <c r="H31" i="1"/>
  <c r="H30" i="1"/>
  <c r="H32" i="1"/>
  <c r="G30" i="1"/>
  <c r="G23" i="1"/>
  <c r="G27" i="1"/>
  <c r="I27" i="1" s="1"/>
  <c r="H24" i="1"/>
  <c r="H26" i="1"/>
  <c r="I26" i="1" s="1"/>
  <c r="H22" i="1"/>
  <c r="I22" i="1" s="1"/>
  <c r="G18" i="1"/>
  <c r="I18" i="1" s="1"/>
  <c r="F13" i="3" l="1"/>
  <c r="I25" i="1"/>
  <c r="G13" i="2"/>
  <c r="J13" i="2"/>
  <c r="I9" i="3"/>
  <c r="I13" i="3" s="1"/>
  <c r="F42" i="1"/>
  <c r="F48" i="1" s="1"/>
  <c r="I32" i="1"/>
  <c r="I30" i="1"/>
  <c r="I31" i="1"/>
  <c r="I37" i="1"/>
  <c r="F28" i="1"/>
  <c r="F47" i="1" s="1"/>
  <c r="F35" i="1"/>
  <c r="F45" i="1" s="1"/>
  <c r="F16" i="1"/>
  <c r="F44" i="1" s="1"/>
  <c r="I13" i="1"/>
  <c r="I16" i="1" s="1"/>
  <c r="I44" i="1" s="1"/>
  <c r="I46" i="1" s="1"/>
  <c r="I23" i="1"/>
  <c r="I28" i="1" s="1"/>
  <c r="I47" i="1" s="1"/>
  <c r="I35" i="1" l="1"/>
  <c r="I45" i="1" s="1"/>
  <c r="F49" i="1"/>
  <c r="F46" i="1"/>
  <c r="F50" i="1" s="1"/>
  <c r="I42" i="1"/>
  <c r="I48" i="1" s="1"/>
  <c r="I49" i="1" s="1"/>
  <c r="I50" i="1" s="1"/>
  <c r="I52" i="1" s="1"/>
</calcChain>
</file>

<file path=xl/sharedStrings.xml><?xml version="1.0" encoding="utf-8"?>
<sst xmlns="http://schemas.openxmlformats.org/spreadsheetml/2006/main" count="148" uniqueCount="103">
  <si>
    <t>Table 1a: Annual Respondent Burden and Cost – Emission Guidelines and Compliance Times for Existing Municipal Solid Waste Landfills (40 CFR Part 60, Subpart Cc and 40 CFR Part 62, Subpart GGG) (Renewal)</t>
  </si>
  <si>
    <t>Burden Item</t>
  </si>
  <si>
    <t>1.  Reporting Requirements (Privately Owned Landfills)</t>
  </si>
  <si>
    <t>N/A</t>
  </si>
  <si>
    <t>Subtotal for Reporting Requirements for Privately Owned</t>
  </si>
  <si>
    <t>2.  Reporting Requirements (Publicly Owned Landfills)</t>
  </si>
  <si>
    <t>3.  Recordkeeping Requirements (Privately Owned Landfills)</t>
  </si>
  <si>
    <t>4.  Recordkeeping Requirements (Publicly Owned Landfills)</t>
  </si>
  <si>
    <t>Reporting and Recordkeeping Subtotals for Privately and Publicly Owned Landfills</t>
  </si>
  <si>
    <t>Reporting Labor Burden (Privately Owned Landfills)</t>
  </si>
  <si>
    <t>Recordkeeping Labor Burden (Privately Owned Landfills)</t>
  </si>
  <si>
    <t>Subtotal Labor Burden and Cost (Privately Owned Landfills)</t>
  </si>
  <si>
    <t>Reporting Labor Burden (Publicly Owned Landfills)</t>
  </si>
  <si>
    <t>Recordkeeping Labor Burden (Publicly Owned Landfills)</t>
  </si>
  <si>
    <t>Subtotal Labor Burden and Cost (Publicly Owned Landfills)</t>
  </si>
  <si>
    <t>(A)
Technical person-hours per occurrence</t>
  </si>
  <si>
    <t>(B)
No. of occurrences per respondent per year</t>
  </si>
  <si>
    <t>(C)
Technical person-hours per respondent per year
(C=AxB)</t>
  </si>
  <si>
    <r>
      <t xml:space="preserve">(D)
Respondents per year </t>
    </r>
    <r>
      <rPr>
        <b/>
        <vertAlign val="superscript"/>
        <sz val="10"/>
        <color theme="1"/>
        <rFont val="Times New Roman"/>
        <family val="1"/>
      </rPr>
      <t>a</t>
    </r>
  </si>
  <si>
    <t>(E)
Technical hours per year (E=CxD)</t>
  </si>
  <si>
    <t>(F)
Management hours per year 
(F=Ex0.05)</t>
  </si>
  <si>
    <t>(G)
Clerical hours per year 
(G=Ex0.10)</t>
  </si>
  <si>
    <r>
      <t xml:space="preserve">(H) 
Total cost per year ($) </t>
    </r>
    <r>
      <rPr>
        <b/>
        <vertAlign val="superscript"/>
        <sz val="10"/>
        <color theme="1"/>
        <rFont val="Times New Roman"/>
        <family val="1"/>
      </rPr>
      <t>b, c</t>
    </r>
  </si>
  <si>
    <t xml:space="preserve">   B. Initial design capacity report</t>
  </si>
  <si>
    <t xml:space="preserve">   D. Collection and control system design plan</t>
  </si>
  <si>
    <t xml:space="preserve">   E. Increments of progress</t>
  </si>
  <si>
    <t xml:space="preserve">   J. Surface methane monitoring</t>
  </si>
  <si>
    <t>Subtotal for Recordkeeping Requirements for Publicly Owned Landfills</t>
  </si>
  <si>
    <t>Assumptions:</t>
  </si>
  <si>
    <r>
      <t>b</t>
    </r>
    <r>
      <rPr>
        <sz val="10"/>
        <color theme="1"/>
        <rFont val="Times New Roman"/>
        <family val="1"/>
      </rPr>
      <t xml:space="preserve">  This ICR uses the following labor rates: Technical $103.97 ($49.51 + 110%); Managerial $129.93 ($61.87+ 110%); and Clerical $51.79 ($24.66 + 110%).  These rates are from the United States Department of Labor, Bureau of Labor Statistics, June 2014, “Table 2. Civilian Workers, by occupational and industry group.”  The rates are from column 1, “Total compensation.”  The rates have been increased by 110 percent to account for the benefit packages available to those employed by private industry.  This ICR assumes that Managerial hours are 5 percent of Technical hours, and Clerical hours are 10 percent of Technical hours.</t>
    </r>
  </si>
  <si>
    <r>
      <t>c</t>
    </r>
    <r>
      <rPr>
        <sz val="10"/>
        <color theme="1"/>
        <rFont val="Times New Roman"/>
        <family val="1"/>
      </rPr>
      <t xml:space="preserve">  Labor rates for Federal agency personnel were applied to publicly owned landfills, and are based on the average hourly labor rate as follows: Technical $46.67 (GS-12, Step 1, $29.17 + 60%); Managerial $62.90 (GS-13, Step 5, $39.31 + 60%); and Clerical $25.25 (GS-6, Step 3, $15.78 + 60%).  This ICR assumes that Managerial hours are 5 percent of Technical hours, and Clerical hours are 10 percent of Technical hours.  These rates are from the OPM, 2014 General Schedule, which excludes locality rates of pay.  The rates have been applied to local agencies and have been increased by 60 percent to account for the benefit packages available to government employees.</t>
    </r>
  </si>
  <si>
    <t>Public</t>
  </si>
  <si>
    <t>Private</t>
  </si>
  <si>
    <r>
      <t>e</t>
    </r>
    <r>
      <rPr>
        <sz val="10"/>
        <color theme="1"/>
        <rFont val="Times New Roman"/>
        <family val="1"/>
      </rPr>
      <t xml:space="preserve">  This ICR assumes that all landfills affected by a State plan or the Federal plan have already exceeded the 50 Mg/yr NMOC emission threshold and are no longer submitting annual NMOC emission rate reports.</t>
    </r>
  </si>
  <si>
    <r>
      <t>f</t>
    </r>
    <r>
      <rPr>
        <sz val="10"/>
        <color theme="1"/>
        <rFont val="Times New Roman"/>
        <family val="1"/>
      </rPr>
      <t xml:space="preserve">  This ICR assumes 5 percent of landfills will submit an amended design capacity report per year.</t>
    </r>
  </si>
  <si>
    <r>
      <t>h</t>
    </r>
    <r>
      <rPr>
        <sz val="10"/>
        <color theme="1"/>
        <rFont val="Times New Roman"/>
        <family val="1"/>
      </rPr>
      <t xml:space="preserve">  This ICR assumes 3 percent of landfills will submit a landfill closure report per year.</t>
    </r>
  </si>
  <si>
    <r>
      <t>i</t>
    </r>
    <r>
      <rPr>
        <sz val="10"/>
        <color theme="1"/>
        <rFont val="Times New Roman"/>
        <family val="1"/>
      </rPr>
      <t xml:space="preserve">  This ICR assumes no landfills will submit an equipment removal report over the 3-year period of this ICR.</t>
    </r>
  </si>
  <si>
    <r>
      <t xml:space="preserve">TOTAL LABOR BURDEN AND COST (rounded) </t>
    </r>
    <r>
      <rPr>
        <b/>
        <vertAlign val="superscript"/>
        <sz val="10"/>
        <color rgb="FF000000"/>
        <rFont val="Times New Roman"/>
        <family val="1"/>
      </rPr>
      <t>j</t>
    </r>
  </si>
  <si>
    <r>
      <t xml:space="preserve">   A. Familiarize with regulatory requirements </t>
    </r>
    <r>
      <rPr>
        <vertAlign val="superscript"/>
        <sz val="10"/>
        <color theme="1"/>
        <rFont val="Times New Roman"/>
        <family val="1"/>
      </rPr>
      <t>d</t>
    </r>
  </si>
  <si>
    <r>
      <t xml:space="preserve">   C. Initial and annual NMOC emission rate reports </t>
    </r>
    <r>
      <rPr>
        <vertAlign val="superscript"/>
        <sz val="10"/>
        <color theme="1"/>
        <rFont val="Times New Roman"/>
        <family val="1"/>
      </rPr>
      <t>e</t>
    </r>
  </si>
  <si>
    <r>
      <t xml:space="preserve">   F. Amended design capacity report </t>
    </r>
    <r>
      <rPr>
        <vertAlign val="superscript"/>
        <sz val="10"/>
        <color theme="1"/>
        <rFont val="Times New Roman"/>
        <family val="1"/>
      </rPr>
      <t>f</t>
    </r>
  </si>
  <si>
    <r>
      <t xml:space="preserve">   G. Annual compliance report </t>
    </r>
    <r>
      <rPr>
        <vertAlign val="superscript"/>
        <sz val="10"/>
        <color theme="1"/>
        <rFont val="Times New Roman"/>
        <family val="1"/>
      </rPr>
      <t>g</t>
    </r>
  </si>
  <si>
    <r>
      <t xml:space="preserve">   H. Landfill closure report </t>
    </r>
    <r>
      <rPr>
        <vertAlign val="superscript"/>
        <sz val="10"/>
        <color theme="1"/>
        <rFont val="Times New Roman"/>
        <family val="1"/>
      </rPr>
      <t>h</t>
    </r>
  </si>
  <si>
    <r>
      <t xml:space="preserve">   I. Equipment removal report </t>
    </r>
    <r>
      <rPr>
        <vertAlign val="superscript"/>
        <sz val="10"/>
        <color theme="1"/>
        <rFont val="Times New Roman"/>
        <family val="1"/>
      </rPr>
      <t>i</t>
    </r>
  </si>
  <si>
    <t>Subtotal for Recordkeeping Requirements for Privately Owned</t>
  </si>
  <si>
    <t xml:space="preserve">   A. Records of control system monitoring</t>
  </si>
  <si>
    <t xml:space="preserve">   B. Records of accumulated refuse</t>
  </si>
  <si>
    <t xml:space="preserve">   C. Records of surface methane monitoring</t>
  </si>
  <si>
    <t xml:space="preserve">   D. Records of collection and control system exceedances</t>
  </si>
  <si>
    <t xml:space="preserve">   E. Records of system design and initial performance test</t>
  </si>
  <si>
    <t>Subtotal for Reporting Requirements for Publicly Owned</t>
  </si>
  <si>
    <t>Table 1b: Average Annual State/Local Agency Burden and Cost – Emission Guidelines and Compliance Times for Existing Municipal Solid Waste Landfills (40 CFR Part 60, Subpart Cc and 40 CFR Part 62, Subpart GGG) (Renewal)</t>
  </si>
  <si>
    <t>1.  Reporting Requirements</t>
  </si>
  <si>
    <t>A. Review initial design capacity report</t>
  </si>
  <si>
    <t>C. Review collection and control system design plan</t>
  </si>
  <si>
    <t>D. Review increments of progress</t>
  </si>
  <si>
    <t>(B)
No. of occurrences per landfill per year</t>
  </si>
  <si>
    <r>
      <t>(C)
Landfills per agency (Average no. in States enforcing State plans)</t>
    </r>
    <r>
      <rPr>
        <b/>
        <vertAlign val="superscript"/>
        <sz val="10"/>
        <color theme="1"/>
        <rFont val="Times New Roman"/>
        <family val="1"/>
      </rPr>
      <t>a</t>
    </r>
  </si>
  <si>
    <t>(D)
Technical person-hours per agency per year (D=AxBxC)</t>
  </si>
  <si>
    <r>
      <t xml:space="preserve">(E)
No. of  agencies  enforcing State plans </t>
    </r>
    <r>
      <rPr>
        <b/>
        <vertAlign val="superscript"/>
        <sz val="10"/>
        <color theme="1"/>
        <rFont val="Times New Roman"/>
        <family val="1"/>
      </rPr>
      <t>a</t>
    </r>
  </si>
  <si>
    <t>(F)
Technical hours per year 
(F=DxE)</t>
  </si>
  <si>
    <t>(G)
Management hours per year  (G=Fx0.05)</t>
  </si>
  <si>
    <t>(H)
Clerical hours per year (H=Fx0.10)</t>
  </si>
  <si>
    <r>
      <t>(I)
Total cost per year ($)</t>
    </r>
    <r>
      <rPr>
        <b/>
        <vertAlign val="superscript"/>
        <sz val="10"/>
        <color theme="1"/>
        <rFont val="Times New Roman"/>
        <family val="1"/>
      </rPr>
      <t>b</t>
    </r>
  </si>
  <si>
    <t xml:space="preserve">   A. Review initial design capacity report</t>
  </si>
  <si>
    <r>
      <t xml:space="preserve">   B. Review initial and annual NMOC emission rate reports </t>
    </r>
    <r>
      <rPr>
        <vertAlign val="superscript"/>
        <sz val="10"/>
        <color rgb="FF000000"/>
        <rFont val="Times New Roman"/>
        <family val="1"/>
      </rPr>
      <t>c</t>
    </r>
  </si>
  <si>
    <t xml:space="preserve">   C. Review collection and control system design plan</t>
  </si>
  <si>
    <t xml:space="preserve">   D. Review increments of progress</t>
  </si>
  <si>
    <r>
      <t xml:space="preserve">   E. Review amended design capacity report </t>
    </r>
    <r>
      <rPr>
        <vertAlign val="superscript"/>
        <sz val="10"/>
        <color rgb="FF000000"/>
        <rFont val="Times New Roman"/>
        <family val="1"/>
      </rPr>
      <t>d</t>
    </r>
  </si>
  <si>
    <r>
      <t xml:space="preserve">   F. Review annual compliance report </t>
    </r>
    <r>
      <rPr>
        <vertAlign val="superscript"/>
        <sz val="10"/>
        <color rgb="FF000000"/>
        <rFont val="Times New Roman"/>
        <family val="1"/>
      </rPr>
      <t>e</t>
    </r>
  </si>
  <si>
    <r>
      <t xml:space="preserve">   G. Review landfill closure report </t>
    </r>
    <r>
      <rPr>
        <vertAlign val="superscript"/>
        <sz val="10"/>
        <color rgb="FF000000"/>
        <rFont val="Times New Roman"/>
        <family val="1"/>
      </rPr>
      <t>f</t>
    </r>
  </si>
  <si>
    <r>
      <t xml:space="preserve">   H. Review equipment removal report </t>
    </r>
    <r>
      <rPr>
        <vertAlign val="superscript"/>
        <sz val="10"/>
        <color rgb="FF000000"/>
        <rFont val="Times New Roman"/>
        <family val="1"/>
      </rPr>
      <t>g</t>
    </r>
  </si>
  <si>
    <r>
      <t>g</t>
    </r>
    <r>
      <rPr>
        <sz val="10"/>
        <color theme="1"/>
        <rFont val="Times New Roman"/>
        <family val="1"/>
      </rPr>
      <t xml:space="preserve">  This ICR assumes no landfills will submit an equipment removal report over the 3-year period of this ICR. </t>
    </r>
  </si>
  <si>
    <r>
      <t>f</t>
    </r>
    <r>
      <rPr>
        <sz val="10"/>
        <color theme="1"/>
        <rFont val="Times New Roman"/>
        <family val="1"/>
      </rPr>
      <t xml:space="preserve">  This ICR assumes 3 percent of landfills will submit a landfill closure report per year.</t>
    </r>
  </si>
  <si>
    <r>
      <t>d</t>
    </r>
    <r>
      <rPr>
        <sz val="10"/>
        <color theme="1"/>
        <rFont val="Times New Roman"/>
        <family val="1"/>
      </rPr>
      <t xml:space="preserve">  This ICR assumes 5 percent of landfills will submit an amended design capacity report per year.</t>
    </r>
  </si>
  <si>
    <r>
      <t>c</t>
    </r>
    <r>
      <rPr>
        <sz val="10"/>
        <color theme="1"/>
        <rFont val="Times New Roman"/>
        <family val="1"/>
      </rPr>
      <t xml:space="preserve">  This ICR assumes that all landfills affected by a State plan have already exceeded the 50 Mg/yr NMOC emission threshold and are no longer submitting annual NMOC emission rate reports.</t>
    </r>
  </si>
  <si>
    <r>
      <t xml:space="preserve">d  </t>
    </r>
    <r>
      <rPr>
        <sz val="10"/>
        <color theme="1"/>
        <rFont val="Times New Roman"/>
        <family val="1"/>
      </rPr>
      <t>This ICR assumes all owners/operators of MSW landfills will have to re-familiarize with regulatory requirements each year</t>
    </r>
  </si>
  <si>
    <r>
      <t>b</t>
    </r>
    <r>
      <rPr>
        <sz val="10"/>
        <color theme="1"/>
        <rFont val="Times New Roman"/>
        <family val="1"/>
      </rPr>
      <t xml:space="preserve">  Labor rates for Federal agency personnel were applied to State/Local agencies, and are based on the average hourly labor rate as follows: Technical $46.67 (GS-12, Step 1, $29.17 + 60%); Managerial $62.90 (GS-13, Step 5, $39.31 + 60%); and Clerical $25.25 (GS-6, Step 3, $15.78 + 60%).  This ICR assumes that Managerial hours are 5 percent of Technical hours, and Clerical hours are 10 percent of Technical hours.  These rates are from the OPM, 2014 General Schedule, which excludes locality rates of pay.  The rates have been applied to local agencies and have been increased by 60 percent to account for the benefit packages available to government employees.</t>
    </r>
  </si>
  <si>
    <r>
      <t xml:space="preserve">Total Labor Burden and Cost (rounded) </t>
    </r>
    <r>
      <rPr>
        <b/>
        <vertAlign val="superscript"/>
        <sz val="10"/>
        <color rgb="FF000000"/>
        <rFont val="Times New Roman"/>
        <family val="1"/>
      </rPr>
      <t>h</t>
    </r>
  </si>
  <si>
    <t>Table 2: Average Annual EPA Burden and Cost – Emission Guidelines and Compliance Times for Existing Municipal Solid Waste Landfills (40 CFR Part 60, Subpart Cc and 40 CFR Part 62, Subpart GGG) (Renewal)</t>
  </si>
  <si>
    <r>
      <t xml:space="preserve">B. Review initial and annual NMOC rate reports </t>
    </r>
    <r>
      <rPr>
        <vertAlign val="superscript"/>
        <sz val="10"/>
        <color rgb="FF000000"/>
        <rFont val="Times New Roman"/>
        <family val="1"/>
      </rPr>
      <t>c</t>
    </r>
  </si>
  <si>
    <t>F. Review annual compliance report</t>
  </si>
  <si>
    <r>
      <t xml:space="preserve">G. Review landfill closure report </t>
    </r>
    <r>
      <rPr>
        <vertAlign val="superscript"/>
        <sz val="10"/>
        <color rgb="FF000000"/>
        <rFont val="Times New Roman"/>
        <family val="1"/>
      </rPr>
      <t>e</t>
    </r>
  </si>
  <si>
    <r>
      <t xml:space="preserve">H. Review equipment removal report </t>
    </r>
    <r>
      <rPr>
        <vertAlign val="superscript"/>
        <sz val="10"/>
        <color rgb="FF000000"/>
        <rFont val="Times New Roman"/>
        <family val="1"/>
      </rPr>
      <t>f</t>
    </r>
  </si>
  <si>
    <t>(B) 
No. of occurrences per respondent per year</t>
  </si>
  <si>
    <t>(C)
Technical person-hours per respondent per year 
(C=AxB)</t>
  </si>
  <si>
    <t>(E)
Technical hours per year 
(E=CxD)</t>
  </si>
  <si>
    <t>(F)
Management hours per year  
(F=Ex0.05)</t>
  </si>
  <si>
    <r>
      <t>(H)
Total cost per year ($)</t>
    </r>
    <r>
      <rPr>
        <b/>
        <vertAlign val="superscript"/>
        <sz val="10"/>
        <color theme="1"/>
        <rFont val="Times New Roman"/>
        <family val="1"/>
      </rPr>
      <t>b</t>
    </r>
  </si>
  <si>
    <r>
      <t xml:space="preserve">c </t>
    </r>
    <r>
      <rPr>
        <sz val="10"/>
        <color theme="1"/>
        <rFont val="Times New Roman"/>
        <family val="1"/>
      </rPr>
      <t xml:space="preserve"> This ICR assumes that all landfills affected by a State plan or the Federal plan have already exceeded the 50 Mg/yr NMOC emission threshold and are no longer submitting annual NMOC emission rate reports.</t>
    </r>
  </si>
  <si>
    <r>
      <t>g</t>
    </r>
    <r>
      <rPr>
        <sz val="10"/>
        <color theme="1"/>
        <rFont val="Times New Roman"/>
        <family val="1"/>
      </rPr>
      <t xml:space="preserve">  This ICR assumes no landfills will submit an equipment removal report over the 3-year period of this ICR.</t>
    </r>
  </si>
  <si>
    <r>
      <t>j</t>
    </r>
    <r>
      <rPr>
        <sz val="10"/>
        <color theme="1"/>
        <rFont val="Times New Roman"/>
        <family val="1"/>
      </rPr>
      <t xml:space="preserve">  Totals have been rounded to 3 significant figures. Figures may not add exactly due to rounding</t>
    </r>
  </si>
  <si>
    <r>
      <t xml:space="preserve">h  </t>
    </r>
    <r>
      <rPr>
        <sz val="10"/>
        <color theme="1"/>
        <rFont val="Times New Roman"/>
        <family val="1"/>
      </rPr>
      <t>Totals have been rounded to 3 significant figures. Figures may not add exactly due to rounding.</t>
    </r>
  </si>
  <si>
    <r>
      <t>b</t>
    </r>
    <r>
      <rPr>
        <sz val="10"/>
        <color theme="1"/>
        <rFont val="Times New Roman"/>
        <family val="1"/>
      </rPr>
      <t xml:space="preserve">  This cost is based on the average hourly labor rate as follows: Technical $46.67 (GS-12, Step 1, $29.17 + 60%); Managerial $62.90 (GS-13, Step 5, $39.31 + 60%); and Clerical $25.25 (GS-6, Step 3, $15.78 + 60%).  This ICR assumes that Managerial hours are 5 percent of Technical hours, and Clerical hours are 10 percent of Technical hours.  These rates are from the OPM, 2014 General Schedule, which excludes locality rates of pay.  The rates have been increased by 60 percent to account for the benefit packages available to government employees.</t>
    </r>
  </si>
  <si>
    <r>
      <t xml:space="preserve">TOTAL CAPITAL AND O&amp;M COST (rounded) </t>
    </r>
    <r>
      <rPr>
        <b/>
        <vertAlign val="superscript"/>
        <sz val="10"/>
        <color rgb="FF000000"/>
        <rFont val="Times New Roman"/>
        <family val="1"/>
      </rPr>
      <t>j</t>
    </r>
  </si>
  <si>
    <r>
      <t xml:space="preserve">GRAND TOTAL (rounded) </t>
    </r>
    <r>
      <rPr>
        <b/>
        <vertAlign val="superscript"/>
        <sz val="10"/>
        <color rgb="FF000000"/>
        <rFont val="Times New Roman"/>
        <family val="1"/>
      </rPr>
      <t>j</t>
    </r>
  </si>
  <si>
    <r>
      <t>e</t>
    </r>
    <r>
      <rPr>
        <sz val="10"/>
        <color theme="1"/>
        <rFont val="Times New Roman"/>
        <family val="1"/>
      </rPr>
      <t xml:space="preserve">  We estimate that 33% of landfills are subject to the Federal plan and 67% of landfills are subject to a State plan.  Our estimate of 142 landfills subject to the Federal plan includes 47 private landfills and 95 public landfills.</t>
    </r>
  </si>
  <si>
    <r>
      <t>a</t>
    </r>
    <r>
      <rPr>
        <sz val="10"/>
        <color theme="1"/>
        <rFont val="Times New Roman"/>
        <family val="1"/>
      </rPr>
      <t xml:space="preserve">  We estimate there are 431 existing landfills subject to the emission guidelines.  Of these, we estimate 142 (33%) landfills are private and 289 (67%) are public.</t>
    </r>
  </si>
  <si>
    <r>
      <t>g</t>
    </r>
    <r>
      <rPr>
        <sz val="10"/>
        <color theme="1"/>
        <rFont val="Times New Roman"/>
        <family val="1"/>
      </rPr>
      <t xml:space="preserve">  We estimate that 33% of landfills are subject to the Federal plan and 67% of landfills are subject to a State plan.  Our estimate of 142 private landfills includes 47 private landfills subject to the Federal plan and 95 private landfills subject to a State plan.  Our estimate of 289 public landfills includes 95 public landfills subject to the Federal plan and 194 public landfills subject to a State plan.</t>
    </r>
  </si>
  <si>
    <r>
      <t>a</t>
    </r>
    <r>
      <rPr>
        <sz val="10"/>
        <color theme="1"/>
        <rFont val="Times New Roman"/>
        <family val="1"/>
      </rPr>
      <t xml:space="preserve">  This ICR assumes that 289 landfills are subject to State plans, and that 34 State and local agencies will be enforcing State plans. Thus, each agency is expected to review reports for an average of 8.5 landfills.</t>
    </r>
  </si>
  <si>
    <r>
      <t>e</t>
    </r>
    <r>
      <rPr>
        <sz val="10"/>
        <color theme="1"/>
        <rFont val="Times New Roman"/>
        <family val="1"/>
      </rPr>
      <t xml:space="preserve">  We estimate that 33% of landfills are subject to the Federal plan and 67% of landfills are subject to a State plan.  Our estimate of 289 landfills subject to a State plan includes  95 private landfills and 194 public landfills</t>
    </r>
    <r>
      <rPr>
        <vertAlign val="superscript"/>
        <sz val="10"/>
        <color theme="1"/>
        <rFont val="Times New Roman"/>
        <family val="1"/>
      </rPr>
      <t>.</t>
    </r>
  </si>
  <si>
    <r>
      <t>a</t>
    </r>
    <r>
      <rPr>
        <sz val="10"/>
        <color theme="1"/>
        <rFont val="Times New Roman"/>
        <family val="1"/>
      </rPr>
      <t xml:space="preserve">  We estimate there are 431 existing landfills that are subject to the emission guidelines.  Of these, we estimate 142 (33%) of landfills are private and 289 (67%) are public.</t>
    </r>
  </si>
  <si>
    <r>
      <t xml:space="preserve">E. Review amended design capacity report </t>
    </r>
    <r>
      <rPr>
        <vertAlign val="superscript"/>
        <sz val="10"/>
        <color rgb="FF000000"/>
        <rFont val="Times New Roman"/>
        <family val="1"/>
      </rPr>
      <t>d</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</si>
</sst>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164" formatCode="0.0"/>
    <numFmt numFmtId="165" formatCode="&quot;$&quot;#,##0.00"/>
    <numFmt numFmtId="166" formatCode="&quot;$&quot;#,##0"/>
    <numFmt numFmtId="167" formatCode="#,##0.0"/>
    <numFmt numFmtId="168" formatCode="0.000"/>
    <numFmt numFmtId="169" formatCode="0.00000"/>
  </numFmts>
  <fonts count="13" x14ac:knownFonts="1">
    <font>
      <sz val="11"/>
      <color theme="1"/>
      <name val="Calibri"/>
      <family val="2"/>
      <scheme val="minor"/>
    </font>
    <font>
      <b/>
      <sz val="12"/>
      <color theme="1"/>
      <name val="Times New Roman"/>
      <family val="1"/>
    </font>
    <font>
      <sz val="10"/>
      <color theme="1"/>
      <name val="Times New Roman"/>
      <family val="1"/>
    </font>
    <font>
      <b/>
      <sz val="10"/>
      <color theme="1"/>
      <name val="Times New Roman"/>
      <family val="1"/>
    </font>
    <font>
      <b/>
      <vertAlign val="superscript"/>
      <sz val="10"/>
      <color theme="1"/>
      <name val="Times New Roman"/>
      <family val="1"/>
    </font>
    <font>
      <vertAlign val="superscript"/>
      <sz val="10"/>
      <color theme="1"/>
      <name val="Times New Roman"/>
      <family val="1"/>
    </font>
    <font>
      <b/>
      <i/>
      <sz val="10"/>
      <color theme="1"/>
      <name val="Times New Roman"/>
      <family val="1"/>
    </font>
    <font>
      <b/>
      <sz val="10"/>
      <color rgb="FF000000"/>
      <name val="Times New Roman"/>
      <family val="1"/>
    </font>
    <font>
      <sz val="10"/>
      <color rgb="FF000000"/>
      <name val="Times New Roman"/>
      <family val="1"/>
    </font>
    <font>
      <b/>
      <i/>
      <sz val="10"/>
      <color rgb="FF000000"/>
      <name val="Times New Roman"/>
      <family val="1"/>
    </font>
    <font>
      <b/>
      <vertAlign val="superscript"/>
      <sz val="10"/>
      <color rgb="FF000000"/>
      <name val="Times New Roman"/>
      <family val="1"/>
    </font>
    <font>
      <b/>
      <sz val="12"/>
      <color rgb="FF000000"/>
      <name val="Times New Roman"/>
      <family val="1"/>
    </font>
    <font>
      <vertAlign val="superscript"/>
      <sz val="10"/>
      <color rgb="FF000000"/>
      <name val="Times New Roman"/>
      <family val="1"/>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62">
    <xf numFmtId="0" fontId="0" fillId="0" borderId="0" xfId="0"/>
    <xf numFmtId="0" fontId="1" fillId="0" borderId="0" xfId="0" applyFont="1"/>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6" fillId="0" borderId="1" xfId="0" applyFont="1" applyBorder="1" applyAlignment="1">
      <alignment vertical="center" wrapText="1"/>
    </xf>
    <xf numFmtId="0" fontId="2" fillId="0" borderId="1" xfId="0" applyFont="1" applyBorder="1"/>
    <xf numFmtId="6" fontId="3" fillId="0" borderId="1" xfId="0" applyNumberFormat="1" applyFont="1" applyBorder="1" applyAlignment="1">
      <alignment horizontal="right" vertical="center"/>
    </xf>
    <xf numFmtId="0" fontId="2" fillId="0" borderId="1" xfId="0" applyFont="1" applyBorder="1" applyAlignment="1">
      <alignment horizontal="center"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0" fontId="9" fillId="0" borderId="1" xfId="0" applyFont="1" applyBorder="1" applyAlignment="1">
      <alignment vertical="center" wrapText="1"/>
    </xf>
    <xf numFmtId="0" fontId="2" fillId="0" borderId="1" xfId="0" applyFont="1" applyBorder="1" applyAlignment="1"/>
    <xf numFmtId="0" fontId="5" fillId="0" borderId="0" xfId="0" applyFont="1" applyAlignment="1">
      <alignment vertical="center"/>
    </xf>
    <xf numFmtId="3"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165" fontId="2" fillId="0" borderId="1" xfId="0" applyNumberFormat="1" applyFont="1" applyBorder="1" applyAlignment="1">
      <alignment vertical="center" wrapText="1"/>
    </xf>
    <xf numFmtId="166" fontId="2" fillId="0" borderId="1" xfId="0" applyNumberFormat="1" applyFont="1" applyBorder="1" applyAlignment="1">
      <alignment vertical="center" wrapText="1"/>
    </xf>
    <xf numFmtId="0" fontId="2" fillId="0" borderId="1" xfId="0" applyFont="1" applyBorder="1" applyAlignment="1">
      <alignment wrapText="1"/>
    </xf>
    <xf numFmtId="167" fontId="2" fillId="0" borderId="1" xfId="0" applyNumberFormat="1" applyFont="1" applyBorder="1" applyAlignment="1">
      <alignment horizontal="center" vertical="center" wrapText="1"/>
    </xf>
    <xf numFmtId="9" fontId="0" fillId="0" borderId="0" xfId="0" applyNumberFormat="1"/>
    <xf numFmtId="2" fontId="0" fillId="0" borderId="0" xfId="0" applyNumberFormat="1"/>
    <xf numFmtId="1" fontId="0" fillId="0" borderId="0" xfId="0" applyNumberFormat="1"/>
    <xf numFmtId="4" fontId="2" fillId="0" borderId="1" xfId="0" applyNumberFormat="1" applyFont="1" applyBorder="1" applyAlignment="1">
      <alignment vertical="center" wrapText="1"/>
    </xf>
    <xf numFmtId="166" fontId="3" fillId="0" borderId="1" xfId="0" applyNumberFormat="1" applyFont="1" applyBorder="1" applyAlignment="1">
      <alignment horizontal="right" vertical="center"/>
    </xf>
    <xf numFmtId="165" fontId="2" fillId="0" borderId="1" xfId="0" applyNumberFormat="1" applyFont="1" applyBorder="1" applyAlignment="1">
      <alignment horizontal="right" vertical="center"/>
    </xf>
    <xf numFmtId="166" fontId="2" fillId="0" borderId="1" xfId="0" applyNumberFormat="1" applyFont="1" applyBorder="1" applyAlignment="1">
      <alignment horizontal="right" vertical="center"/>
    </xf>
    <xf numFmtId="166" fontId="3" fillId="0" borderId="1" xfId="0" applyNumberFormat="1" applyFont="1" applyBorder="1" applyAlignment="1">
      <alignment vertical="center"/>
    </xf>
    <xf numFmtId="0" fontId="11"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horizontal="left" wrapText="1" indent="3"/>
    </xf>
    <xf numFmtId="0" fontId="8" fillId="0" borderId="1" xfId="0" applyFont="1" applyBorder="1" applyAlignment="1">
      <alignment wrapText="1"/>
    </xf>
    <xf numFmtId="0" fontId="5" fillId="0" borderId="0" xfId="0" applyFont="1" applyAlignment="1"/>
    <xf numFmtId="0" fontId="3" fillId="0" borderId="0" xfId="0" applyFont="1" applyAlignment="1">
      <alignment vertical="center"/>
    </xf>
    <xf numFmtId="2" fontId="8" fillId="0" borderId="1" xfId="0" applyNumberFormat="1" applyFont="1" applyBorder="1" applyAlignment="1">
      <alignment horizontal="center" vertical="center"/>
    </xf>
    <xf numFmtId="0" fontId="11" fillId="0" borderId="0" xfId="0" applyFont="1"/>
    <xf numFmtId="0" fontId="7" fillId="0" borderId="1" xfId="0" applyFont="1" applyBorder="1" applyAlignment="1">
      <alignment vertical="center"/>
    </xf>
    <xf numFmtId="0" fontId="7" fillId="0" borderId="1" xfId="0" applyFont="1" applyBorder="1" applyAlignment="1">
      <alignment horizontal="center" vertical="center"/>
    </xf>
    <xf numFmtId="0" fontId="3" fillId="0" borderId="5" xfId="0" applyFont="1" applyBorder="1" applyAlignment="1">
      <alignment horizontal="center" vertical="center" wrapText="1"/>
    </xf>
    <xf numFmtId="0" fontId="7" fillId="0" borderId="1" xfId="0" applyFont="1" applyBorder="1" applyAlignment="1">
      <alignment wrapText="1"/>
    </xf>
    <xf numFmtId="164" fontId="8" fillId="0" borderId="1" xfId="0" applyNumberFormat="1" applyFont="1" applyBorder="1" applyAlignment="1">
      <alignment horizontal="center" vertical="center"/>
    </xf>
    <xf numFmtId="0" fontId="0" fillId="0" borderId="1" xfId="0" applyBorder="1"/>
    <xf numFmtId="2" fontId="2"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xf>
    <xf numFmtId="6" fontId="0" fillId="0" borderId="0" xfId="0" applyNumberFormat="1"/>
    <xf numFmtId="0" fontId="0" fillId="0" borderId="0" xfId="0" applyNumberFormat="1"/>
    <xf numFmtId="168" fontId="0" fillId="0" borderId="0" xfId="0" applyNumberFormat="1"/>
    <xf numFmtId="3" fontId="0" fillId="0" borderId="0" xfId="0" applyNumberFormat="1"/>
    <xf numFmtId="169" fontId="0" fillId="0" borderId="0" xfId="0" applyNumberFormat="1"/>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1" xfId="0" applyFont="1" applyFill="1" applyBorder="1"/>
    <xf numFmtId="0" fontId="2" fillId="0" borderId="1" xfId="0" applyFont="1" applyFill="1" applyBorder="1" applyAlignment="1">
      <alignment vertical="center" wrapText="1"/>
    </xf>
    <xf numFmtId="3" fontId="3" fillId="0" borderId="1" xfId="0" applyNumberFormat="1" applyFont="1" applyBorder="1" applyAlignment="1">
      <alignment horizontal="center" vertical="center"/>
    </xf>
    <xf numFmtId="3" fontId="3" fillId="0" borderId="2" xfId="0"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3" fontId="2" fillId="0" borderId="1" xfId="0" applyNumberFormat="1" applyFont="1" applyBorder="1" applyAlignment="1">
      <alignment horizontal="center" vertical="center"/>
    </xf>
    <xf numFmtId="0" fontId="2" fillId="0" borderId="1" xfId="0" applyFont="1" applyBorder="1"/>
    <xf numFmtId="1" fontId="7"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1"/>
  <sheetViews>
    <sheetView tabSelected="1" topLeftCell="A31" zoomScale="85" zoomScaleNormal="85" workbookViewId="0">
      <selection activeCell="F46" sqref="F46:H46"/>
    </sheetView>
  </sheetViews>
  <sheetFormatPr defaultRowHeight="15" x14ac:dyDescent="0.25"/>
  <cols>
    <col min="1" max="1" width="48" customWidth="1"/>
    <col min="2" max="2" width="10.85546875" customWidth="1"/>
    <col min="3" max="3" width="12.28515625" customWidth="1"/>
    <col min="4" max="4" width="10.7109375" customWidth="1"/>
    <col min="5" max="5" width="12.28515625" customWidth="1"/>
    <col min="6" max="6" width="9.85546875" customWidth="1"/>
    <col min="7" max="7" width="12.28515625" customWidth="1"/>
    <col min="8" max="8" width="10.7109375" customWidth="1"/>
    <col min="9" max="10" width="12.5703125" customWidth="1"/>
  </cols>
  <sheetData>
    <row r="1" spans="1:19" ht="15.75" x14ac:dyDescent="0.25">
      <c r="A1" s="1" t="s">
        <v>0</v>
      </c>
    </row>
    <row r="2" spans="1:19" ht="15.75" x14ac:dyDescent="0.25">
      <c r="A2" s="1"/>
      <c r="E2" t="s">
        <v>32</v>
      </c>
      <c r="F2">
        <v>103.97</v>
      </c>
      <c r="G2">
        <v>129.93</v>
      </c>
      <c r="H2">
        <v>51.79</v>
      </c>
    </row>
    <row r="3" spans="1:19" x14ac:dyDescent="0.25">
      <c r="E3" t="s">
        <v>31</v>
      </c>
      <c r="F3">
        <v>46.67</v>
      </c>
      <c r="G3">
        <v>62.9</v>
      </c>
      <c r="H3">
        <v>25.25</v>
      </c>
    </row>
    <row r="4" spans="1:19" ht="89.25" x14ac:dyDescent="0.25">
      <c r="A4" s="2" t="s">
        <v>1</v>
      </c>
      <c r="B4" s="2" t="s">
        <v>15</v>
      </c>
      <c r="C4" s="2" t="s">
        <v>16</v>
      </c>
      <c r="D4" s="2" t="s">
        <v>17</v>
      </c>
      <c r="E4" s="2" t="s">
        <v>18</v>
      </c>
      <c r="F4" s="2" t="s">
        <v>19</v>
      </c>
      <c r="G4" s="2" t="s">
        <v>20</v>
      </c>
      <c r="H4" s="2" t="s">
        <v>21</v>
      </c>
      <c r="I4" s="2" t="s">
        <v>22</v>
      </c>
    </row>
    <row r="5" spans="1:19" ht="15.75" customHeight="1" x14ac:dyDescent="0.25">
      <c r="A5" s="3" t="s">
        <v>2</v>
      </c>
      <c r="B5" s="3"/>
      <c r="C5" s="3"/>
      <c r="D5" s="3"/>
      <c r="E5" s="3"/>
      <c r="F5" s="3"/>
      <c r="G5" s="3"/>
      <c r="H5" s="3"/>
      <c r="I5" s="3"/>
    </row>
    <row r="6" spans="1:19" ht="15.75" customHeight="1" x14ac:dyDescent="0.25">
      <c r="A6" s="19" t="s">
        <v>38</v>
      </c>
      <c r="B6" s="8">
        <v>1</v>
      </c>
      <c r="C6" s="8">
        <v>1</v>
      </c>
      <c r="D6" s="8">
        <f>B6*C6</f>
        <v>1</v>
      </c>
      <c r="E6" s="8">
        <v>142</v>
      </c>
      <c r="F6" s="8">
        <f>D6*E6</f>
        <v>142</v>
      </c>
      <c r="G6" s="8">
        <f>F6*0.05</f>
        <v>7.1000000000000005</v>
      </c>
      <c r="H6" s="8">
        <f>F6*0.1</f>
        <v>14.200000000000001</v>
      </c>
      <c r="I6" s="17">
        <f>$F$2*F6+$G$2*G6+$H$2*H6</f>
        <v>16421.661</v>
      </c>
      <c r="Q6" s="23"/>
      <c r="R6" s="23"/>
      <c r="S6" s="23"/>
    </row>
    <row r="7" spans="1:19" x14ac:dyDescent="0.25">
      <c r="A7" s="3" t="s">
        <v>23</v>
      </c>
      <c r="B7" s="4" t="s">
        <v>3</v>
      </c>
      <c r="C7" s="4">
        <v>1</v>
      </c>
      <c r="D7" s="8">
        <v>0</v>
      </c>
      <c r="E7" s="4">
        <v>0</v>
      </c>
      <c r="F7" s="8">
        <f t="shared" ref="F7:F15" si="0">D7*E7</f>
        <v>0</v>
      </c>
      <c r="G7" s="8">
        <f t="shared" ref="G7:G15" si="1">F7*0.05</f>
        <v>0</v>
      </c>
      <c r="H7" s="8">
        <f t="shared" ref="H7:H15" si="2">F7*0.1</f>
        <v>0</v>
      </c>
      <c r="I7" s="18">
        <f t="shared" ref="I7:I15" si="3">$F$2*F7+$G$2*G7+$H$2*H7</f>
        <v>0</v>
      </c>
      <c r="Q7" s="23"/>
      <c r="R7" s="23"/>
      <c r="S7" s="23"/>
    </row>
    <row r="8" spans="1:19" ht="15.75" x14ac:dyDescent="0.25">
      <c r="A8" s="3" t="s">
        <v>39</v>
      </c>
      <c r="B8" s="4" t="s">
        <v>3</v>
      </c>
      <c r="C8" s="4">
        <v>1</v>
      </c>
      <c r="D8" s="8">
        <v>0</v>
      </c>
      <c r="E8" s="4">
        <v>0</v>
      </c>
      <c r="F8" s="8">
        <f t="shared" si="0"/>
        <v>0</v>
      </c>
      <c r="G8" s="8">
        <f t="shared" si="1"/>
        <v>0</v>
      </c>
      <c r="H8" s="8">
        <f t="shared" si="2"/>
        <v>0</v>
      </c>
      <c r="I8" s="18">
        <f t="shared" si="3"/>
        <v>0</v>
      </c>
      <c r="Q8" s="23"/>
      <c r="R8" s="23"/>
      <c r="S8" s="23"/>
    </row>
    <row r="9" spans="1:19" x14ac:dyDescent="0.25">
      <c r="A9" s="3" t="s">
        <v>24</v>
      </c>
      <c r="B9" s="4" t="s">
        <v>3</v>
      </c>
      <c r="C9" s="4">
        <v>1</v>
      </c>
      <c r="D9" s="8">
        <v>0</v>
      </c>
      <c r="E9" s="4">
        <v>0</v>
      </c>
      <c r="F9" s="8">
        <f t="shared" si="0"/>
        <v>0</v>
      </c>
      <c r="G9" s="8">
        <f t="shared" si="1"/>
        <v>0</v>
      </c>
      <c r="H9" s="8">
        <f t="shared" si="2"/>
        <v>0</v>
      </c>
      <c r="I9" s="18">
        <f t="shared" si="3"/>
        <v>0</v>
      </c>
    </row>
    <row r="10" spans="1:19" x14ac:dyDescent="0.25">
      <c r="A10" s="3" t="s">
        <v>25</v>
      </c>
      <c r="B10" s="4" t="s">
        <v>3</v>
      </c>
      <c r="C10" s="4">
        <v>5</v>
      </c>
      <c r="D10" s="8">
        <v>0</v>
      </c>
      <c r="E10" s="4">
        <v>0</v>
      </c>
      <c r="F10" s="8">
        <f t="shared" si="0"/>
        <v>0</v>
      </c>
      <c r="G10" s="8">
        <f t="shared" si="1"/>
        <v>0</v>
      </c>
      <c r="H10" s="8">
        <f t="shared" si="2"/>
        <v>0</v>
      </c>
      <c r="I10" s="18">
        <f t="shared" si="3"/>
        <v>0</v>
      </c>
    </row>
    <row r="11" spans="1:19" ht="15.75" x14ac:dyDescent="0.25">
      <c r="A11" s="3" t="s">
        <v>40</v>
      </c>
      <c r="B11" s="4">
        <v>2</v>
      </c>
      <c r="C11" s="4">
        <v>1</v>
      </c>
      <c r="D11" s="8">
        <f t="shared" ref="D11:D15" si="4">B11*C11</f>
        <v>2</v>
      </c>
      <c r="E11" s="4">
        <v>7.1</v>
      </c>
      <c r="F11" s="16">
        <f t="shared" si="0"/>
        <v>14.2</v>
      </c>
      <c r="G11" s="44">
        <f t="shared" si="1"/>
        <v>0.71</v>
      </c>
      <c r="H11" s="8">
        <f t="shared" si="2"/>
        <v>1.42</v>
      </c>
      <c r="I11" s="17">
        <f t="shared" si="3"/>
        <v>1642.1660999999997</v>
      </c>
    </row>
    <row r="12" spans="1:19" ht="15.75" x14ac:dyDescent="0.25">
      <c r="A12" s="3" t="s">
        <v>41</v>
      </c>
      <c r="B12" s="4">
        <v>2</v>
      </c>
      <c r="C12" s="4">
        <v>1</v>
      </c>
      <c r="D12" s="8">
        <f t="shared" si="4"/>
        <v>2</v>
      </c>
      <c r="E12" s="4">
        <v>142</v>
      </c>
      <c r="F12" s="8">
        <f t="shared" si="0"/>
        <v>284</v>
      </c>
      <c r="G12" s="8">
        <f t="shared" si="1"/>
        <v>14.200000000000001</v>
      </c>
      <c r="H12" s="8">
        <f t="shared" si="2"/>
        <v>28.400000000000002</v>
      </c>
      <c r="I12" s="17">
        <f t="shared" si="3"/>
        <v>32843.322</v>
      </c>
    </row>
    <row r="13" spans="1:19" ht="15.75" x14ac:dyDescent="0.25">
      <c r="A13" s="3" t="s">
        <v>42</v>
      </c>
      <c r="B13" s="4">
        <v>2</v>
      </c>
      <c r="C13" s="4">
        <v>1</v>
      </c>
      <c r="D13" s="8">
        <f t="shared" si="4"/>
        <v>2</v>
      </c>
      <c r="E13" s="51">
        <v>5</v>
      </c>
      <c r="F13" s="8">
        <f t="shared" si="0"/>
        <v>10</v>
      </c>
      <c r="G13" s="44">
        <f t="shared" si="1"/>
        <v>0.5</v>
      </c>
      <c r="H13" s="44">
        <f t="shared" si="2"/>
        <v>1</v>
      </c>
      <c r="I13" s="17">
        <f t="shared" si="3"/>
        <v>1156.4549999999999</v>
      </c>
    </row>
    <row r="14" spans="1:19" ht="15.75" x14ac:dyDescent="0.25">
      <c r="A14" s="3" t="s">
        <v>43</v>
      </c>
      <c r="B14" s="4">
        <v>2</v>
      </c>
      <c r="C14" s="4">
        <v>1</v>
      </c>
      <c r="D14" s="8">
        <f t="shared" si="4"/>
        <v>2</v>
      </c>
      <c r="E14" s="51">
        <v>0</v>
      </c>
      <c r="F14" s="8">
        <f t="shared" si="0"/>
        <v>0</v>
      </c>
      <c r="G14" s="8">
        <f t="shared" si="1"/>
        <v>0</v>
      </c>
      <c r="H14" s="8">
        <f t="shared" si="2"/>
        <v>0</v>
      </c>
      <c r="I14" s="18">
        <f t="shared" si="3"/>
        <v>0</v>
      </c>
    </row>
    <row r="15" spans="1:19" x14ac:dyDescent="0.25">
      <c r="A15" s="3" t="s">
        <v>26</v>
      </c>
      <c r="B15" s="4">
        <v>14</v>
      </c>
      <c r="C15" s="4">
        <v>4</v>
      </c>
      <c r="D15" s="8">
        <f t="shared" si="4"/>
        <v>56</v>
      </c>
      <c r="E15" s="51">
        <v>142</v>
      </c>
      <c r="F15" s="14">
        <f t="shared" si="0"/>
        <v>7952</v>
      </c>
      <c r="G15" s="8">
        <f t="shared" si="1"/>
        <v>397.6</v>
      </c>
      <c r="H15" s="8">
        <f t="shared" si="2"/>
        <v>795.2</v>
      </c>
      <c r="I15" s="17">
        <f t="shared" si="3"/>
        <v>919613.01600000006</v>
      </c>
    </row>
    <row r="16" spans="1:19" ht="15" customHeight="1" x14ac:dyDescent="0.25">
      <c r="A16" s="5" t="s">
        <v>4</v>
      </c>
      <c r="B16" s="6"/>
      <c r="C16" s="6"/>
      <c r="D16" s="6"/>
      <c r="E16" s="53"/>
      <c r="F16" s="56">
        <f>SUM(F6:H15)</f>
        <v>9662.5300000000007</v>
      </c>
      <c r="G16" s="57"/>
      <c r="H16" s="58"/>
      <c r="I16" s="25">
        <f>SUM(I6:I15)</f>
        <v>971676.62010000006</v>
      </c>
    </row>
    <row r="17" spans="1:9" x14ac:dyDescent="0.25">
      <c r="A17" s="3" t="s">
        <v>5</v>
      </c>
      <c r="B17" s="3"/>
      <c r="C17" s="3"/>
      <c r="D17" s="3"/>
      <c r="E17" s="54"/>
      <c r="F17" s="3"/>
      <c r="G17" s="3"/>
      <c r="H17" s="3"/>
      <c r="I17" s="24"/>
    </row>
    <row r="18" spans="1:9" ht="16.5" x14ac:dyDescent="0.25">
      <c r="A18" s="19" t="s">
        <v>38</v>
      </c>
      <c r="B18" s="4">
        <v>1</v>
      </c>
      <c r="C18" s="4">
        <v>1</v>
      </c>
      <c r="D18" s="8">
        <f t="shared" ref="D18:D27" si="5">B18*C18</f>
        <v>1</v>
      </c>
      <c r="E18" s="51">
        <v>289</v>
      </c>
      <c r="F18" s="14">
        <f t="shared" ref="F18" si="6">D18*E18</f>
        <v>289</v>
      </c>
      <c r="G18" s="8">
        <f t="shared" ref="G18:G27" si="7">F18*0.05</f>
        <v>14.450000000000001</v>
      </c>
      <c r="H18" s="8">
        <f t="shared" ref="H18" si="8">F18*0.1</f>
        <v>28.900000000000002</v>
      </c>
      <c r="I18" s="17">
        <f t="shared" ref="I18" si="9">$F$2*F18+$G$2*G18+$H$2*H18</f>
        <v>33421.549500000001</v>
      </c>
    </row>
    <row r="19" spans="1:9" x14ac:dyDescent="0.25">
      <c r="A19" s="3" t="s">
        <v>23</v>
      </c>
      <c r="B19" s="4" t="s">
        <v>3</v>
      </c>
      <c r="C19" s="4">
        <v>1</v>
      </c>
      <c r="D19" s="8">
        <v>0</v>
      </c>
      <c r="E19" s="51">
        <v>0</v>
      </c>
      <c r="F19" s="14">
        <f t="shared" ref="F19:F27" si="10">D19*E19</f>
        <v>0</v>
      </c>
      <c r="G19" s="8">
        <f t="shared" si="7"/>
        <v>0</v>
      </c>
      <c r="H19" s="8">
        <f t="shared" ref="H19:H27" si="11">F19*0.1</f>
        <v>0</v>
      </c>
      <c r="I19" s="27">
        <f t="shared" ref="I19:I27" si="12">$F$3*F19+$G$3*G19+$H$3*H19</f>
        <v>0</v>
      </c>
    </row>
    <row r="20" spans="1:9" ht="15.75" x14ac:dyDescent="0.25">
      <c r="A20" s="3" t="s">
        <v>39</v>
      </c>
      <c r="B20" s="4" t="s">
        <v>3</v>
      </c>
      <c r="C20" s="4">
        <v>1</v>
      </c>
      <c r="D20" s="8">
        <v>0</v>
      </c>
      <c r="E20" s="51">
        <v>0</v>
      </c>
      <c r="F20" s="14">
        <f t="shared" si="10"/>
        <v>0</v>
      </c>
      <c r="G20" s="8">
        <f t="shared" si="7"/>
        <v>0</v>
      </c>
      <c r="H20" s="8">
        <f t="shared" si="11"/>
        <v>0</v>
      </c>
      <c r="I20" s="27">
        <f t="shared" si="12"/>
        <v>0</v>
      </c>
    </row>
    <row r="21" spans="1:9" x14ac:dyDescent="0.25">
      <c r="A21" s="3" t="s">
        <v>24</v>
      </c>
      <c r="B21" s="4" t="s">
        <v>3</v>
      </c>
      <c r="C21" s="4">
        <v>1</v>
      </c>
      <c r="D21" s="8">
        <v>0</v>
      </c>
      <c r="E21" s="51">
        <v>0</v>
      </c>
      <c r="F21" s="14">
        <f t="shared" si="10"/>
        <v>0</v>
      </c>
      <c r="G21" s="8">
        <f t="shared" si="7"/>
        <v>0</v>
      </c>
      <c r="H21" s="8">
        <f t="shared" si="11"/>
        <v>0</v>
      </c>
      <c r="I21" s="27">
        <f t="shared" si="12"/>
        <v>0</v>
      </c>
    </row>
    <row r="22" spans="1:9" x14ac:dyDescent="0.25">
      <c r="A22" s="3" t="s">
        <v>25</v>
      </c>
      <c r="B22" s="4" t="s">
        <v>3</v>
      </c>
      <c r="C22" s="4">
        <v>5</v>
      </c>
      <c r="D22" s="8">
        <v>0</v>
      </c>
      <c r="E22" s="51">
        <v>0</v>
      </c>
      <c r="F22" s="14">
        <f t="shared" si="10"/>
        <v>0</v>
      </c>
      <c r="G22" s="8">
        <f t="shared" si="7"/>
        <v>0</v>
      </c>
      <c r="H22" s="8">
        <f t="shared" si="11"/>
        <v>0</v>
      </c>
      <c r="I22" s="27">
        <f t="shared" si="12"/>
        <v>0</v>
      </c>
    </row>
    <row r="23" spans="1:9" ht="15.75" x14ac:dyDescent="0.25">
      <c r="A23" s="3" t="s">
        <v>40</v>
      </c>
      <c r="B23" s="4">
        <v>2</v>
      </c>
      <c r="C23" s="4">
        <v>1</v>
      </c>
      <c r="D23" s="8">
        <f t="shared" si="5"/>
        <v>2</v>
      </c>
      <c r="E23" s="51">
        <v>14.45</v>
      </c>
      <c r="F23" s="20">
        <f t="shared" si="10"/>
        <v>28.9</v>
      </c>
      <c r="G23" s="44">
        <f t="shared" si="7"/>
        <v>1.4450000000000001</v>
      </c>
      <c r="H23" s="8">
        <f t="shared" si="11"/>
        <v>2.89</v>
      </c>
      <c r="I23" s="26">
        <f t="shared" si="12"/>
        <v>1512.626</v>
      </c>
    </row>
    <row r="24" spans="1:9" ht="15.75" x14ac:dyDescent="0.25">
      <c r="A24" s="3" t="s">
        <v>41</v>
      </c>
      <c r="B24" s="4">
        <v>2</v>
      </c>
      <c r="C24" s="4">
        <v>1</v>
      </c>
      <c r="D24" s="8">
        <f t="shared" si="5"/>
        <v>2</v>
      </c>
      <c r="E24" s="51">
        <v>289</v>
      </c>
      <c r="F24" s="14">
        <f t="shared" si="10"/>
        <v>578</v>
      </c>
      <c r="G24" s="16">
        <f t="shared" si="7"/>
        <v>28.900000000000002</v>
      </c>
      <c r="H24" s="16">
        <f t="shared" si="11"/>
        <v>57.800000000000004</v>
      </c>
      <c r="I24" s="26">
        <f t="shared" si="12"/>
        <v>30252.520000000004</v>
      </c>
    </row>
    <row r="25" spans="1:9" ht="15.75" x14ac:dyDescent="0.25">
      <c r="A25" s="3" t="s">
        <v>42</v>
      </c>
      <c r="B25" s="4">
        <v>2</v>
      </c>
      <c r="C25" s="4">
        <v>1</v>
      </c>
      <c r="D25" s="8">
        <f t="shared" si="5"/>
        <v>2</v>
      </c>
      <c r="E25" s="51">
        <v>9</v>
      </c>
      <c r="F25" s="14">
        <f t="shared" si="10"/>
        <v>18</v>
      </c>
      <c r="G25" s="44">
        <f t="shared" si="7"/>
        <v>0.9</v>
      </c>
      <c r="H25" s="16">
        <f t="shared" si="11"/>
        <v>1.8</v>
      </c>
      <c r="I25" s="26">
        <f t="shared" si="12"/>
        <v>942.12000000000012</v>
      </c>
    </row>
    <row r="26" spans="1:9" ht="15.75" x14ac:dyDescent="0.25">
      <c r="A26" s="3" t="s">
        <v>43</v>
      </c>
      <c r="B26" s="4">
        <v>2</v>
      </c>
      <c r="C26" s="4">
        <v>1</v>
      </c>
      <c r="D26" s="8">
        <f t="shared" si="5"/>
        <v>2</v>
      </c>
      <c r="E26" s="4">
        <v>0</v>
      </c>
      <c r="F26" s="14">
        <f t="shared" si="10"/>
        <v>0</v>
      </c>
      <c r="G26" s="8">
        <f t="shared" si="7"/>
        <v>0</v>
      </c>
      <c r="H26" s="8">
        <f t="shared" si="11"/>
        <v>0</v>
      </c>
      <c r="I26" s="27">
        <f t="shared" si="12"/>
        <v>0</v>
      </c>
    </row>
    <row r="27" spans="1:9" x14ac:dyDescent="0.25">
      <c r="A27" s="3" t="s">
        <v>26</v>
      </c>
      <c r="B27" s="4">
        <v>14</v>
      </c>
      <c r="C27" s="4">
        <v>4</v>
      </c>
      <c r="D27" s="8">
        <f t="shared" si="5"/>
        <v>56</v>
      </c>
      <c r="E27" s="4">
        <v>289</v>
      </c>
      <c r="F27" s="14">
        <f t="shared" si="10"/>
        <v>16184</v>
      </c>
      <c r="G27" s="16">
        <f t="shared" si="7"/>
        <v>809.2</v>
      </c>
      <c r="H27" s="16">
        <f t="shared" si="11"/>
        <v>1618.4</v>
      </c>
      <c r="I27" s="26">
        <f t="shared" si="12"/>
        <v>847070.56</v>
      </c>
    </row>
    <row r="28" spans="1:9" x14ac:dyDescent="0.25">
      <c r="A28" s="5" t="s">
        <v>50</v>
      </c>
      <c r="B28" s="12"/>
      <c r="C28" s="12"/>
      <c r="D28" s="12"/>
      <c r="E28" s="12"/>
      <c r="F28" s="56">
        <f>SUM(F18:H27)</f>
        <v>19662.585000000003</v>
      </c>
      <c r="G28" s="57"/>
      <c r="H28" s="58"/>
      <c r="I28" s="25">
        <f>SUM(I18:I27)</f>
        <v>913199.37550000008</v>
      </c>
    </row>
    <row r="29" spans="1:9" ht="15" customHeight="1" x14ac:dyDescent="0.25">
      <c r="A29" s="3" t="s">
        <v>6</v>
      </c>
      <c r="B29" s="3"/>
      <c r="C29" s="3"/>
      <c r="D29" s="3"/>
      <c r="E29" s="3"/>
      <c r="F29" s="3"/>
      <c r="G29" s="3"/>
      <c r="H29" s="3"/>
      <c r="I29" s="3"/>
    </row>
    <row r="30" spans="1:9" x14ac:dyDescent="0.25">
      <c r="A30" s="3" t="s">
        <v>45</v>
      </c>
      <c r="B30" s="4">
        <v>0.5</v>
      </c>
      <c r="C30" s="4">
        <v>12</v>
      </c>
      <c r="D30" s="8">
        <f t="shared" ref="D30:D33" si="13">B30*C30</f>
        <v>6</v>
      </c>
      <c r="E30" s="4">
        <v>142</v>
      </c>
      <c r="F30" s="14">
        <f t="shared" ref="F30" si="14">D30*E30</f>
        <v>852</v>
      </c>
      <c r="G30" s="16">
        <f t="shared" ref="G30:G34" si="15">F30*0.05</f>
        <v>42.6</v>
      </c>
      <c r="H30" s="16">
        <f t="shared" ref="H30" si="16">F30*0.1</f>
        <v>85.2</v>
      </c>
      <c r="I30" s="17">
        <f>$F$2*F30+$G$2*G30+$H$2*H30</f>
        <v>98529.966</v>
      </c>
    </row>
    <row r="31" spans="1:9" x14ac:dyDescent="0.25">
      <c r="A31" s="3" t="s">
        <v>46</v>
      </c>
      <c r="B31" s="4">
        <v>8</v>
      </c>
      <c r="C31" s="4">
        <v>1</v>
      </c>
      <c r="D31" s="8">
        <f t="shared" si="13"/>
        <v>8</v>
      </c>
      <c r="E31" s="4">
        <v>142</v>
      </c>
      <c r="F31" s="14">
        <f t="shared" ref="F31:F34" si="17">D31*E31</f>
        <v>1136</v>
      </c>
      <c r="G31" s="16">
        <f t="shared" si="15"/>
        <v>56.800000000000004</v>
      </c>
      <c r="H31" s="16">
        <f t="shared" ref="H31:H34" si="18">F31*0.1</f>
        <v>113.60000000000001</v>
      </c>
      <c r="I31" s="17">
        <f t="shared" ref="I31:I34" si="19">$F$2*F31+$G$2*G31+$H$2*H31</f>
        <v>131373.288</v>
      </c>
    </row>
    <row r="32" spans="1:9" x14ac:dyDescent="0.25">
      <c r="A32" s="3" t="s">
        <v>47</v>
      </c>
      <c r="B32" s="4">
        <v>0.5</v>
      </c>
      <c r="C32" s="4">
        <v>4</v>
      </c>
      <c r="D32" s="8">
        <f t="shared" si="13"/>
        <v>2</v>
      </c>
      <c r="E32" s="4">
        <v>142</v>
      </c>
      <c r="F32" s="14">
        <f t="shared" si="17"/>
        <v>284</v>
      </c>
      <c r="G32" s="16">
        <f t="shared" si="15"/>
        <v>14.200000000000001</v>
      </c>
      <c r="H32" s="16">
        <f t="shared" si="18"/>
        <v>28.400000000000002</v>
      </c>
      <c r="I32" s="17">
        <f t="shared" si="19"/>
        <v>32843.322</v>
      </c>
    </row>
    <row r="33" spans="1:11" x14ac:dyDescent="0.25">
      <c r="A33" s="3" t="s">
        <v>48</v>
      </c>
      <c r="B33" s="4">
        <v>0.5</v>
      </c>
      <c r="C33" s="4">
        <v>4</v>
      </c>
      <c r="D33" s="8">
        <f t="shared" si="13"/>
        <v>2</v>
      </c>
      <c r="E33" s="4">
        <v>142</v>
      </c>
      <c r="F33" s="14">
        <f t="shared" si="17"/>
        <v>284</v>
      </c>
      <c r="G33" s="16">
        <f t="shared" si="15"/>
        <v>14.200000000000001</v>
      </c>
      <c r="H33" s="16">
        <f t="shared" si="18"/>
        <v>28.400000000000002</v>
      </c>
      <c r="I33" s="17">
        <f t="shared" si="19"/>
        <v>32843.322</v>
      </c>
    </row>
    <row r="34" spans="1:11" x14ac:dyDescent="0.25">
      <c r="A34" s="3" t="s">
        <v>49</v>
      </c>
      <c r="B34" s="4" t="s">
        <v>3</v>
      </c>
      <c r="C34" s="4">
        <v>4</v>
      </c>
      <c r="D34" s="8">
        <v>0</v>
      </c>
      <c r="E34" s="4">
        <v>142</v>
      </c>
      <c r="F34" s="14">
        <f t="shared" si="17"/>
        <v>0</v>
      </c>
      <c r="G34" s="15">
        <f t="shared" si="15"/>
        <v>0</v>
      </c>
      <c r="H34" s="15">
        <f t="shared" si="18"/>
        <v>0</v>
      </c>
      <c r="I34" s="18">
        <f t="shared" si="19"/>
        <v>0</v>
      </c>
    </row>
    <row r="35" spans="1:11" ht="27" x14ac:dyDescent="0.25">
      <c r="A35" s="5" t="s">
        <v>44</v>
      </c>
      <c r="B35" s="12"/>
      <c r="C35" s="12"/>
      <c r="D35" s="12"/>
      <c r="E35" s="12"/>
      <c r="F35" s="56">
        <f>SUM(F30:H34)</f>
        <v>2939.4</v>
      </c>
      <c r="G35" s="57"/>
      <c r="H35" s="58"/>
      <c r="I35" s="28">
        <f>SUM(I30:I34)</f>
        <v>295589.89799999999</v>
      </c>
    </row>
    <row r="36" spans="1:11" ht="15" customHeight="1" x14ac:dyDescent="0.25">
      <c r="A36" s="3" t="s">
        <v>7</v>
      </c>
      <c r="B36" s="3"/>
      <c r="C36" s="3"/>
      <c r="D36" s="3"/>
      <c r="E36" s="3"/>
      <c r="F36" s="3"/>
      <c r="G36" s="3"/>
      <c r="H36" s="3"/>
      <c r="I36" s="3"/>
    </row>
    <row r="37" spans="1:11" x14ac:dyDescent="0.25">
      <c r="A37" s="3" t="s">
        <v>45</v>
      </c>
      <c r="B37" s="4">
        <v>0.5</v>
      </c>
      <c r="C37" s="4">
        <v>12</v>
      </c>
      <c r="D37" s="8">
        <f t="shared" ref="D37:D40" si="20">B37*C37</f>
        <v>6</v>
      </c>
      <c r="E37" s="4">
        <v>289</v>
      </c>
      <c r="F37" s="14">
        <f t="shared" ref="F37" si="21">D37*E37</f>
        <v>1734</v>
      </c>
      <c r="G37" s="20">
        <f t="shared" ref="G37:G41" si="22">F37*0.05</f>
        <v>86.7</v>
      </c>
      <c r="H37" s="20">
        <f t="shared" ref="H37" si="23">F37*0.1</f>
        <v>173.4</v>
      </c>
      <c r="I37" s="26">
        <f t="shared" ref="I37:I41" si="24">$F$3*F37+$G$3*G37+$H$3*H37</f>
        <v>90757.56</v>
      </c>
    </row>
    <row r="38" spans="1:11" x14ac:dyDescent="0.25">
      <c r="A38" s="3" t="s">
        <v>46</v>
      </c>
      <c r="B38" s="4">
        <v>8</v>
      </c>
      <c r="C38" s="4">
        <v>1</v>
      </c>
      <c r="D38" s="8">
        <f t="shared" si="20"/>
        <v>8</v>
      </c>
      <c r="E38" s="4">
        <v>289</v>
      </c>
      <c r="F38" s="14">
        <f t="shared" ref="F38:F41" si="25">D38*E38</f>
        <v>2312</v>
      </c>
      <c r="G38" s="20">
        <f t="shared" si="22"/>
        <v>115.60000000000001</v>
      </c>
      <c r="H38" s="20">
        <f t="shared" ref="H38:H41" si="26">F38*0.1</f>
        <v>231.20000000000002</v>
      </c>
      <c r="I38" s="26">
        <f t="shared" si="24"/>
        <v>121010.08000000002</v>
      </c>
    </row>
    <row r="39" spans="1:11" x14ac:dyDescent="0.25">
      <c r="A39" s="3" t="s">
        <v>47</v>
      </c>
      <c r="B39" s="4">
        <v>0.5</v>
      </c>
      <c r="C39" s="4">
        <v>4</v>
      </c>
      <c r="D39" s="8">
        <f t="shared" si="20"/>
        <v>2</v>
      </c>
      <c r="E39" s="4">
        <v>289</v>
      </c>
      <c r="F39" s="14">
        <f t="shared" si="25"/>
        <v>578</v>
      </c>
      <c r="G39" s="20">
        <f t="shared" si="22"/>
        <v>28.900000000000002</v>
      </c>
      <c r="H39" s="20">
        <f t="shared" si="26"/>
        <v>57.800000000000004</v>
      </c>
      <c r="I39" s="26">
        <f>$F$3*F39+$G$3*G39+$H$3*H39</f>
        <v>30252.520000000004</v>
      </c>
    </row>
    <row r="40" spans="1:11" x14ac:dyDescent="0.25">
      <c r="A40" s="3" t="s">
        <v>48</v>
      </c>
      <c r="B40" s="4">
        <v>0.5</v>
      </c>
      <c r="C40" s="4">
        <v>4</v>
      </c>
      <c r="D40" s="8">
        <f t="shared" si="20"/>
        <v>2</v>
      </c>
      <c r="E40" s="4">
        <v>289</v>
      </c>
      <c r="F40" s="14">
        <f t="shared" si="25"/>
        <v>578</v>
      </c>
      <c r="G40" s="20">
        <f t="shared" si="22"/>
        <v>28.900000000000002</v>
      </c>
      <c r="H40" s="20">
        <f t="shared" si="26"/>
        <v>57.800000000000004</v>
      </c>
      <c r="I40" s="26">
        <f t="shared" si="24"/>
        <v>30252.520000000004</v>
      </c>
    </row>
    <row r="41" spans="1:11" x14ac:dyDescent="0.25">
      <c r="A41" s="3" t="s">
        <v>49</v>
      </c>
      <c r="B41" s="4" t="s">
        <v>3</v>
      </c>
      <c r="C41" s="4">
        <v>4</v>
      </c>
      <c r="D41" s="8">
        <v>0</v>
      </c>
      <c r="E41" s="4">
        <v>289</v>
      </c>
      <c r="F41" s="14">
        <f t="shared" si="25"/>
        <v>0</v>
      </c>
      <c r="G41" s="15">
        <f t="shared" si="22"/>
        <v>0</v>
      </c>
      <c r="H41" s="15">
        <f t="shared" si="26"/>
        <v>0</v>
      </c>
      <c r="I41" s="27">
        <f t="shared" si="24"/>
        <v>0</v>
      </c>
    </row>
    <row r="42" spans="1:11" ht="27" x14ac:dyDescent="0.25">
      <c r="A42" s="5" t="s">
        <v>27</v>
      </c>
      <c r="B42" s="12"/>
      <c r="C42" s="12"/>
      <c r="D42" s="12"/>
      <c r="E42" s="12"/>
      <c r="F42" s="56">
        <f>SUM(F37:H41)</f>
        <v>5982.3</v>
      </c>
      <c r="G42" s="57"/>
      <c r="H42" s="58"/>
      <c r="I42" s="28">
        <f>SUM(I37:I41)</f>
        <v>272272.68000000005</v>
      </c>
    </row>
    <row r="43" spans="1:11" ht="25.5" customHeight="1" x14ac:dyDescent="0.25">
      <c r="A43" s="9" t="s">
        <v>8</v>
      </c>
      <c r="B43" s="9"/>
      <c r="C43" s="9"/>
      <c r="D43" s="9"/>
      <c r="E43" s="9"/>
      <c r="F43" s="60"/>
      <c r="G43" s="60"/>
      <c r="H43" s="60"/>
      <c r="I43" s="6"/>
    </row>
    <row r="44" spans="1:11" x14ac:dyDescent="0.25">
      <c r="A44" s="10" t="s">
        <v>9</v>
      </c>
      <c r="B44" s="10"/>
      <c r="C44" s="10"/>
      <c r="D44" s="10"/>
      <c r="E44" s="10"/>
      <c r="F44" s="59">
        <f>F16</f>
        <v>9662.5300000000007</v>
      </c>
      <c r="G44" s="59"/>
      <c r="H44" s="59"/>
      <c r="I44" s="26">
        <f>I16</f>
        <v>971676.62010000006</v>
      </c>
    </row>
    <row r="45" spans="1:11" x14ac:dyDescent="0.25">
      <c r="A45" s="10" t="s">
        <v>10</v>
      </c>
      <c r="B45" s="10"/>
      <c r="C45" s="10"/>
      <c r="D45" s="10"/>
      <c r="E45" s="10"/>
      <c r="F45" s="59">
        <f>F35</f>
        <v>2939.4</v>
      </c>
      <c r="G45" s="59"/>
      <c r="H45" s="59"/>
      <c r="I45" s="26">
        <f>I35</f>
        <v>295589.89799999999</v>
      </c>
    </row>
    <row r="46" spans="1:11" ht="27" customHeight="1" x14ac:dyDescent="0.25">
      <c r="A46" s="11" t="s">
        <v>11</v>
      </c>
      <c r="B46" s="11"/>
      <c r="C46" s="11"/>
      <c r="D46" s="11"/>
      <c r="E46" s="11"/>
      <c r="F46" s="55">
        <f>SUM(F44:H45)</f>
        <v>12601.93</v>
      </c>
      <c r="G46" s="55"/>
      <c r="H46" s="55"/>
      <c r="I46" s="25">
        <f>SUM(I44:I45)</f>
        <v>1267266.5181</v>
      </c>
      <c r="K46" s="49"/>
    </row>
    <row r="47" spans="1:11" x14ac:dyDescent="0.25">
      <c r="A47" s="10" t="s">
        <v>12</v>
      </c>
      <c r="B47" s="10"/>
      <c r="C47" s="10"/>
      <c r="D47" s="10"/>
      <c r="E47" s="10"/>
      <c r="F47" s="59">
        <f>F28</f>
        <v>19662.585000000003</v>
      </c>
      <c r="G47" s="59"/>
      <c r="H47" s="59"/>
      <c r="I47" s="26">
        <f>I28</f>
        <v>913199.37550000008</v>
      </c>
    </row>
    <row r="48" spans="1:11" x14ac:dyDescent="0.25">
      <c r="A48" s="10" t="s">
        <v>13</v>
      </c>
      <c r="B48" s="10"/>
      <c r="C48" s="10"/>
      <c r="D48" s="10"/>
      <c r="E48" s="10"/>
      <c r="F48" s="59">
        <f>F42</f>
        <v>5982.3</v>
      </c>
      <c r="G48" s="59"/>
      <c r="H48" s="59"/>
      <c r="I48" s="26">
        <f>I42</f>
        <v>272272.68000000005</v>
      </c>
    </row>
    <row r="49" spans="1:14" ht="27" customHeight="1" x14ac:dyDescent="0.25">
      <c r="A49" s="11" t="s">
        <v>14</v>
      </c>
      <c r="B49" s="11"/>
      <c r="C49" s="11"/>
      <c r="D49" s="11"/>
      <c r="E49" s="11"/>
      <c r="F49" s="55">
        <f>SUM(F47:H48)</f>
        <v>25644.885000000002</v>
      </c>
      <c r="G49" s="55"/>
      <c r="H49" s="55"/>
      <c r="I49" s="25">
        <f>SUM(I47:I48)</f>
        <v>1185472.0555000002</v>
      </c>
      <c r="J49" s="48"/>
      <c r="M49" s="49"/>
    </row>
    <row r="50" spans="1:14" ht="15.75" x14ac:dyDescent="0.25">
      <c r="A50" s="9" t="s">
        <v>37</v>
      </c>
      <c r="B50" s="9"/>
      <c r="C50" s="9"/>
      <c r="D50" s="9"/>
      <c r="E50" s="9"/>
      <c r="F50" s="55">
        <f>ROUND(F46+F49,-2)</f>
        <v>38200</v>
      </c>
      <c r="G50" s="55"/>
      <c r="H50" s="55"/>
      <c r="I50" s="7">
        <f>ROUND(I46+I49,-4)</f>
        <v>2450000</v>
      </c>
    </row>
    <row r="51" spans="1:14" ht="15.75" x14ac:dyDescent="0.25">
      <c r="A51" s="9" t="s">
        <v>94</v>
      </c>
      <c r="B51" s="43"/>
      <c r="C51" s="43"/>
      <c r="D51" s="43"/>
      <c r="E51" s="43"/>
      <c r="F51" s="43"/>
      <c r="G51" s="43"/>
      <c r="H51" s="43"/>
      <c r="I51" s="7">
        <v>603000</v>
      </c>
    </row>
    <row r="52" spans="1:14" ht="15.75" x14ac:dyDescent="0.25">
      <c r="A52" s="9" t="s">
        <v>95</v>
      </c>
      <c r="B52" s="43"/>
      <c r="C52" s="43"/>
      <c r="D52" s="43"/>
      <c r="E52" s="43"/>
      <c r="F52" s="43"/>
      <c r="G52" s="43"/>
      <c r="H52" s="43"/>
      <c r="I52" s="7">
        <f>ROUND(I50+I51,-4)</f>
        <v>3050000</v>
      </c>
    </row>
    <row r="53" spans="1:14" x14ac:dyDescent="0.25">
      <c r="I53" s="46"/>
      <c r="N53" s="47"/>
    </row>
    <row r="54" spans="1:14" x14ac:dyDescent="0.25">
      <c r="A54" s="35" t="s">
        <v>28</v>
      </c>
    </row>
    <row r="55" spans="1:14" ht="15.75" x14ac:dyDescent="0.25">
      <c r="A55" s="13" t="s">
        <v>97</v>
      </c>
    </row>
    <row r="56" spans="1:14" ht="15.75" x14ac:dyDescent="0.25">
      <c r="A56" s="13" t="s">
        <v>29</v>
      </c>
    </row>
    <row r="57" spans="1:14" ht="15.75" x14ac:dyDescent="0.25">
      <c r="A57" s="13" t="s">
        <v>30</v>
      </c>
    </row>
    <row r="58" spans="1:14" ht="15.75" x14ac:dyDescent="0.25">
      <c r="A58" s="13" t="s">
        <v>76</v>
      </c>
    </row>
    <row r="59" spans="1:14" ht="15.75" x14ac:dyDescent="0.25">
      <c r="A59" s="13" t="s">
        <v>33</v>
      </c>
    </row>
    <row r="60" spans="1:14" ht="15.75" x14ac:dyDescent="0.25">
      <c r="A60" s="13" t="s">
        <v>34</v>
      </c>
    </row>
    <row r="61" spans="1:14" ht="15.75" x14ac:dyDescent="0.25">
      <c r="A61" s="13" t="s">
        <v>98</v>
      </c>
    </row>
    <row r="62" spans="1:14" ht="15.75" x14ac:dyDescent="0.25">
      <c r="A62" s="13" t="s">
        <v>35</v>
      </c>
    </row>
    <row r="63" spans="1:14" ht="15.75" x14ac:dyDescent="0.25">
      <c r="A63" s="13" t="s">
        <v>36</v>
      </c>
    </row>
    <row r="64" spans="1:14" ht="15.75" x14ac:dyDescent="0.25">
      <c r="A64" s="13" t="s">
        <v>91</v>
      </c>
    </row>
    <row r="67" spans="6:10" x14ac:dyDescent="0.25">
      <c r="F67" s="50"/>
    </row>
    <row r="69" spans="6:10" x14ac:dyDescent="0.25">
      <c r="H69" s="21"/>
      <c r="I69" s="23"/>
      <c r="J69" s="23"/>
    </row>
    <row r="70" spans="6:10" x14ac:dyDescent="0.25">
      <c r="G70" s="23"/>
      <c r="H70" s="21"/>
      <c r="I70" s="23"/>
      <c r="J70" s="23"/>
    </row>
    <row r="71" spans="6:10" x14ac:dyDescent="0.25">
      <c r="G71" s="23"/>
    </row>
  </sheetData>
  <mergeCells count="12">
    <mergeCell ref="F49:H49"/>
    <mergeCell ref="F50:H50"/>
    <mergeCell ref="F16:H16"/>
    <mergeCell ref="F28:H28"/>
    <mergeCell ref="F35:H35"/>
    <mergeCell ref="F42:H42"/>
    <mergeCell ref="F46:H46"/>
    <mergeCell ref="F47:H47"/>
    <mergeCell ref="F48:H48"/>
    <mergeCell ref="F43:H43"/>
    <mergeCell ref="F44:H44"/>
    <mergeCell ref="F45:H4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zoomScale="85" zoomScaleNormal="85" workbookViewId="0">
      <selection activeCell="G13" sqref="G13:I13"/>
    </sheetView>
  </sheetViews>
  <sheetFormatPr defaultRowHeight="15" x14ac:dyDescent="0.25"/>
  <cols>
    <col min="1" max="1" width="47.85546875" customWidth="1"/>
    <col min="2" max="2" width="14.28515625" bestFit="1" customWidth="1"/>
    <col min="3" max="3" width="12.140625" customWidth="1"/>
    <col min="4" max="4" width="13" customWidth="1"/>
    <col min="5" max="5" width="12.140625" customWidth="1"/>
    <col min="6" max="6" width="11.85546875" customWidth="1"/>
    <col min="7" max="7" width="9.85546875" customWidth="1"/>
    <col min="8" max="8" width="10.28515625" customWidth="1"/>
    <col min="9" max="9" width="10.7109375" customWidth="1"/>
    <col min="10" max="10" width="10.140625" customWidth="1"/>
    <col min="11" max="12" width="10.85546875" bestFit="1" customWidth="1"/>
  </cols>
  <sheetData>
    <row r="1" spans="1:12" ht="15.75" x14ac:dyDescent="0.25">
      <c r="A1" s="29" t="s">
        <v>51</v>
      </c>
    </row>
    <row r="2" spans="1:12" x14ac:dyDescent="0.25">
      <c r="G2">
        <v>46.67</v>
      </c>
      <c r="H2">
        <v>62.9</v>
      </c>
      <c r="I2">
        <v>25.25</v>
      </c>
    </row>
    <row r="3" spans="1:12" ht="93" customHeight="1" x14ac:dyDescent="0.25">
      <c r="A3" s="2" t="s">
        <v>1</v>
      </c>
      <c r="B3" s="2" t="s">
        <v>15</v>
      </c>
      <c r="C3" s="2" t="s">
        <v>56</v>
      </c>
      <c r="D3" s="2" t="s">
        <v>57</v>
      </c>
      <c r="E3" s="2" t="s">
        <v>58</v>
      </c>
      <c r="F3" s="2" t="s">
        <v>59</v>
      </c>
      <c r="G3" s="2" t="s">
        <v>60</v>
      </c>
      <c r="H3" s="2" t="s">
        <v>61</v>
      </c>
      <c r="I3" s="2" t="s">
        <v>62</v>
      </c>
      <c r="J3" s="2" t="s">
        <v>63</v>
      </c>
    </row>
    <row r="4" spans="1:12" x14ac:dyDescent="0.25">
      <c r="A4" s="3" t="s">
        <v>52</v>
      </c>
      <c r="B4" s="8"/>
      <c r="C4" s="8"/>
      <c r="D4" s="8"/>
      <c r="E4" s="8"/>
      <c r="F4" s="8"/>
      <c r="G4" s="3"/>
      <c r="H4" s="3"/>
      <c r="I4" s="3"/>
      <c r="J4" s="8"/>
    </row>
    <row r="5" spans="1:12" ht="15" customHeight="1" x14ac:dyDescent="0.25">
      <c r="A5" s="10" t="s">
        <v>64</v>
      </c>
      <c r="B5" s="4" t="s">
        <v>3</v>
      </c>
      <c r="C5" s="30">
        <v>1</v>
      </c>
      <c r="D5" s="30">
        <v>0</v>
      </c>
      <c r="E5" s="30">
        <v>0</v>
      </c>
      <c r="F5" s="52">
        <v>0</v>
      </c>
      <c r="G5" s="30">
        <f>E5*F5</f>
        <v>0</v>
      </c>
      <c r="H5" s="30">
        <f>G5*0.05</f>
        <v>0</v>
      </c>
      <c r="I5" s="30">
        <f>G5*0.1</f>
        <v>0</v>
      </c>
      <c r="J5" s="27">
        <f>$G$2*G5+$H$2*H5+$I$2*I5</f>
        <v>0</v>
      </c>
    </row>
    <row r="6" spans="1:12" ht="15" customHeight="1" x14ac:dyDescent="0.25">
      <c r="A6" s="33" t="s">
        <v>65</v>
      </c>
      <c r="B6" s="4" t="s">
        <v>3</v>
      </c>
      <c r="C6" s="30">
        <v>1</v>
      </c>
      <c r="D6" s="30">
        <v>0</v>
      </c>
      <c r="E6" s="30">
        <v>0</v>
      </c>
      <c r="F6" s="52">
        <v>0</v>
      </c>
      <c r="G6" s="30">
        <f t="shared" ref="G6:G12" si="0">E6*F6</f>
        <v>0</v>
      </c>
      <c r="H6" s="30">
        <f t="shared" ref="H6:H12" si="1">G6*0.05</f>
        <v>0</v>
      </c>
      <c r="I6" s="30">
        <f t="shared" ref="I6:I12" si="2">G6*0.1</f>
        <v>0</v>
      </c>
      <c r="J6" s="27">
        <f t="shared" ref="J6:J12" si="3">$G$2*G6+$H$2*H6+$I$2*I6</f>
        <v>0</v>
      </c>
    </row>
    <row r="7" spans="1:12" ht="15" customHeight="1" x14ac:dyDescent="0.25">
      <c r="A7" s="10" t="s">
        <v>66</v>
      </c>
      <c r="B7" s="4" t="s">
        <v>3</v>
      </c>
      <c r="C7" s="30">
        <v>1</v>
      </c>
      <c r="D7" s="30">
        <v>0</v>
      </c>
      <c r="E7" s="30">
        <v>0</v>
      </c>
      <c r="F7" s="52">
        <v>0</v>
      </c>
      <c r="G7" s="30">
        <f t="shared" si="0"/>
        <v>0</v>
      </c>
      <c r="H7" s="30">
        <f t="shared" si="1"/>
        <v>0</v>
      </c>
      <c r="I7" s="30">
        <f t="shared" si="2"/>
        <v>0</v>
      </c>
      <c r="J7" s="27">
        <f t="shared" si="3"/>
        <v>0</v>
      </c>
    </row>
    <row r="8" spans="1:12" ht="15" customHeight="1" x14ac:dyDescent="0.25">
      <c r="A8" s="10" t="s">
        <v>67</v>
      </c>
      <c r="B8" s="30" t="s">
        <v>3</v>
      </c>
      <c r="C8" s="30">
        <v>5</v>
      </c>
      <c r="D8" s="30">
        <v>0</v>
      </c>
      <c r="E8" s="30">
        <v>0</v>
      </c>
      <c r="F8" s="52">
        <v>0</v>
      </c>
      <c r="G8" s="30">
        <f t="shared" si="0"/>
        <v>0</v>
      </c>
      <c r="H8" s="30">
        <f t="shared" si="1"/>
        <v>0</v>
      </c>
      <c r="I8" s="30">
        <f t="shared" si="2"/>
        <v>0</v>
      </c>
      <c r="J8" s="27">
        <f t="shared" si="3"/>
        <v>0</v>
      </c>
    </row>
    <row r="9" spans="1:12" ht="15" customHeight="1" x14ac:dyDescent="0.25">
      <c r="A9" s="10" t="s">
        <v>68</v>
      </c>
      <c r="B9" s="4">
        <v>1</v>
      </c>
      <c r="C9" s="30">
        <v>1</v>
      </c>
      <c r="D9" s="4">
        <v>0.43</v>
      </c>
      <c r="E9" s="30">
        <f t="shared" ref="E9:E12" si="4">+B9*C9*D9</f>
        <v>0.43</v>
      </c>
      <c r="F9" s="52">
        <v>34</v>
      </c>
      <c r="G9" s="30">
        <f t="shared" si="0"/>
        <v>14.62</v>
      </c>
      <c r="H9" s="36">
        <f t="shared" si="1"/>
        <v>0.73099999999999998</v>
      </c>
      <c r="I9" s="36">
        <f t="shared" si="2"/>
        <v>1.462</v>
      </c>
      <c r="J9" s="26">
        <f t="shared" si="3"/>
        <v>765.21079999999995</v>
      </c>
    </row>
    <row r="10" spans="1:12" ht="15" customHeight="1" x14ac:dyDescent="0.25">
      <c r="A10" s="10" t="s">
        <v>69</v>
      </c>
      <c r="B10" s="30">
        <v>2</v>
      </c>
      <c r="C10" s="30">
        <v>1</v>
      </c>
      <c r="D10" s="30">
        <v>8.5</v>
      </c>
      <c r="E10" s="30">
        <f t="shared" si="4"/>
        <v>17</v>
      </c>
      <c r="F10" s="52">
        <v>34</v>
      </c>
      <c r="G10" s="30">
        <f t="shared" si="0"/>
        <v>578</v>
      </c>
      <c r="H10" s="45">
        <f t="shared" si="1"/>
        <v>28.900000000000002</v>
      </c>
      <c r="I10" s="45">
        <f t="shared" si="2"/>
        <v>57.800000000000004</v>
      </c>
      <c r="J10" s="26">
        <f t="shared" si="3"/>
        <v>30252.520000000004</v>
      </c>
    </row>
    <row r="11" spans="1:12" ht="15" customHeight="1" x14ac:dyDescent="0.25">
      <c r="A11" s="10" t="s">
        <v>70</v>
      </c>
      <c r="B11" s="30">
        <v>1</v>
      </c>
      <c r="C11" s="30">
        <v>1</v>
      </c>
      <c r="D11" s="30">
        <v>0.26</v>
      </c>
      <c r="E11" s="30">
        <f t="shared" si="4"/>
        <v>0.26</v>
      </c>
      <c r="F11" s="52">
        <v>34</v>
      </c>
      <c r="G11" s="30">
        <f t="shared" si="0"/>
        <v>8.84</v>
      </c>
      <c r="H11" s="36">
        <f t="shared" si="1"/>
        <v>0.442</v>
      </c>
      <c r="I11" s="36">
        <f t="shared" si="2"/>
        <v>0.88400000000000001</v>
      </c>
      <c r="J11" s="26">
        <f t="shared" si="3"/>
        <v>462.68560000000002</v>
      </c>
    </row>
    <row r="12" spans="1:12" ht="15" customHeight="1" x14ac:dyDescent="0.25">
      <c r="A12" s="10" t="s">
        <v>71</v>
      </c>
      <c r="B12" s="30">
        <v>1</v>
      </c>
      <c r="C12" s="30">
        <v>1</v>
      </c>
      <c r="D12" s="30">
        <v>0</v>
      </c>
      <c r="E12" s="30">
        <f t="shared" si="4"/>
        <v>0</v>
      </c>
      <c r="F12" s="52">
        <v>0</v>
      </c>
      <c r="G12" s="30">
        <f t="shared" si="0"/>
        <v>0</v>
      </c>
      <c r="H12" s="30">
        <f t="shared" si="1"/>
        <v>0</v>
      </c>
      <c r="I12" s="30">
        <f t="shared" si="2"/>
        <v>0</v>
      </c>
      <c r="J12" s="27">
        <f t="shared" si="3"/>
        <v>0</v>
      </c>
    </row>
    <row r="13" spans="1:12" ht="15" customHeight="1" x14ac:dyDescent="0.25">
      <c r="A13" s="9" t="s">
        <v>78</v>
      </c>
      <c r="B13" s="31"/>
      <c r="C13" s="30"/>
      <c r="D13" s="30"/>
      <c r="E13" s="30"/>
      <c r="F13" s="30"/>
      <c r="G13" s="61">
        <f>SUM(G5:I12)</f>
        <v>691.67899999999997</v>
      </c>
      <c r="H13" s="61"/>
      <c r="I13" s="61"/>
      <c r="J13" s="7">
        <f>ROUND(SUM(J5:J12),-2)</f>
        <v>31500</v>
      </c>
      <c r="K13" s="46"/>
    </row>
    <row r="14" spans="1:12" x14ac:dyDescent="0.25">
      <c r="L14" s="46"/>
    </row>
    <row r="15" spans="1:12" x14ac:dyDescent="0.25">
      <c r="A15" s="35" t="s">
        <v>28</v>
      </c>
    </row>
    <row r="16" spans="1:12" ht="15.75" x14ac:dyDescent="0.25">
      <c r="A16" s="13" t="s">
        <v>99</v>
      </c>
    </row>
    <row r="17" spans="1:1" ht="15.75" x14ac:dyDescent="0.25">
      <c r="A17" s="13" t="s">
        <v>77</v>
      </c>
    </row>
    <row r="18" spans="1:1" ht="15.75" x14ac:dyDescent="0.25">
      <c r="A18" s="13" t="s">
        <v>75</v>
      </c>
    </row>
    <row r="19" spans="1:1" ht="15.75" x14ac:dyDescent="0.25">
      <c r="A19" s="13" t="s">
        <v>74</v>
      </c>
    </row>
    <row r="20" spans="1:1" ht="15.75" x14ac:dyDescent="0.25">
      <c r="A20" s="13" t="s">
        <v>100</v>
      </c>
    </row>
    <row r="21" spans="1:1" ht="15.75" x14ac:dyDescent="0.25">
      <c r="A21" s="13" t="s">
        <v>73</v>
      </c>
    </row>
    <row r="22" spans="1:1" ht="16.5" x14ac:dyDescent="0.25">
      <c r="A22" s="34" t="s">
        <v>72</v>
      </c>
    </row>
    <row r="23" spans="1:1" ht="15.75" x14ac:dyDescent="0.25">
      <c r="A23" s="13" t="s">
        <v>92</v>
      </c>
    </row>
  </sheetData>
  <mergeCells count="1">
    <mergeCell ref="G13:I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zoomScale="85" zoomScaleNormal="85" workbookViewId="0">
      <selection activeCell="E11" sqref="E11"/>
    </sheetView>
  </sheetViews>
  <sheetFormatPr defaultRowHeight="15" x14ac:dyDescent="0.25"/>
  <cols>
    <col min="1" max="1" width="39" customWidth="1"/>
    <col min="2" max="2" width="9.7109375" customWidth="1"/>
    <col min="3" max="3" width="12.42578125" customWidth="1"/>
    <col min="4" max="4" width="12.140625" customWidth="1"/>
    <col min="5" max="5" width="12.42578125" customWidth="1"/>
    <col min="6" max="6" width="9.42578125" customWidth="1"/>
    <col min="7" max="7" width="12.85546875" customWidth="1"/>
    <col min="8" max="8" width="11.28515625" customWidth="1"/>
    <col min="9" max="9" width="9.85546875" customWidth="1"/>
  </cols>
  <sheetData>
    <row r="1" spans="1:12" ht="15.75" x14ac:dyDescent="0.25">
      <c r="A1" s="37" t="s">
        <v>79</v>
      </c>
    </row>
    <row r="2" spans="1:12" x14ac:dyDescent="0.25">
      <c r="F2">
        <v>46.67</v>
      </c>
      <c r="G2">
        <v>62.9</v>
      </c>
      <c r="H2">
        <v>25.25</v>
      </c>
    </row>
    <row r="3" spans="1:12" ht="87.75" customHeight="1" x14ac:dyDescent="0.25">
      <c r="A3" s="40" t="s">
        <v>1</v>
      </c>
      <c r="B3" s="2" t="s">
        <v>15</v>
      </c>
      <c r="C3" s="2" t="s">
        <v>84</v>
      </c>
      <c r="D3" s="2" t="s">
        <v>85</v>
      </c>
      <c r="E3" s="2" t="s">
        <v>18</v>
      </c>
      <c r="F3" s="2" t="s">
        <v>86</v>
      </c>
      <c r="G3" s="2" t="s">
        <v>87</v>
      </c>
      <c r="H3" s="2" t="s">
        <v>21</v>
      </c>
      <c r="I3" s="2" t="s">
        <v>88</v>
      </c>
    </row>
    <row r="4" spans="1:12" ht="15" customHeight="1" x14ac:dyDescent="0.25">
      <c r="A4" s="3" t="s">
        <v>52</v>
      </c>
      <c r="B4" s="8"/>
      <c r="C4" s="8"/>
      <c r="D4" s="8"/>
      <c r="E4" s="8"/>
      <c r="F4" s="8"/>
      <c r="G4" s="8"/>
      <c r="H4" s="8"/>
      <c r="I4" s="8"/>
    </row>
    <row r="5" spans="1:12" ht="15" customHeight="1" x14ac:dyDescent="0.25">
      <c r="A5" s="32" t="s">
        <v>53</v>
      </c>
      <c r="B5" s="4" t="s">
        <v>3</v>
      </c>
      <c r="C5" s="30">
        <v>1</v>
      </c>
      <c r="D5" s="30">
        <v>0</v>
      </c>
      <c r="E5" s="30">
        <v>0</v>
      </c>
      <c r="F5" s="30">
        <f>D5*E5</f>
        <v>0</v>
      </c>
      <c r="G5" s="30">
        <f>F5*0.05</f>
        <v>0</v>
      </c>
      <c r="H5" s="30">
        <f>+F5*0.1</f>
        <v>0</v>
      </c>
      <c r="I5" s="27">
        <f>$F$2*F5+$G$2*G5+$H$2*H5</f>
        <v>0</v>
      </c>
    </row>
    <row r="6" spans="1:12" ht="29.25" x14ac:dyDescent="0.25">
      <c r="A6" s="32" t="s">
        <v>80</v>
      </c>
      <c r="B6" s="4" t="s">
        <v>3</v>
      </c>
      <c r="C6" s="30">
        <v>1</v>
      </c>
      <c r="D6" s="30">
        <v>0</v>
      </c>
      <c r="E6" s="30">
        <v>0</v>
      </c>
      <c r="F6" s="30">
        <f t="shared" ref="F6:F12" si="0">D6*E6</f>
        <v>0</v>
      </c>
      <c r="G6" s="30">
        <f t="shared" ref="G6:G12" si="1">F6*0.05</f>
        <v>0</v>
      </c>
      <c r="H6" s="30">
        <f t="shared" ref="H6:H12" si="2">+F6*0.1</f>
        <v>0</v>
      </c>
      <c r="I6" s="27">
        <f t="shared" ref="I6:I12" si="3">$F$2*F6+$G$2*G6+$H$2*H6</f>
        <v>0</v>
      </c>
    </row>
    <row r="7" spans="1:12" ht="26.25" x14ac:dyDescent="0.25">
      <c r="A7" s="32" t="s">
        <v>54</v>
      </c>
      <c r="B7" s="4" t="s">
        <v>3</v>
      </c>
      <c r="C7" s="30">
        <v>1</v>
      </c>
      <c r="D7" s="30">
        <v>0</v>
      </c>
      <c r="E7" s="30">
        <v>0</v>
      </c>
      <c r="F7" s="30">
        <f t="shared" si="0"/>
        <v>0</v>
      </c>
      <c r="G7" s="30">
        <f t="shared" si="1"/>
        <v>0</v>
      </c>
      <c r="H7" s="30">
        <f t="shared" si="2"/>
        <v>0</v>
      </c>
      <c r="I7" s="27">
        <f t="shared" si="3"/>
        <v>0</v>
      </c>
    </row>
    <row r="8" spans="1:12" ht="15" customHeight="1" x14ac:dyDescent="0.25">
      <c r="A8" s="32" t="s">
        <v>55</v>
      </c>
      <c r="B8" s="30" t="s">
        <v>3</v>
      </c>
      <c r="C8" s="30">
        <v>5</v>
      </c>
      <c r="D8" s="30">
        <v>0</v>
      </c>
      <c r="E8" s="30">
        <v>0</v>
      </c>
      <c r="F8" s="30">
        <f t="shared" si="0"/>
        <v>0</v>
      </c>
      <c r="G8" s="30">
        <f t="shared" si="1"/>
        <v>0</v>
      </c>
      <c r="H8" s="30">
        <f t="shared" si="2"/>
        <v>0</v>
      </c>
      <c r="I8" s="27">
        <f t="shared" si="3"/>
        <v>0</v>
      </c>
    </row>
    <row r="9" spans="1:12" ht="15" customHeight="1" x14ac:dyDescent="0.25">
      <c r="A9" s="32" t="s">
        <v>102</v>
      </c>
      <c r="B9" s="30">
        <v>1</v>
      </c>
      <c r="C9" s="30">
        <v>1</v>
      </c>
      <c r="D9" s="30">
        <f t="shared" ref="D9:D12" si="4">B9*C9</f>
        <v>1</v>
      </c>
      <c r="E9" s="30">
        <v>7.1</v>
      </c>
      <c r="F9" s="30">
        <f t="shared" si="0"/>
        <v>7.1</v>
      </c>
      <c r="G9" s="36">
        <f t="shared" si="1"/>
        <v>0.35499999999999998</v>
      </c>
      <c r="H9" s="30">
        <f t="shared" si="2"/>
        <v>0.71</v>
      </c>
      <c r="I9" s="26">
        <f t="shared" si="3"/>
        <v>371.61399999999998</v>
      </c>
      <c r="L9" s="22"/>
    </row>
    <row r="10" spans="1:12" ht="15" customHeight="1" x14ac:dyDescent="0.25">
      <c r="A10" s="32" t="s">
        <v>81</v>
      </c>
      <c r="B10" s="30">
        <v>2</v>
      </c>
      <c r="C10" s="30">
        <v>1</v>
      </c>
      <c r="D10" s="30">
        <f t="shared" si="4"/>
        <v>2</v>
      </c>
      <c r="E10" s="4">
        <v>142</v>
      </c>
      <c r="F10" s="30">
        <f t="shared" si="0"/>
        <v>284</v>
      </c>
      <c r="G10" s="42">
        <f t="shared" si="1"/>
        <v>14.200000000000001</v>
      </c>
      <c r="H10" s="30">
        <f t="shared" si="2"/>
        <v>28.400000000000002</v>
      </c>
      <c r="I10" s="26">
        <f t="shared" si="3"/>
        <v>14864.560000000001</v>
      </c>
      <c r="K10" s="22"/>
    </row>
    <row r="11" spans="1:12" ht="15" customHeight="1" x14ac:dyDescent="0.25">
      <c r="A11" s="32" t="s">
        <v>82</v>
      </c>
      <c r="B11" s="30">
        <v>1</v>
      </c>
      <c r="C11" s="30">
        <v>1</v>
      </c>
      <c r="D11" s="30">
        <f t="shared" si="4"/>
        <v>1</v>
      </c>
      <c r="E11" s="51">
        <v>5</v>
      </c>
      <c r="F11" s="30">
        <f t="shared" si="0"/>
        <v>5</v>
      </c>
      <c r="G11" s="36">
        <f t="shared" si="1"/>
        <v>0.25</v>
      </c>
      <c r="H11" s="36">
        <f t="shared" si="2"/>
        <v>0.5</v>
      </c>
      <c r="I11" s="26">
        <f t="shared" si="3"/>
        <v>261.70000000000005</v>
      </c>
    </row>
    <row r="12" spans="1:12" ht="15" customHeight="1" x14ac:dyDescent="0.25">
      <c r="A12" s="32" t="s">
        <v>83</v>
      </c>
      <c r="B12" s="30">
        <v>1</v>
      </c>
      <c r="C12" s="30">
        <v>1</v>
      </c>
      <c r="D12" s="30">
        <f t="shared" si="4"/>
        <v>1</v>
      </c>
      <c r="E12" s="30">
        <v>0</v>
      </c>
      <c r="F12" s="30">
        <f t="shared" si="0"/>
        <v>0</v>
      </c>
      <c r="G12" s="30">
        <f t="shared" si="1"/>
        <v>0</v>
      </c>
      <c r="H12" s="30">
        <f t="shared" si="2"/>
        <v>0</v>
      </c>
      <c r="I12" s="27">
        <f t="shared" si="3"/>
        <v>0</v>
      </c>
    </row>
    <row r="13" spans="1:12" ht="15" customHeight="1" x14ac:dyDescent="0.25">
      <c r="A13" s="41" t="s">
        <v>78</v>
      </c>
      <c r="B13" s="38"/>
      <c r="C13" s="39"/>
      <c r="D13" s="39"/>
      <c r="E13" s="39"/>
      <c r="F13" s="61">
        <f>SUM(F5:H12)</f>
        <v>340.51499999999999</v>
      </c>
      <c r="G13" s="61"/>
      <c r="H13" s="61"/>
      <c r="I13" s="7">
        <f>ROUND(SUM(I5:I12),-2)</f>
        <v>15500</v>
      </c>
    </row>
    <row r="15" spans="1:12" x14ac:dyDescent="0.25">
      <c r="A15" s="35" t="s">
        <v>28</v>
      </c>
    </row>
    <row r="16" spans="1:12" ht="15.75" x14ac:dyDescent="0.25">
      <c r="A16" s="13" t="s">
        <v>101</v>
      </c>
    </row>
    <row r="17" spans="1:1" ht="15.75" x14ac:dyDescent="0.25">
      <c r="A17" s="13" t="s">
        <v>93</v>
      </c>
    </row>
    <row r="18" spans="1:1" ht="15.75" x14ac:dyDescent="0.25">
      <c r="A18" s="13" t="s">
        <v>89</v>
      </c>
    </row>
    <row r="19" spans="1:1" ht="15.75" x14ac:dyDescent="0.25">
      <c r="A19" s="13" t="s">
        <v>74</v>
      </c>
    </row>
    <row r="20" spans="1:1" ht="15.75" x14ac:dyDescent="0.25">
      <c r="A20" s="13" t="s">
        <v>96</v>
      </c>
    </row>
    <row r="21" spans="1:1" ht="15.75" x14ac:dyDescent="0.25">
      <c r="A21" s="13" t="s">
        <v>73</v>
      </c>
    </row>
    <row r="22" spans="1:1" ht="15.75" x14ac:dyDescent="0.25">
      <c r="A22" s="13" t="s">
        <v>90</v>
      </c>
    </row>
    <row r="23" spans="1:1" ht="15.75" x14ac:dyDescent="0.25">
      <c r="A23" s="13" t="s">
        <v>92</v>
      </c>
    </row>
  </sheetData>
  <mergeCells count="1">
    <mergeCell ref="F13:H1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1a</vt:lpstr>
      <vt:lpstr>Table 1b</vt:lpstr>
      <vt:lpstr>Table 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Layton</dc:creator>
  <cp:lastModifiedBy>wwrigley</cp:lastModifiedBy>
  <dcterms:created xsi:type="dcterms:W3CDTF">2015-12-15T20:24:21Z</dcterms:created>
  <dcterms:modified xsi:type="dcterms:W3CDTF">2016-04-13T16:52:07Z</dcterms:modified>
</cp:coreProperties>
</file>