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90" windowHeight="7920"/>
  </bookViews>
  <sheets>
    <sheet name="Table A1. Burden" sheetId="1" r:id="rId1"/>
    <sheet name="Table A2. Cost to Respondents" sheetId="2" r:id="rId2"/>
    <sheet name="Sheet3" sheetId="3" r:id="rId3"/>
  </sheets>
  <definedNames>
    <definedName name="_xlnm.Print_Area" localSheetId="0">'Table A1. Burden'!$A$1:$S$38</definedName>
    <definedName name="Z_2CD36696_4D9F_42CD_8DD0_02AED3AEB090_.wvu.PrintArea" localSheetId="0" hidden="1">'Table A1. Burden'!$A$1:$O$38</definedName>
    <definedName name="Z_2CD36696_4D9F_42CD_8DD0_02AED3AEB090_.wvu.PrintArea" localSheetId="1" hidden="1">'Table A2. Cost to Respondents'!$A$1:$E$36</definedName>
    <definedName name="Z_AD453C9B_5329_4E8A_82F1_ED190EE3E707_.wvu.PrintArea" localSheetId="0" hidden="1">'Table A1. Burden'!$A$1:$S$38</definedName>
    <definedName name="Z_C3481A4E_52E2_4E2B_AD6C_DE754B250FA7_.wvu.Rows" localSheetId="0" hidden="1">'Table A1. Burden'!$39:$42</definedName>
    <definedName name="Z_F5E7592F_55DE_429A_A846_2283C7D36AAD_.wvu.PrintArea" localSheetId="0" hidden="1">'Table A1. Burden'!$A$1:$S$38</definedName>
  </definedNames>
  <calcPr calcId="162913"/>
  <customWorkbookViews>
    <customWorkbookView name="Jim Murdoch - Personal View" guid="{2CD36696-4D9F-42CD-8DD0-02AED3AEB090}" mergeInterval="0" personalView="1" maximized="1" xWindow="-16" yWindow="-16" windowWidth="4832" windowHeight="2632" activeSheetId="1" showComments="commIndAndComment"/>
    <customWorkbookView name="jendahl - Personal View" guid="{F5E7592F-55DE-429A-A846-2283C7D36AAD}" mergeInterval="0" personalView="1" maximized="1" windowWidth="1916" windowHeight="935" activeSheetId="1"/>
    <customWorkbookView name="LThomas - Personal View" guid="{C3481A4E-52E2-4E2B-AD6C-DE754B250FA7}" mergeInterval="0" personalView="1" maximized="1" windowWidth="1280" windowHeight="838" activeSheetId="2"/>
    <customWorkbookView name="Noureen Akber - Personal View" guid="{0335F64B-B5D9-4272-84AB-712877F064A6}" mergeInterval="0" personalView="1" windowWidth="960" windowHeight="1040" activeSheetId="1"/>
    <customWorkbookView name="CS - Personal View" guid="{EE6797CD-4BE1-4E6F-8D9F-91D4218C51F8}" mergeInterval="0" personalView="1" maximized="1" windowWidth="1596" windowHeight="675" activeSheetId="1"/>
    <customWorkbookView name="Lynnette Thomas - Personal View" guid="{AD453C9B-5329-4E8A-82F1-ED190EE3E707}" mergeInterval="0" personalView="1" maximized="1" windowWidth="1920" windowHeight="846" activeSheetId="1"/>
  </customWorkbookViews>
</workbook>
</file>

<file path=xl/calcChain.xml><?xml version="1.0" encoding="utf-8"?>
<calcChain xmlns="http://schemas.openxmlformats.org/spreadsheetml/2006/main">
  <c r="E4" i="2" l="1"/>
  <c r="G5" i="1"/>
  <c r="I5" i="1" s="1"/>
  <c r="O5" i="1" s="1"/>
  <c r="E28" i="1" l="1"/>
  <c r="D37" i="1"/>
  <c r="E37" i="1" l="1"/>
  <c r="J28" i="1"/>
  <c r="D29" i="1" s="1"/>
  <c r="E29" i="1" s="1"/>
  <c r="L36" i="1"/>
  <c r="N36" i="1" s="1"/>
  <c r="H36" i="1"/>
  <c r="G35" i="1"/>
  <c r="H35" i="1"/>
  <c r="H34" i="1"/>
  <c r="H33" i="1"/>
  <c r="H30" i="1"/>
  <c r="H29" i="1"/>
  <c r="G28" i="1"/>
  <c r="H28" i="1"/>
  <c r="M27" i="1"/>
  <c r="J27" i="1"/>
  <c r="L27" i="1" s="1"/>
  <c r="G27" i="1"/>
  <c r="I27" i="1" s="1"/>
  <c r="L26" i="1"/>
  <c r="N26" i="1" s="1"/>
  <c r="G26" i="1"/>
  <c r="I26" i="1"/>
  <c r="E6" i="1"/>
  <c r="E17" i="1"/>
  <c r="J17" i="1" s="1"/>
  <c r="L3" i="1"/>
  <c r="N3" i="1" s="1"/>
  <c r="G3" i="1"/>
  <c r="I3" i="1" s="1"/>
  <c r="M4" i="1"/>
  <c r="J4" i="1"/>
  <c r="G4" i="1"/>
  <c r="I4" i="1" s="1"/>
  <c r="H6" i="1"/>
  <c r="H7" i="1"/>
  <c r="H8" i="1"/>
  <c r="H9" i="1"/>
  <c r="H10" i="1"/>
  <c r="H11" i="1"/>
  <c r="H12" i="1"/>
  <c r="G12" i="1"/>
  <c r="H13" i="1"/>
  <c r="H14" i="1"/>
  <c r="M16" i="1"/>
  <c r="N16" i="1" s="1"/>
  <c r="J16" i="1"/>
  <c r="L16" i="1" s="1"/>
  <c r="G16" i="1"/>
  <c r="I16" i="1"/>
  <c r="H17" i="1"/>
  <c r="H18" i="1"/>
  <c r="H19" i="1"/>
  <c r="H22" i="1"/>
  <c r="H23" i="1"/>
  <c r="G24" i="1"/>
  <c r="H24" i="1"/>
  <c r="L25" i="1"/>
  <c r="N25" i="1" s="1"/>
  <c r="H25" i="1"/>
  <c r="L15" i="1"/>
  <c r="N15" i="1" s="1"/>
  <c r="G15" i="1"/>
  <c r="I15" i="1"/>
  <c r="N27" i="1" l="1"/>
  <c r="O27" i="1" s="1"/>
  <c r="C26" i="2" s="1"/>
  <c r="E26" i="2" s="1"/>
  <c r="I12" i="1"/>
  <c r="I28" i="1"/>
  <c r="O26" i="1"/>
  <c r="C25" i="2" s="1"/>
  <c r="E25" i="2" s="1"/>
  <c r="I35" i="1"/>
  <c r="L28" i="1"/>
  <c r="N28" i="1" s="1"/>
  <c r="I24" i="1"/>
  <c r="L4" i="1"/>
  <c r="J37" i="1"/>
  <c r="O15" i="1"/>
  <c r="C14" i="2" s="1"/>
  <c r="E14" i="2" s="1"/>
  <c r="L17" i="1"/>
  <c r="N17" i="1" s="1"/>
  <c r="D18" i="1"/>
  <c r="O16" i="1"/>
  <c r="C15" i="2" s="1"/>
  <c r="E15" i="2" s="1"/>
  <c r="G29" i="1"/>
  <c r="I29" i="1" s="1"/>
  <c r="G17" i="1"/>
  <c r="I17" i="1" s="1"/>
  <c r="G6" i="1"/>
  <c r="J6" i="1"/>
  <c r="N4" i="1" l="1"/>
  <c r="O28" i="1"/>
  <c r="C27" i="2" s="1"/>
  <c r="E27" i="2" s="1"/>
  <c r="O3" i="1"/>
  <c r="J29" i="1"/>
  <c r="E18" i="1"/>
  <c r="J18" i="1" s="1"/>
  <c r="O17" i="1"/>
  <c r="C16" i="2" s="1"/>
  <c r="E16" i="2" s="1"/>
  <c r="L6" i="1"/>
  <c r="N6" i="1" s="1"/>
  <c r="D7" i="1"/>
  <c r="I6" i="1"/>
  <c r="O4" i="1" l="1"/>
  <c r="C3" i="2" s="1"/>
  <c r="C2" i="2"/>
  <c r="E2" i="2" s="1"/>
  <c r="L29" i="1"/>
  <c r="D30" i="1"/>
  <c r="E30" i="1" s="1"/>
  <c r="L18" i="1"/>
  <c r="N18" i="1" s="1"/>
  <c r="D19" i="1"/>
  <c r="G18" i="1"/>
  <c r="I18" i="1" s="1"/>
  <c r="E7" i="1"/>
  <c r="E3" i="2"/>
  <c r="N29" i="1" l="1"/>
  <c r="O29" i="1" s="1"/>
  <c r="C28" i="2" s="1"/>
  <c r="E28" i="2" s="1"/>
  <c r="E19" i="1"/>
  <c r="J19" i="1" s="1"/>
  <c r="O18" i="1"/>
  <c r="C17" i="2" s="1"/>
  <c r="E17" i="2" s="1"/>
  <c r="O6" i="1"/>
  <c r="G7" i="1"/>
  <c r="J7" i="1"/>
  <c r="G30" i="1" l="1"/>
  <c r="I30" i="1" s="1"/>
  <c r="J30" i="1"/>
  <c r="L19" i="1"/>
  <c r="N19" i="1" s="1"/>
  <c r="D20" i="1"/>
  <c r="G19" i="1"/>
  <c r="I19" i="1" s="1"/>
  <c r="C5" i="2"/>
  <c r="L7" i="1"/>
  <c r="N7" i="1" s="1"/>
  <c r="D8" i="1"/>
  <c r="I7" i="1"/>
  <c r="E20" i="1" l="1"/>
  <c r="J20" i="1" s="1"/>
  <c r="O19" i="1"/>
  <c r="C18" i="2" s="1"/>
  <c r="E18" i="2" s="1"/>
  <c r="L30" i="1"/>
  <c r="D31" i="1"/>
  <c r="E31" i="1" s="1"/>
  <c r="E5" i="2"/>
  <c r="E8" i="1"/>
  <c r="J8" i="1" s="1"/>
  <c r="N30" i="1" l="1"/>
  <c r="O30" i="1" s="1"/>
  <c r="C29" i="2" s="1"/>
  <c r="E29" i="2" s="1"/>
  <c r="D21" i="1"/>
  <c r="L20" i="1"/>
  <c r="N20" i="1" s="1"/>
  <c r="J31" i="1"/>
  <c r="G20" i="1"/>
  <c r="I20" i="1" s="1"/>
  <c r="O7" i="1"/>
  <c r="L8" i="1"/>
  <c r="N8" i="1" s="1"/>
  <c r="D9" i="1"/>
  <c r="G8" i="1"/>
  <c r="O20" i="1" l="1"/>
  <c r="C19" i="2" s="1"/>
  <c r="E19" i="2" s="1"/>
  <c r="E21" i="1"/>
  <c r="J21" i="1" s="1"/>
  <c r="D32" i="1"/>
  <c r="E32" i="1" s="1"/>
  <c r="L31" i="1"/>
  <c r="N31" i="1" s="1"/>
  <c r="G31" i="1"/>
  <c r="I31" i="1" s="1"/>
  <c r="E9" i="1"/>
  <c r="C6" i="2"/>
  <c r="I8" i="1"/>
  <c r="D22" i="1" l="1"/>
  <c r="E22" i="1" s="1"/>
  <c r="L21" i="1"/>
  <c r="N21" i="1" s="1"/>
  <c r="G21" i="1"/>
  <c r="I21" i="1" s="1"/>
  <c r="O31" i="1"/>
  <c r="C30" i="2" s="1"/>
  <c r="E30" i="2" s="1"/>
  <c r="G32" i="1"/>
  <c r="I32" i="1" s="1"/>
  <c r="J32" i="1"/>
  <c r="O8" i="1"/>
  <c r="G9" i="1"/>
  <c r="E6" i="2"/>
  <c r="J9" i="1"/>
  <c r="D33" i="1" l="1"/>
  <c r="E33" i="1" s="1"/>
  <c r="L32" i="1"/>
  <c r="O21" i="1"/>
  <c r="C20" i="2" s="1"/>
  <c r="E20" i="2" s="1"/>
  <c r="G22" i="1"/>
  <c r="I22" i="1" s="1"/>
  <c r="L9" i="1"/>
  <c r="N9" i="1" s="1"/>
  <c r="D10" i="1"/>
  <c r="C7" i="2"/>
  <c r="I9" i="1"/>
  <c r="N32" i="1" l="1"/>
  <c r="O32" i="1" s="1"/>
  <c r="C31" i="2" s="1"/>
  <c r="E31" i="2" s="1"/>
  <c r="G33" i="1"/>
  <c r="I33" i="1" s="1"/>
  <c r="J22" i="1"/>
  <c r="E7" i="2"/>
  <c r="E10" i="1"/>
  <c r="L22" i="1" l="1"/>
  <c r="D23" i="1"/>
  <c r="E23" i="1" s="1"/>
  <c r="J33" i="1"/>
  <c r="G10" i="1"/>
  <c r="J10" i="1"/>
  <c r="O9" i="1"/>
  <c r="N22" i="1" l="1"/>
  <c r="O22" i="1" s="1"/>
  <c r="C21" i="2" s="1"/>
  <c r="E21" i="2" s="1"/>
  <c r="L33" i="1"/>
  <c r="D34" i="1"/>
  <c r="E34" i="1" s="1"/>
  <c r="E36" i="1" s="1"/>
  <c r="E25" i="1"/>
  <c r="D11" i="1"/>
  <c r="L10" i="1"/>
  <c r="N10" i="1" s="1"/>
  <c r="C8" i="2"/>
  <c r="I10" i="1"/>
  <c r="N33" i="1" l="1"/>
  <c r="O33" i="1" s="1"/>
  <c r="C32" i="2" s="1"/>
  <c r="E32" i="2" s="1"/>
  <c r="G23" i="1"/>
  <c r="I23" i="1" s="1"/>
  <c r="D25" i="1"/>
  <c r="G25" i="1" s="1"/>
  <c r="I25" i="1" s="1"/>
  <c r="O25" i="1" s="1"/>
  <c r="C24" i="2" s="1"/>
  <c r="E24" i="2" s="1"/>
  <c r="J23" i="1"/>
  <c r="E11" i="1"/>
  <c r="J11" i="1" s="1"/>
  <c r="E8" i="2"/>
  <c r="L23" i="1" l="1"/>
  <c r="D24" i="1"/>
  <c r="J24" i="1" s="1"/>
  <c r="L24" i="1" s="1"/>
  <c r="G34" i="1"/>
  <c r="I34" i="1" s="1"/>
  <c r="D36" i="1"/>
  <c r="G36" i="1" s="1"/>
  <c r="I36" i="1" s="1"/>
  <c r="O36" i="1" s="1"/>
  <c r="C35" i="2" s="1"/>
  <c r="E35" i="2" s="1"/>
  <c r="J34" i="1"/>
  <c r="L11" i="1"/>
  <c r="D12" i="1"/>
  <c r="J12" i="1" s="1"/>
  <c r="L12" i="1" s="1"/>
  <c r="O10" i="1"/>
  <c r="G11" i="1"/>
  <c r="I11" i="1" s="1"/>
  <c r="E13" i="1"/>
  <c r="D13" i="1"/>
  <c r="D14" i="1"/>
  <c r="E14" i="1" s="1"/>
  <c r="N23" i="1" l="1"/>
  <c r="O23" i="1" s="1"/>
  <c r="C22" i="2" s="1"/>
  <c r="E22" i="2" s="1"/>
  <c r="N12" i="1"/>
  <c r="O12" i="1" s="1"/>
  <c r="C11" i="2" s="1"/>
  <c r="E11" i="2" s="1"/>
  <c r="N11" i="1"/>
  <c r="O11" i="1" s="1"/>
  <c r="C10" i="2" s="1"/>
  <c r="E10" i="2" s="1"/>
  <c r="N24" i="1"/>
  <c r="O24" i="1" s="1"/>
  <c r="C23" i="2" s="1"/>
  <c r="E23" i="2" s="1"/>
  <c r="D35" i="1"/>
  <c r="J35" i="1" s="1"/>
  <c r="L35" i="1" s="1"/>
  <c r="L34" i="1"/>
  <c r="J14" i="1"/>
  <c r="L14" i="1" s="1"/>
  <c r="G14" i="1"/>
  <c r="G13" i="1"/>
  <c r="I13" i="1" s="1"/>
  <c r="J13" i="1"/>
  <c r="L13" i="1" s="1"/>
  <c r="N13" i="1" s="1"/>
  <c r="C9" i="2"/>
  <c r="N35" i="1" l="1"/>
  <c r="O35" i="1" s="1"/>
  <c r="C34" i="2" s="1"/>
  <c r="E34" i="2" s="1"/>
  <c r="L37" i="1"/>
  <c r="N14" i="1"/>
  <c r="N34" i="1"/>
  <c r="O34" i="1" s="1"/>
  <c r="C33" i="2" s="1"/>
  <c r="E33" i="2" s="1"/>
  <c r="E9" i="2"/>
  <c r="I14" i="1"/>
  <c r="I37" i="1" s="1"/>
  <c r="G37" i="1"/>
  <c r="F37" i="1" s="1"/>
  <c r="O13" i="1"/>
  <c r="C12" i="2" s="1"/>
  <c r="E12" i="2" s="1"/>
  <c r="N37" i="1" l="1"/>
  <c r="O14" i="1"/>
  <c r="O37" i="1" s="1"/>
  <c r="H37" i="1"/>
  <c r="C13" i="2" l="1"/>
  <c r="E13" i="2" l="1"/>
  <c r="E36" i="2" s="1"/>
  <c r="C36" i="2"/>
  <c r="K37" i="1"/>
  <c r="M37" i="1"/>
</calcChain>
</file>

<file path=xl/sharedStrings.xml><?xml version="1.0" encoding="utf-8"?>
<sst xmlns="http://schemas.openxmlformats.org/spreadsheetml/2006/main" count="196" uniqueCount="66">
  <si>
    <t>Type of respondents</t>
  </si>
  <si>
    <t>Type of survey instruments</t>
  </si>
  <si>
    <t>Number of respondents</t>
  </si>
  <si>
    <t>Frequency of response</t>
  </si>
  <si>
    <t>Total Annual responses</t>
  </si>
  <si>
    <t>Hard copy pre-test</t>
  </si>
  <si>
    <t>TOTAL</t>
  </si>
  <si>
    <t>Appendix</t>
  </si>
  <si>
    <t>N/A</t>
  </si>
  <si>
    <t>Sample Size</t>
  </si>
  <si>
    <t>Responsive</t>
  </si>
  <si>
    <t>Non-Responsive</t>
  </si>
  <si>
    <t>Total Annual hour burden</t>
  </si>
  <si>
    <t>Invitation Letter</t>
  </si>
  <si>
    <t>Thank You Letter</t>
  </si>
  <si>
    <t>Hours per response</t>
  </si>
  <si>
    <t>Annual burden (hours)</t>
  </si>
  <si>
    <t>Number of 
Non-respondents</t>
  </si>
  <si>
    <t>Hourly Wage</t>
  </si>
  <si>
    <t>Respondent Cost</t>
  </si>
  <si>
    <t>Total</t>
  </si>
  <si>
    <t>Web-based Survey</t>
  </si>
  <si>
    <t>Telephone Script - Week 7*</t>
  </si>
  <si>
    <t>Telephone Script - Week 8*</t>
  </si>
  <si>
    <t>Reminder Email - Week 2**</t>
  </si>
  <si>
    <t>Reminder Email  - Week 5**</t>
  </si>
  <si>
    <t>Reminder Email - Week 7**</t>
  </si>
  <si>
    <t>Telephone Script - Week 8**</t>
  </si>
  <si>
    <t>Telephone Script - Week 9**</t>
  </si>
  <si>
    <t>Reminder Email - Week 2*</t>
  </si>
  <si>
    <t>Reminder Email - Week 4*</t>
  </si>
  <si>
    <t>Reminder Email - Week 6*</t>
  </si>
  <si>
    <t>Reminder Email - Week 2</t>
  </si>
  <si>
    <t>Telephone Script - Week 8</t>
  </si>
  <si>
    <t>Reminder Email - Week 4</t>
  </si>
  <si>
    <t>Reminder Email - Week 6</t>
  </si>
  <si>
    <t>Telephone Script - Week 7</t>
  </si>
  <si>
    <t>Reminder Email  - Week 5</t>
  </si>
  <si>
    <t>Reminder Email - Week 7</t>
  </si>
  <si>
    <t>Telephone Script - Week 10**</t>
  </si>
  <si>
    <t>Telephone Script - Week 9</t>
  </si>
  <si>
    <t>Telephone Script - Week 10</t>
  </si>
  <si>
    <t>Follow-up email</t>
  </si>
  <si>
    <t>Email Notification &amp; FAQ</t>
  </si>
  <si>
    <t>B2</t>
  </si>
  <si>
    <t>B5</t>
  </si>
  <si>
    <t>B6</t>
  </si>
  <si>
    <t>B7</t>
  </si>
  <si>
    <t>B9</t>
  </si>
  <si>
    <t>B8</t>
  </si>
  <si>
    <t>B4.2</t>
  </si>
  <si>
    <t>B3</t>
  </si>
  <si>
    <t>B4.1</t>
  </si>
  <si>
    <t>Follow-up email**</t>
  </si>
  <si>
    <t>Follow-up email*</t>
  </si>
  <si>
    <t>LEA Foodservice Managers (P)</t>
  </si>
  <si>
    <t>LEA Foodservice Managers (NP)</t>
  </si>
  <si>
    <t>D1</t>
  </si>
  <si>
    <t>D2</t>
  </si>
  <si>
    <t>State CN Directors</t>
  </si>
  <si>
    <t>*Based on 40 percent response rate for email and telephone reminders until target of 52 respondents are reached. 
** Based on declining response rates on subsequent contacts until target of 386 respondents is reached. Initial response rate is 30%.
Note:  Appendix B1 is an email to FNS Regional Offices (not State or Local governments) and therefore has no burden.</t>
  </si>
  <si>
    <t>Administrative Data Request</t>
  </si>
  <si>
    <t>C2</t>
  </si>
  <si>
    <t>Administrative Data Collection</t>
  </si>
  <si>
    <t>C1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</si>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</sst>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"/>
    <numFmt numFmtId="165" formatCode="0.000000"/>
    <numFmt numFmtId="166" formatCode="0.00000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0"/>
      <name val="Franklin Gothic Book"/>
      <family val="2"/>
    </font>
    <font>
      <sz val="9"/>
      <color rgb="FFFF0000"/>
      <name val="Franklin Gothic Book"/>
      <family val="2"/>
    </font>
    <font>
      <b/>
      <sz val="10"/>
      <name val="Franklin Gothic Book"/>
      <family val="2"/>
    </font>
    <font>
      <b/>
      <sz val="9"/>
      <name val="Franklin Gothic Book"/>
      <family val="2"/>
    </font>
    <font>
      <sz val="9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1" fillId="0" borderId="2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166" fontId="2" fillId="0" borderId="0" xfId="0" applyNumberFormat="1" applyFont="1"/>
    <xf numFmtId="165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3" fontId="3" fillId="0" borderId="0" xfId="0" applyNumberFormat="1" applyFont="1"/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/>
    <xf numFmtId="44" fontId="3" fillId="0" borderId="1" xfId="1" applyFont="1" applyBorder="1"/>
    <xf numFmtId="2" fontId="3" fillId="0" borderId="1" xfId="0" applyNumberFormat="1" applyFont="1" applyFill="1" applyBorder="1" applyAlignment="1"/>
    <xf numFmtId="44" fontId="3" fillId="0" borderId="1" xfId="1" applyFont="1" applyFill="1" applyBorder="1"/>
    <xf numFmtId="4" fontId="3" fillId="0" borderId="1" xfId="0" applyNumberFormat="1" applyFont="1" applyBorder="1" applyAlignment="1"/>
    <xf numFmtId="0" fontId="5" fillId="0" borderId="1" xfId="0" applyFont="1" applyBorder="1"/>
    <xf numFmtId="4" fontId="1" fillId="0" borderId="1" xfId="0" applyNumberFormat="1" applyFont="1" applyFill="1" applyBorder="1" applyAlignment="1">
      <alignment horizontal="right" wrapText="1"/>
    </xf>
    <xf numFmtId="44" fontId="1" fillId="0" borderId="1" xfId="1" applyFont="1" applyFill="1" applyBorder="1"/>
    <xf numFmtId="0" fontId="7" fillId="0" borderId="7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9" fillId="0" borderId="0" xfId="0" applyFont="1"/>
    <xf numFmtId="3" fontId="2" fillId="0" borderId="0" xfId="0" applyNumberFormat="1" applyFont="1"/>
    <xf numFmtId="0" fontId="8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wrapText="1"/>
    </xf>
    <xf numFmtId="2" fontId="12" fillId="0" borderId="1" xfId="0" applyNumberFormat="1" applyFont="1" applyBorder="1" applyAlignment="1"/>
    <xf numFmtId="44" fontId="12" fillId="0" borderId="1" xfId="1" applyFont="1" applyBorder="1"/>
    <xf numFmtId="0" fontId="6" fillId="3" borderId="38" xfId="0" applyFont="1" applyFill="1" applyBorder="1" applyAlignment="1">
      <alignment horizontal="left" vertical="top" wrapText="1"/>
    </xf>
    <xf numFmtId="0" fontId="6" fillId="3" borderId="39" xfId="0" applyFont="1" applyFill="1" applyBorder="1" applyAlignment="1">
      <alignment horizontal="left" vertical="top"/>
    </xf>
    <xf numFmtId="0" fontId="6" fillId="3" borderId="40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left" wrapText="1"/>
    </xf>
    <xf numFmtId="0" fontId="6" fillId="2" borderId="32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textRotation="90" wrapText="1"/>
    </xf>
    <xf numFmtId="0" fontId="6" fillId="2" borderId="20" xfId="0" applyFont="1" applyFill="1" applyBorder="1" applyAlignment="1">
      <alignment horizontal="left" textRotation="90" wrapText="1"/>
    </xf>
    <xf numFmtId="0" fontId="6" fillId="2" borderId="11" xfId="0" applyFont="1" applyFill="1" applyBorder="1" applyAlignment="1">
      <alignment horizontal="left" textRotation="90" wrapText="1"/>
    </xf>
    <xf numFmtId="0" fontId="6" fillId="2" borderId="12" xfId="0" applyFont="1" applyFill="1" applyBorder="1" applyAlignment="1">
      <alignment horizontal="left" textRotation="90" wrapText="1"/>
    </xf>
    <xf numFmtId="0" fontId="6" fillId="2" borderId="37" xfId="0" applyFont="1" applyFill="1" applyBorder="1" applyAlignment="1">
      <alignment horizontal="left" textRotation="90" wrapText="1"/>
    </xf>
    <xf numFmtId="0" fontId="6" fillId="0" borderId="6" xfId="0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horizontal="left" wrapText="1"/>
    </xf>
    <xf numFmtId="0" fontId="7" fillId="0" borderId="18" xfId="0" applyFont="1" applyFill="1" applyBorder="1" applyAlignment="1">
      <alignment horizontal="left" wrapText="1"/>
    </xf>
    <xf numFmtId="0" fontId="7" fillId="0" borderId="30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2" fontId="7" fillId="0" borderId="7" xfId="0" applyNumberFormat="1" applyFont="1" applyFill="1" applyBorder="1" applyAlignment="1">
      <alignment horizontal="left" wrapText="1"/>
    </xf>
    <xf numFmtId="2" fontId="7" fillId="0" borderId="8" xfId="0" applyNumberFormat="1" applyFont="1" applyBorder="1" applyAlignment="1">
      <alignment horizontal="left"/>
    </xf>
    <xf numFmtId="0" fontId="10" fillId="0" borderId="6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wrapText="1"/>
    </xf>
    <xf numFmtId="3" fontId="8" fillId="0" borderId="19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3" fontId="8" fillId="0" borderId="9" xfId="0" applyNumberFormat="1" applyFont="1" applyFill="1" applyBorder="1" applyAlignment="1">
      <alignment horizontal="left" wrapText="1"/>
    </xf>
    <xf numFmtId="2" fontId="8" fillId="0" borderId="1" xfId="0" applyNumberFormat="1" applyFont="1" applyFill="1" applyBorder="1" applyAlignment="1">
      <alignment horizontal="left" wrapText="1"/>
    </xf>
    <xf numFmtId="2" fontId="8" fillId="0" borderId="10" xfId="0" applyNumberFormat="1" applyFont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3" fontId="7" fillId="0" borderId="19" xfId="0" applyNumberFormat="1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3" fontId="7" fillId="0" borderId="9" xfId="0" applyNumberFormat="1" applyFont="1" applyFill="1" applyBorder="1" applyAlignment="1">
      <alignment horizontal="left" wrapText="1"/>
    </xf>
    <xf numFmtId="2" fontId="7" fillId="0" borderId="10" xfId="0" applyNumberFormat="1" applyFont="1" applyBorder="1" applyAlignment="1">
      <alignment horizontal="left"/>
    </xf>
    <xf numFmtId="2" fontId="7" fillId="0" borderId="10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left" wrapText="1"/>
    </xf>
    <xf numFmtId="164" fontId="7" fillId="0" borderId="10" xfId="0" applyNumberFormat="1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left" wrapText="1"/>
    </xf>
    <xf numFmtId="3" fontId="7" fillId="0" borderId="2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164" fontId="7" fillId="0" borderId="23" xfId="0" applyNumberFormat="1" applyFont="1" applyFill="1" applyBorder="1" applyAlignment="1">
      <alignment horizontal="left" wrapText="1"/>
    </xf>
    <xf numFmtId="3" fontId="7" fillId="0" borderId="21" xfId="0" applyNumberFormat="1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left" wrapText="1"/>
    </xf>
    <xf numFmtId="0" fontId="7" fillId="0" borderId="42" xfId="0" applyFont="1" applyFill="1" applyBorder="1" applyAlignment="1">
      <alignment horizontal="left" wrapText="1"/>
    </xf>
    <xf numFmtId="3" fontId="7" fillId="0" borderId="29" xfId="0" applyNumberFormat="1" applyFont="1" applyFill="1" applyBorder="1" applyAlignment="1">
      <alignment horizontal="left" wrapText="1"/>
    </xf>
    <xf numFmtId="3" fontId="7" fillId="0" borderId="35" xfId="0" applyNumberFormat="1" applyFont="1" applyFill="1" applyBorder="1" applyAlignment="1">
      <alignment horizontal="left" wrapText="1"/>
    </xf>
    <xf numFmtId="0" fontId="7" fillId="0" borderId="36" xfId="0" applyFont="1" applyFill="1" applyBorder="1" applyAlignment="1">
      <alignment horizontal="left" wrapText="1"/>
    </xf>
    <xf numFmtId="3" fontId="7" fillId="0" borderId="33" xfId="0" applyNumberFormat="1" applyFont="1" applyFill="1" applyBorder="1" applyAlignment="1">
      <alignment horizontal="left" wrapText="1"/>
    </xf>
    <xf numFmtId="2" fontId="7" fillId="0" borderId="34" xfId="0" applyNumberFormat="1" applyFont="1" applyFill="1" applyBorder="1" applyAlignment="1">
      <alignment horizontal="left" wrapText="1"/>
    </xf>
    <xf numFmtId="2" fontId="7" fillId="0" borderId="36" xfId="0" applyNumberFormat="1" applyFont="1" applyFill="1" applyBorder="1" applyAlignment="1">
      <alignment horizontal="left"/>
    </xf>
    <xf numFmtId="0" fontId="6" fillId="0" borderId="24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wrapText="1"/>
    </xf>
    <xf numFmtId="0" fontId="7" fillId="0" borderId="31" xfId="0" applyFont="1" applyFill="1" applyBorder="1" applyAlignment="1">
      <alignment horizontal="left" wrapText="1"/>
    </xf>
    <xf numFmtId="0" fontId="7" fillId="0" borderId="26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2" fontId="7" fillId="0" borderId="3" xfId="0" applyNumberFormat="1" applyFont="1" applyFill="1" applyBorder="1" applyAlignment="1">
      <alignment horizontal="left" wrapText="1"/>
    </xf>
    <xf numFmtId="2" fontId="7" fillId="0" borderId="26" xfId="0" applyNumberFormat="1" applyFont="1" applyBorder="1" applyAlignment="1">
      <alignment horizontal="left"/>
    </xf>
    <xf numFmtId="3" fontId="7" fillId="0" borderId="5" xfId="0" applyNumberFormat="1" applyFont="1" applyFill="1" applyBorder="1" applyAlignment="1">
      <alignment horizontal="left" wrapText="1"/>
    </xf>
    <xf numFmtId="3" fontId="7" fillId="0" borderId="10" xfId="0" applyNumberFormat="1" applyFont="1" applyFill="1" applyBorder="1" applyAlignment="1">
      <alignment horizontal="left" wrapText="1"/>
    </xf>
    <xf numFmtId="4" fontId="7" fillId="0" borderId="4" xfId="0" applyNumberFormat="1" applyFont="1" applyFill="1" applyBorder="1" applyAlignment="1">
      <alignment horizontal="left" wrapText="1"/>
    </xf>
    <xf numFmtId="4" fontId="7" fillId="0" borderId="10" xfId="0" applyNumberFormat="1" applyFont="1" applyBorder="1" applyAlignment="1">
      <alignment horizontal="left"/>
    </xf>
    <xf numFmtId="4" fontId="7" fillId="0" borderId="10" xfId="0" applyNumberFormat="1" applyFont="1" applyFill="1" applyBorder="1" applyAlignment="1">
      <alignment horizontal="left" wrapText="1"/>
    </xf>
    <xf numFmtId="3" fontId="7" fillId="0" borderId="4" xfId="0" applyNumberFormat="1" applyFont="1" applyFill="1" applyBorder="1" applyAlignment="1">
      <alignment horizontal="left" wrapText="1"/>
    </xf>
    <xf numFmtId="0" fontId="6" fillId="0" borderId="33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wrapText="1"/>
    </xf>
    <xf numFmtId="3" fontId="6" fillId="0" borderId="41" xfId="0" applyNumberFormat="1" applyFont="1" applyBorder="1" applyAlignment="1">
      <alignment horizontal="left" vertical="center" wrapText="1"/>
    </xf>
    <xf numFmtId="3" fontId="6" fillId="0" borderId="33" xfId="0" applyNumberFormat="1" applyFont="1" applyBorder="1" applyAlignment="1">
      <alignment horizontal="left" vertical="center" wrapText="1"/>
    </xf>
    <xf numFmtId="2" fontId="6" fillId="0" borderId="34" xfId="0" applyNumberFormat="1" applyFont="1" applyBorder="1" applyAlignment="1">
      <alignment horizontal="left" vertical="center" wrapText="1"/>
    </xf>
    <xf numFmtId="3" fontId="6" fillId="0" borderId="34" xfId="0" applyNumberFormat="1" applyFont="1" applyBorder="1" applyAlignment="1">
      <alignment horizontal="left" vertical="center" wrapText="1"/>
    </xf>
    <xf numFmtId="164" fontId="6" fillId="0" borderId="34" xfId="0" applyNumberFormat="1" applyFont="1" applyBorder="1" applyAlignment="1">
      <alignment horizontal="left" vertical="center" wrapText="1"/>
    </xf>
    <xf numFmtId="4" fontId="6" fillId="0" borderId="36" xfId="0" applyNumberFormat="1" applyFont="1" applyBorder="1" applyAlignment="1">
      <alignment horizontal="left" vertical="center" wrapText="1"/>
    </xf>
    <xf numFmtId="3" fontId="6" fillId="0" borderId="35" xfId="0" applyNumberFormat="1" applyFont="1" applyFill="1" applyBorder="1" applyAlignment="1">
      <alignment horizontal="left" vertical="center" wrapText="1"/>
    </xf>
    <xf numFmtId="2" fontId="6" fillId="0" borderId="34" xfId="0" applyNumberFormat="1" applyFont="1" applyFill="1" applyBorder="1" applyAlignment="1">
      <alignment horizontal="left" vertical="center" wrapText="1"/>
    </xf>
    <xf numFmtId="4" fontId="6" fillId="0" borderId="36" xfId="0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2.xml"/><Relationship Id="rId58" Type="http://schemas.openxmlformats.org/officeDocument/2006/relationships/revisionLog" Target="revisionLog1.xml"/><Relationship Id="rId57" Type="http://schemas.openxmlformats.org/officeDocument/2006/relationships/revisionLog" Target="revisionLog13.xml"/><Relationship Id="rId61" Type="http://schemas.openxmlformats.org/officeDocument/2006/relationships/revisionLog" Target="revisionLog4.xml"/><Relationship Id="rId6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064FF92-38B4-4ECB-B87A-1886FA1373BB}" diskRevisions="1" revisionId="956" version="2">
  <header guid="{B537E307-70CD-47FE-91A4-A9BADF7CC448}" dateTime="2016-04-25T12:10:42" maxSheetId="4" userName="Lynnette Thomas" r:id="rId57" minRId="860" maxRId="889">
    <sheetIdMap count="3">
      <sheetId val="1"/>
      <sheetId val="2"/>
      <sheetId val="3"/>
    </sheetIdMap>
  </header>
  <header guid="{1AB71147-974C-46E0-8658-D128C9C9568E}" dateTime="2016-04-25T12:43:49" maxSheetId="4" userName="Lynnette Thomas" r:id="rId58" minRId="891" maxRId="940">
    <sheetIdMap count="3">
      <sheetId val="1"/>
      <sheetId val="2"/>
      <sheetId val="3"/>
    </sheetIdMap>
  </header>
  <header guid="{3422437F-552C-43A7-9619-377241FA61DE}" dateTime="2016-05-17T09:40:16" maxSheetId="4" userName="Jim Murdoch" r:id="rId59" minRId="941" maxRId="953">
    <sheetIdMap count="3">
      <sheetId val="1"/>
      <sheetId val="2"/>
      <sheetId val="3"/>
    </sheetIdMap>
  </header>
  <header guid="{70C0F6B8-B19C-4FC5-8FBC-7FA2A9CCF51E}" dateTime="2016-05-17T11:14:51" maxSheetId="4" userName="Jim Murdoch" r:id="rId60">
    <sheetIdMap count="3">
      <sheetId val="1"/>
      <sheetId val="2"/>
      <sheetId val="3"/>
    </sheetIdMap>
  </header>
  <header guid="{F064FF92-38B4-4ECB-B87A-1886FA1373BB}" dateTime="2016-05-17T17:50:01" maxSheetId="4" userName="jendahl" r:id="rId6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1" sId="1" ref="I1:I1048576" action="insertCol">
    <undo index="0" exp="area" ref3D="1" dr="$A$39:$XFD$42" dn="Z_C3481A4E_52E2_4E2B_AD6C_DE754B250FA7_.wvu.Rows" sId="1"/>
  </rrc>
  <rcc rId="892" sId="1">
    <nc r="I3">
      <f>+H3*60</f>
    </nc>
  </rcc>
  <rcc rId="893" sId="1" odxf="1" dxf="1">
    <nc r="I4">
      <f>+H4*60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894" sId="1" odxf="1" dxf="1">
    <nc r="I5">
      <f>+H5*60</f>
    </nc>
    <odxf>
      <font>
        <sz val="10"/>
        <color rgb="FFFF0000"/>
        <name val="Franklin Gothic Book"/>
        <scheme val="none"/>
      </font>
      <border outline="0">
        <top style="thin">
          <color indexed="64"/>
        </top>
      </border>
    </odxf>
    <ndxf>
      <font>
        <sz val="10"/>
        <color rgb="FFFF0000"/>
        <name val="Franklin Gothic Book"/>
        <scheme val="none"/>
      </font>
      <border outline="0">
        <top style="medium">
          <color indexed="64"/>
        </top>
      </border>
    </ndxf>
  </rcc>
  <rcc rId="895" sId="1" odxf="1" dxf="1">
    <nc r="I6">
      <f>+H6*60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896" sId="1" odxf="1" dxf="1">
    <nc r="I7">
      <f>+H7*60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897" sId="1" odxf="1" dxf="1">
    <nc r="I8">
      <f>+H8*60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898" sId="1" odxf="1" dxf="1">
    <nc r="I9">
      <f>+H9*60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899" sId="1" odxf="1" dxf="1">
    <nc r="I10">
      <f>+H10*60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900" sId="1" odxf="1" dxf="1">
    <nc r="I11">
      <f>+H11*60</f>
    </nc>
    <odxf>
      <numFmt numFmtId="164" formatCode="0.0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01" sId="1" odxf="1" dxf="1">
    <nc r="I12">
      <f>+H12*60</f>
    </nc>
    <odxf>
      <numFmt numFmtId="164" formatCode="0.000"/>
      <border outline="0">
        <top style="thin">
          <color indexed="64"/>
        </top>
        <bottom/>
      </border>
    </odxf>
    <ndxf>
      <numFmt numFmtId="0" formatCode="General"/>
      <border outline="0">
        <top style="medium">
          <color indexed="64"/>
        </top>
        <bottom style="thin">
          <color indexed="64"/>
        </bottom>
      </border>
    </ndxf>
  </rcc>
  <rcc rId="902" sId="1" odxf="1" dxf="1">
    <nc r="I13">
      <f>+H13*60</f>
    </nc>
    <odxf>
      <border outline="0">
        <right style="thin">
          <color indexed="64"/>
        </right>
        <top style="thin">
          <color indexed="64"/>
        </top>
      </border>
    </odxf>
    <ndxf>
      <border outline="0">
        <right/>
        <top style="medium">
          <color indexed="64"/>
        </top>
      </border>
    </ndxf>
  </rcc>
  <rcc rId="903" sId="1" odxf="1" dxf="1">
    <nc r="I14">
      <f>+H14*60</f>
    </nc>
    <odxf>
      <border outline="0">
        <top/>
        <bottom style="medium">
          <color indexed="64"/>
        </bottom>
      </border>
    </odxf>
    <ndxf>
      <border outline="0">
        <top style="medium">
          <color indexed="64"/>
        </top>
        <bottom style="thin">
          <color indexed="64"/>
        </bottom>
      </border>
    </ndxf>
  </rcc>
  <rcc rId="904" sId="1" odxf="1" dxf="1">
    <nc r="I15">
      <f>+H15*60</f>
    </nc>
    <odxf>
      <border outline="0">
        <top/>
      </border>
    </odxf>
    <ndxf>
      <border outline="0">
        <top style="medium">
          <color indexed="64"/>
        </top>
      </border>
    </ndxf>
  </rcc>
  <rcc rId="905" sId="1" odxf="1" dxf="1">
    <nc r="I16">
      <f>+H16*60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906" sId="1" odxf="1" dxf="1">
    <nc r="I17">
      <f>+H17*60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07" sId="1" odxf="1" dxf="1">
    <nc r="I18">
      <f>+H18*60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08" sId="1" odxf="1" dxf="1">
    <nc r="I19">
      <f>+H19*60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09" sId="1" odxf="1" dxf="1">
    <nc r="I20">
      <f>+H20*60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10" sId="1" odxf="1" dxf="1">
    <nc r="I21">
      <f>+H21*60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11" sId="1" odxf="1" dxf="1">
    <nc r="I22">
      <f>+H22*60</f>
    </nc>
    <odxf>
      <numFmt numFmtId="164" formatCode="0.0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12" sId="1" odxf="1" dxf="1">
    <nc r="I23">
      <f>+H23*60</f>
    </nc>
    <odxf>
      <numFmt numFmtId="164" formatCode="0.0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13" sId="1" odxf="1" dxf="1">
    <nc r="I24">
      <f>+H24*60</f>
    </nc>
    <odxf>
      <numFmt numFmtId="164" formatCode="0.0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14" sId="1" odxf="1" dxf="1">
    <nc r="I25">
      <f>+H25*60</f>
    </nc>
    <odxf>
      <numFmt numFmtId="2" formatCode="0.00"/>
      <border outline="0">
        <top style="thin">
          <color indexed="64"/>
        </top>
        <bottom/>
      </border>
    </odxf>
    <ndxf>
      <numFmt numFmtId="0" formatCode="General"/>
      <border outline="0">
        <top style="medium">
          <color indexed="64"/>
        </top>
        <bottom style="thin">
          <color indexed="64"/>
        </bottom>
      </border>
    </ndxf>
  </rcc>
  <rcc rId="915" sId="1" odxf="1" dxf="1">
    <nc r="I26">
      <f>+H26*60</f>
    </nc>
    <odxf>
      <border outline="0">
        <top/>
      </border>
    </odxf>
    <ndxf>
      <border outline="0">
        <top style="medium">
          <color indexed="64"/>
        </top>
      </border>
    </ndxf>
  </rcc>
  <rcc rId="916" sId="1" odxf="1" dxf="1">
    <nc r="I27">
      <f>+H27*60</f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917" sId="1" odxf="1" dxf="1">
    <nc r="I28">
      <f>+H28*60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18" sId="1" odxf="1" dxf="1">
    <nc r="I29">
      <f>+H29*60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19" sId="1" odxf="1" dxf="1">
    <nc r="I30">
      <f>+H30*60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20" sId="1" odxf="1" dxf="1">
    <nc r="I31">
      <f>+H31*60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21" sId="1" odxf="1" dxf="1">
    <nc r="I32">
      <f>+H32*60</f>
    </nc>
    <odxf>
      <numFmt numFmtId="2" formatCode="0.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22" sId="1" odxf="1" dxf="1">
    <nc r="I33">
      <f>+H33*60</f>
    </nc>
    <odxf>
      <numFmt numFmtId="164" formatCode="0.0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23" sId="1" odxf="1" dxf="1">
    <nc r="I34">
      <f>+H34*60</f>
    </nc>
    <odxf>
      <numFmt numFmtId="164" formatCode="0.0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24" sId="1" odxf="1" dxf="1">
    <nc r="I35">
      <f>+H35*60</f>
    </nc>
    <odxf>
      <numFmt numFmtId="164" formatCode="0.000"/>
      <border outline="0">
        <top style="thin">
          <color indexed="64"/>
        </top>
      </border>
    </odxf>
    <ndxf>
      <numFmt numFmtId="0" formatCode="General"/>
      <border outline="0">
        <top style="medium">
          <color indexed="64"/>
        </top>
      </border>
    </ndxf>
  </rcc>
  <rcc rId="925" sId="1" odxf="1" dxf="1">
    <nc r="I36">
      <f>+H36*60</f>
    </nc>
    <odxf>
      <numFmt numFmtId="2" formatCode="0.00"/>
      <border outline="0">
        <top style="thin">
          <color indexed="64"/>
        </top>
        <bottom/>
      </border>
    </odxf>
    <ndxf>
      <numFmt numFmtId="0" formatCode="General"/>
      <border outline="0">
        <top style="medium">
          <color indexed="64"/>
        </top>
        <bottom style="thin">
          <color indexed="64"/>
        </bottom>
      </border>
    </ndxf>
  </rcc>
  <rcc rId="926" sId="1">
    <oc r="C4" t="inlineStr">
      <is>
        <t>C</t>
      </is>
    </oc>
    <nc r="C4" t="inlineStr">
      <is>
        <r>
          <t>C</t>
        </r>
        <r>
          <rPr>
            <sz val="10"/>
            <color rgb="FFFF0000"/>
            <rFont val="Franklin Gothic Book"/>
            <family val="2"/>
          </rPr>
          <t>1</t>
        </r>
      </is>
    </nc>
  </rcc>
  <rcc rId="927" sId="1">
    <nc r="Q4" t="inlineStr">
      <is>
        <t>C1, correct?</t>
      </is>
    </nc>
  </rcc>
  <rfmt sheetId="1" sqref="Q4" start="0" length="2147483647">
    <dxf>
      <font>
        <color rgb="FFFF0000"/>
      </font>
    </dxf>
  </rfmt>
  <rcc rId="928" sId="1">
    <oc r="H5" t="inlineStr">
      <is>
        <t>?</t>
      </is>
    </oc>
    <nc r="H5">
      <v>24</v>
    </nc>
  </rcc>
  <rcc rId="929" sId="1">
    <oc r="J5" t="inlineStr">
      <is>
        <t>?</t>
      </is>
    </oc>
    <nc r="J5">
      <f>+G5*H5</f>
    </nc>
  </rcc>
  <rcc rId="930" sId="1" numFmtId="4">
    <oc r="P5">
      <v>0</v>
    </oc>
    <nc r="P5">
      <f>+J5+O5</f>
    </nc>
  </rcc>
  <rcc rId="931" sId="1">
    <oc r="Q5" t="inlineStr">
      <is>
        <t>burden missing</t>
      </is>
    </oc>
    <nc r="Q5" t="inlineStr">
      <is>
        <t>burden missing; please revise as necessary</t>
      </is>
    </nc>
  </rcc>
  <rrc rId="932" sId="1" ref="I1:I1048576" action="deleteCol">
    <undo index="0" exp="area" ref3D="1" dr="$A$39:$XFD$42" dn="Z_C3481A4E_52E2_4E2B_AD6C_DE754B250FA7_.wvu.Rows" sId="1"/>
    <rfmt sheetId="1" xfDxf="1" sqref="I1:I1048576" start="0" length="0">
      <dxf>
        <font>
          <sz val="9"/>
        </font>
      </dxf>
    </rfmt>
    <rfmt sheetId="1" sqref="I1" start="0" length="0">
      <dxf>
        <font>
          <b/>
          <sz val="10"/>
          <name val="Franklin Gothic Book"/>
          <scheme val="none"/>
        </font>
        <fill>
          <patternFill patternType="solid">
            <bgColor rgb="FFAFBED7"/>
          </patternFill>
        </fill>
        <alignment horizontal="center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name val="Franklin Gothic Book"/>
          <scheme val="none"/>
        </font>
        <fill>
          <patternFill patternType="solid">
            <bgColor rgb="FFAFBED7"/>
          </patternFill>
        </fill>
        <alignment horizontal="center" vertical="top" textRotation="90" wrapText="1" readingOrder="0"/>
        <border outline="0">
          <left style="thin">
            <color indexed="64"/>
          </left>
          <top style="thin">
            <color indexed="64"/>
          </top>
          <bottom style="medium">
            <color indexed="64"/>
          </bottom>
        </border>
      </dxf>
    </rfmt>
    <rcc rId="0" sId="1" dxf="1">
      <nc r="I3">
        <f>+H3*60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4">
        <f>+H4*60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5">
        <f>+H5*60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6">
        <f>+H6*60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7">
        <f>+H7*60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8">
        <f>+H8*60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9">
        <f>+H9*60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0">
        <f>+H10*60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1">
        <f>+H11*60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2">
        <f>+H12*60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3">
        <f>+H13*60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4">
        <f>+H14*60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5">
        <f>+H15*60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6">
        <f>+H16*60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7">
        <f>+H17*60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8">
        <f>+H18*60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19">
        <f>+H19*60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0">
        <f>+H20*60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1">
        <f>+H21*60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2">
        <f>+H22*60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3">
        <f>+H23*60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4">
        <f>+H24*60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5">
        <f>+H25*60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6">
        <f>+H26*60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7">
        <f>+H27*60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8">
        <f>+H28*60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29">
        <f>+H29*60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30">
        <f>+H30*60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31">
        <f>+H31*60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32">
        <f>+H32*60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33">
        <f>+H33*60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34">
        <f>+H34*60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35">
        <f>+H35*60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dxf="1">
      <nc r="I36">
        <f>+H36*60</f>
      </nc>
      <ndxf>
        <font>
          <sz val="10"/>
          <name val="Franklin Gothic Book"/>
          <scheme val="none"/>
        </font>
        <alignment horizontal="right" vertical="top" wrapText="1" readingOrder="0"/>
        <border outline="0">
          <left style="thin">
            <color indexed="64"/>
          </left>
          <top style="medium">
            <color indexed="64"/>
          </top>
          <bottom style="thin">
            <color indexed="64"/>
          </bottom>
        </border>
      </ndxf>
    </rcc>
    <rfmt sheetId="1" sqref="I37" start="0" length="0">
      <dxf>
        <font>
          <b/>
          <sz val="10"/>
          <name val="Franklin Gothic Book"/>
          <scheme val="none"/>
        </font>
        <numFmt numFmtId="164" formatCode="0.000"/>
        <alignment horizontal="center" vertical="center" wrapText="1" readingOrder="0"/>
        <border outline="0">
          <left style="thin">
            <color indexed="64"/>
          </left>
          <bottom style="medium">
            <color indexed="64"/>
          </bottom>
        </border>
      </dxf>
    </rfmt>
    <rfmt sheetId="1" sqref="I38" start="0" length="0">
      <dxf>
        <font>
          <b/>
          <sz val="10"/>
          <name val="Franklin Gothic Book"/>
          <scheme val="none"/>
        </font>
        <fill>
          <patternFill patternType="solid">
            <bgColor theme="0"/>
          </patternFill>
        </fill>
        <alignment horizontal="left" vertical="top" readingOrder="0"/>
        <border outline="0">
          <top style="medium">
            <color indexed="64"/>
          </top>
          <bottom style="medium">
            <color indexed="64"/>
          </bottom>
        </border>
      </dxf>
    </rfmt>
  </rrc>
  <rfmt sheetId="1" sqref="M39" start="0" length="0">
    <dxf>
      <numFmt numFmtId="3" formatCode="#,##0"/>
    </dxf>
  </rfmt>
  <rrc rId="933" sId="2" ref="A4:XFD4" action="insertRow"/>
  <rcc rId="934" sId="2">
    <oc r="A2" t="inlineStr">
      <is>
        <t>State Directors</t>
      </is>
    </oc>
    <nc r="A2" t="inlineStr">
      <is>
        <r>
          <t xml:space="preserve">State </t>
        </r>
        <r>
          <rPr>
            <b/>
            <sz val="9"/>
            <color rgb="FFFF0000"/>
            <rFont val="Franklin Gothic Book"/>
            <family val="2"/>
          </rPr>
          <t xml:space="preserve">CN </t>
        </r>
        <r>
          <rPr>
            <b/>
            <sz val="9"/>
            <color theme="1"/>
            <rFont val="Franklin Gothic Book"/>
            <family val="2"/>
          </rPr>
          <t>Directors</t>
        </r>
      </is>
    </nc>
  </rcc>
  <rcc rId="935" sId="2">
    <oc r="A3" t="inlineStr">
      <is>
        <t>State Directors</t>
      </is>
    </oc>
    <nc r="A3" t="inlineStr">
      <is>
        <r>
          <t xml:space="preserve">State </t>
        </r>
        <r>
          <rPr>
            <b/>
            <sz val="9"/>
            <color rgb="FFFF0000"/>
            <rFont val="Franklin Gothic Book"/>
            <family val="2"/>
          </rPr>
          <t xml:space="preserve">CN </t>
        </r>
        <r>
          <rPr>
            <b/>
            <sz val="9"/>
            <color theme="1"/>
            <rFont val="Franklin Gothic Book"/>
            <family val="2"/>
          </rPr>
          <t>Directors</t>
        </r>
      </is>
    </nc>
  </rcc>
  <rcc rId="936" sId="2">
    <nc r="A4" t="inlineStr">
      <is>
        <t>State CN Directors</t>
      </is>
    </nc>
  </rcc>
  <rcc rId="937" sId="2">
    <nc r="B4" t="inlineStr">
      <is>
        <t>Administrative Data Collection</t>
      </is>
    </nc>
  </rcc>
  <rcc rId="938" sId="2" numFmtId="4">
    <nc r="C4">
      <v>288</v>
    </nc>
  </rcc>
  <rcc rId="939" sId="2" numFmtId="34">
    <nc r="D4">
      <v>45.6</v>
    </nc>
  </rcc>
  <rcc rId="940" sId="2">
    <nc r="E4">
      <f>+C4*D4</f>
    </nc>
  </rcc>
  <rfmt sheetId="2" sqref="A4:E4" start="0" length="2147483647">
    <dxf>
      <font>
        <color rgb="FFFF0000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0" sId="1" ref="A5:XFD5" action="insertRow">
    <undo index="0" exp="area" ref3D="1" dr="$A$38:$XFD$41" dn="Z_C3481A4E_52E2_4E2B_AD6C_DE754B250FA7_.wvu.Rows" sId="1"/>
  </rrc>
  <rfmt sheetId="1" sqref="A5:O5" start="0" length="2147483647">
    <dxf>
      <font>
        <color rgb="FFFF0000"/>
      </font>
    </dxf>
  </rfmt>
  <rcc rId="861" sId="1">
    <nc r="B5" t="inlineStr">
      <is>
        <t>Administrative Data Request</t>
      </is>
    </nc>
  </rcc>
  <rcc rId="862" sId="1">
    <nc r="C5" t="inlineStr">
      <is>
        <t>C2</t>
      </is>
    </nc>
  </rcc>
  <rcc rId="863" sId="1" numFmtId="4">
    <nc r="D5">
      <v>12</v>
    </nc>
  </rcc>
  <rcc rId="864" sId="1">
    <nc r="A5" t="inlineStr">
      <is>
        <t>State CN Directors</t>
      </is>
    </nc>
  </rcc>
  <rcc rId="865" sId="1">
    <nc r="P5" t="inlineStr">
      <is>
        <t>burden missing</t>
      </is>
    </nc>
  </rcc>
  <rfmt sheetId="1" sqref="P5" start="0" length="2147483647">
    <dxf>
      <font>
        <color rgb="FFFF0000"/>
      </font>
    </dxf>
  </rfmt>
  <rfmt sheetId="1" sqref="P22" start="0" length="0">
    <dxf/>
  </rfmt>
  <rcc rId="866" sId="2">
    <nc r="H25">
      <v>60</v>
    </nc>
  </rcc>
  <rcc rId="867" sId="2">
    <nc r="I25">
      <v>32</v>
    </nc>
  </rcc>
  <rcc rId="868" sId="2">
    <nc r="J25">
      <v>67.83</v>
    </nc>
  </rcc>
  <rcc rId="869" sId="2">
    <nc r="I26">
      <v>28</v>
    </nc>
  </rcc>
  <rcc rId="870" sId="2">
    <nc r="J26">
      <v>34.07</v>
    </nc>
  </rcc>
  <rcc rId="871" sId="2">
    <nc r="K25">
      <f>+I25*J25</f>
    </nc>
  </rcc>
  <rcc rId="872" sId="2">
    <nc r="K26">
      <f>+I26*J26</f>
    </nc>
  </rcc>
  <rcc rId="873" sId="2">
    <nc r="K27">
      <f>SUM(K25:K26)</f>
    </nc>
  </rcc>
  <rcc rId="874" sId="2">
    <nc r="J28">
      <v>1000368.97</v>
    </nc>
  </rcc>
  <rcc rId="875" sId="2">
    <nc r="J29">
      <f>+J28+K27</f>
    </nc>
  </rcc>
  <rcc rId="876" sId="2">
    <nc r="J30">
      <f>+J29/3</f>
    </nc>
  </rcc>
  <rcc rId="877" sId="1">
    <oc r="Q23" t="inlineStr">
      <is>
        <t xml:space="preserve"> </t>
      </is>
    </oc>
    <nc r="Q23"/>
  </rcc>
  <rcc rId="878" sId="1">
    <oc r="Q34" t="inlineStr">
      <is>
        <t xml:space="preserve"> </t>
      </is>
    </oc>
    <nc r="Q34"/>
  </rcc>
  <rcc rId="879" sId="1">
    <nc r="E5">
      <v>12</v>
    </nc>
  </rcc>
  <rcc rId="880" sId="1" numFmtId="4">
    <nc r="J5">
      <v>0</v>
    </nc>
  </rcc>
  <rcc rId="881" sId="1">
    <nc r="F5">
      <v>1</v>
    </nc>
  </rcc>
  <rcc rId="882" sId="1">
    <nc r="G5">
      <f>+E5*F5</f>
    </nc>
  </rcc>
  <rcc rId="883" sId="1">
    <nc r="H5" t="inlineStr">
      <is>
        <t>?</t>
      </is>
    </nc>
  </rcc>
  <rcc rId="884" sId="1">
    <nc r="I5" t="inlineStr">
      <is>
        <t>?</t>
      </is>
    </nc>
  </rcc>
  <rcc rId="885" sId="1">
    <nc r="K5">
      <v>0</v>
    </nc>
  </rcc>
  <rcc rId="886" sId="1">
    <nc r="L5">
      <v>0</v>
    </nc>
  </rcc>
  <rcc rId="887" sId="1" numFmtId="4">
    <nc r="M5">
      <v>0</v>
    </nc>
  </rcc>
  <rcc rId="888" sId="1">
    <nc r="N5">
      <v>0</v>
    </nc>
  </rcc>
  <rcc rId="889" sId="1" numFmtId="4">
    <nc r="O5">
      <v>0</v>
    </nc>
  </rcc>
  <rdn rId="0" localSheetId="1" customView="1" name="Z_AD453C9B_5329_4E8A_82F1_ED190EE3E707_.wvu.PrintArea" hidden="1" oldHidden="1">
    <formula>'Table A1. Burden'!$A$1:$S$38</formula>
  </rdn>
  <rcv guid="{AD453C9B-5329-4E8A-82F1-ED190EE3E70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:O5" start="0" length="2147483647">
    <dxf>
      <font>
        <color auto="1"/>
      </font>
    </dxf>
  </rfmt>
  <rcc rId="941" sId="1">
    <oc r="P4" t="inlineStr">
      <is>
        <t>C1, correct?</t>
      </is>
    </oc>
    <nc r="P4"/>
  </rcc>
  <rcc rId="942" sId="1">
    <oc r="P5" t="inlineStr">
      <is>
        <t>burden missing; please revise as necessary</t>
      </is>
    </oc>
    <nc r="P5"/>
  </rcc>
  <rcc rId="943" sId="2">
    <oc r="H26">
      <v>60</v>
    </oc>
    <nc r="H26"/>
  </rcc>
  <rcc rId="944" sId="2">
    <oc r="J30">
      <f>+J29+K28</f>
    </oc>
    <nc r="J30" t="inlineStr">
      <is>
        <t xml:space="preserve"> </t>
      </is>
    </nc>
  </rcc>
  <rcc rId="945" sId="2">
    <oc r="J29">
      <v>1000368.97</v>
    </oc>
    <nc r="J29"/>
  </rcc>
  <rcc rId="946" sId="2">
    <oc r="J27">
      <v>34.07</v>
    </oc>
    <nc r="J27"/>
  </rcc>
  <rcc rId="947" sId="2">
    <oc r="J26">
      <v>67.83</v>
    </oc>
    <nc r="J26"/>
  </rcc>
  <rcc rId="948" sId="2">
    <oc r="I26">
      <v>32</v>
    </oc>
    <nc r="I26"/>
  </rcc>
  <rcc rId="949" sId="2">
    <oc r="I27">
      <v>28</v>
    </oc>
    <nc r="I27"/>
  </rcc>
  <rcc rId="950" sId="2">
    <oc r="J31">
      <f>+J30/3</f>
    </oc>
    <nc r="J31"/>
  </rcc>
  <rcc rId="951" sId="2">
    <oc r="K26">
      <f>+I26*J26</f>
    </oc>
    <nc r="K26"/>
  </rcc>
  <rcc rId="952" sId="2">
    <oc r="K27">
      <f>+I27*J27</f>
    </oc>
    <nc r="K27"/>
  </rcc>
  <rcc rId="953" sId="2">
    <oc r="K28">
      <f>SUM(K26:K27)</f>
    </oc>
    <nc r="K28"/>
  </rcc>
  <rcv guid="{2CD36696-4D9F-42CD-8DD0-02AED3AEB090}" action="delete"/>
  <rdn rId="0" localSheetId="1" customView="1" name="Z_2CD36696_4D9F_42CD_8DD0_02AED3AEB090_.wvu.PrintArea" hidden="1" oldHidden="1">
    <formula>'Table A1. Burden'!$A$1:$O$38</formula>
    <oldFormula>'Table A1. Burden'!$A$1:$S$38</oldFormula>
  </rdn>
  <rcv guid="{2CD36696-4D9F-42CD-8DD0-02AED3AEB09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:E4" start="0" length="2147483647">
    <dxf>
      <font>
        <color auto="1"/>
      </font>
    </dxf>
  </rfmt>
  <rcv guid="{2CD36696-4D9F-42CD-8DD0-02AED3AEB090}" action="delete"/>
  <rdn rId="0" localSheetId="1" customView="1" name="Z_2CD36696_4D9F_42CD_8DD0_02AED3AEB090_.wvu.PrintArea" hidden="1" oldHidden="1">
    <formula>'Table A1. Burden'!$A$1:$O$38</formula>
    <oldFormula>'Table A1. Burden'!$A$1:$O$38</oldFormula>
  </rdn>
  <rdn rId="0" localSheetId="2" customView="1" name="Z_2CD36696_4D9F_42CD_8DD0_02AED3AEB090_.wvu.PrintArea" hidden="1" oldHidden="1">
    <formula>'Table A2. Cost to Respondents'!$A$1:$E$36</formula>
  </rdn>
  <rcv guid="{2CD36696-4D9F-42CD-8DD0-02AED3AEB09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O37">
    <dxf>
      <alignment horizontal="left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zoomScale="125" zoomScaleNormal="125" workbookViewId="0">
      <selection activeCell="P2" sqref="P2"/>
    </sheetView>
  </sheetViews>
  <sheetFormatPr defaultColWidth="9" defaultRowHeight="12" x14ac:dyDescent="0.2"/>
  <cols>
    <col min="1" max="1" width="24.85546875" style="1" customWidth="1"/>
    <col min="2" max="2" width="30.5703125" style="1" bestFit="1" customWidth="1"/>
    <col min="3" max="3" width="8.28515625" style="5" bestFit="1" customWidth="1"/>
    <col min="4" max="4" width="7" style="1" bestFit="1" customWidth="1"/>
    <col min="5" max="5" width="8" style="1" bestFit="1" customWidth="1"/>
    <col min="6" max="6" width="8.42578125" style="1" bestFit="1" customWidth="1"/>
    <col min="7" max="7" width="7.7109375" style="1" bestFit="1" customWidth="1"/>
    <col min="8" max="8" width="7" style="1" bestFit="1" customWidth="1"/>
    <col min="9" max="9" width="12" style="1" bestFit="1" customWidth="1"/>
    <col min="10" max="10" width="8.5703125" style="1" bestFit="1" customWidth="1"/>
    <col min="11" max="11" width="7.7109375" style="1" bestFit="1" customWidth="1"/>
    <col min="12" max="14" width="7" style="1" bestFit="1" customWidth="1"/>
    <col min="15" max="15" width="10.140625" style="1" bestFit="1" customWidth="1"/>
    <col min="16" max="16" width="9" style="1" customWidth="1"/>
    <col min="17" max="16384" width="9" style="1"/>
  </cols>
  <sheetData>
    <row r="1" spans="1:16" ht="12" customHeight="1" x14ac:dyDescent="0.25">
      <c r="A1" s="41"/>
      <c r="B1" s="42"/>
      <c r="C1" s="43"/>
      <c r="D1" s="44"/>
      <c r="E1" s="45" t="s">
        <v>10</v>
      </c>
      <c r="F1" s="46"/>
      <c r="G1" s="46"/>
      <c r="H1" s="46"/>
      <c r="I1" s="47"/>
      <c r="J1" s="45" t="s">
        <v>11</v>
      </c>
      <c r="K1" s="46"/>
      <c r="L1" s="46"/>
      <c r="M1" s="46"/>
      <c r="N1" s="47"/>
      <c r="O1" s="43"/>
    </row>
    <row r="2" spans="1:16" ht="90.75" thickBot="1" x14ac:dyDescent="0.3">
      <c r="A2" s="48" t="s">
        <v>0</v>
      </c>
      <c r="B2" s="49" t="s">
        <v>1</v>
      </c>
      <c r="C2" s="50" t="s">
        <v>7</v>
      </c>
      <c r="D2" s="51" t="s">
        <v>9</v>
      </c>
      <c r="E2" s="52" t="s">
        <v>2</v>
      </c>
      <c r="F2" s="53" t="s">
        <v>3</v>
      </c>
      <c r="G2" s="53" t="s">
        <v>4</v>
      </c>
      <c r="H2" s="53" t="s">
        <v>15</v>
      </c>
      <c r="I2" s="50" t="s">
        <v>16</v>
      </c>
      <c r="J2" s="52" t="s">
        <v>17</v>
      </c>
      <c r="K2" s="53" t="s">
        <v>3</v>
      </c>
      <c r="L2" s="53" t="s">
        <v>4</v>
      </c>
      <c r="M2" s="53" t="s">
        <v>15</v>
      </c>
      <c r="N2" s="50" t="s">
        <v>16</v>
      </c>
      <c r="O2" s="54" t="s">
        <v>12</v>
      </c>
    </row>
    <row r="3" spans="1:16" s="7" customFormat="1" ht="14.25" thickBot="1" x14ac:dyDescent="0.3">
      <c r="A3" s="55" t="s">
        <v>59</v>
      </c>
      <c r="B3" s="26" t="s">
        <v>5</v>
      </c>
      <c r="C3" s="56" t="s">
        <v>8</v>
      </c>
      <c r="D3" s="57">
        <v>2</v>
      </c>
      <c r="E3" s="58">
        <v>2</v>
      </c>
      <c r="F3" s="26">
        <v>1</v>
      </c>
      <c r="G3" s="26">
        <f t="shared" ref="G3:G14" si="0">+E3*F3</f>
        <v>2</v>
      </c>
      <c r="H3" s="26">
        <v>1</v>
      </c>
      <c r="I3" s="59">
        <f>+G3*H3</f>
        <v>2</v>
      </c>
      <c r="J3" s="60">
        <v>0</v>
      </c>
      <c r="K3" s="26">
        <v>1</v>
      </c>
      <c r="L3" s="26">
        <f t="shared" ref="L3:L14" si="1">+J3*K3</f>
        <v>0</v>
      </c>
      <c r="M3" s="61">
        <v>0.5</v>
      </c>
      <c r="N3" s="56">
        <f>+L3*M3</f>
        <v>0</v>
      </c>
      <c r="O3" s="62">
        <f>+N3+I3</f>
        <v>2</v>
      </c>
    </row>
    <row r="4" spans="1:16" s="7" customFormat="1" ht="14.25" thickBot="1" x14ac:dyDescent="0.3">
      <c r="A4" s="63" t="s">
        <v>59</v>
      </c>
      <c r="B4" s="33" t="s">
        <v>21</v>
      </c>
      <c r="C4" s="64" t="s">
        <v>64</v>
      </c>
      <c r="D4" s="65">
        <v>52</v>
      </c>
      <c r="E4" s="66">
        <v>52</v>
      </c>
      <c r="F4" s="33">
        <v>1</v>
      </c>
      <c r="G4" s="33">
        <f t="shared" si="0"/>
        <v>52</v>
      </c>
      <c r="H4" s="33">
        <v>1</v>
      </c>
      <c r="I4" s="67">
        <f>+H4*G4</f>
        <v>52</v>
      </c>
      <c r="J4" s="68">
        <f>D4-E4</f>
        <v>0</v>
      </c>
      <c r="K4" s="33">
        <v>1</v>
      </c>
      <c r="L4" s="33">
        <f t="shared" si="1"/>
        <v>0</v>
      </c>
      <c r="M4" s="69">
        <f>5/60</f>
        <v>8.3333333333333329E-2</v>
      </c>
      <c r="N4" s="64">
        <f t="shared" ref="N4:N14" si="2">+M4*L4</f>
        <v>0</v>
      </c>
      <c r="O4" s="70">
        <f>+N4+I4</f>
        <v>52</v>
      </c>
      <c r="P4" s="31"/>
    </row>
    <row r="5" spans="1:16" s="7" customFormat="1" ht="14.25" thickBot="1" x14ac:dyDescent="0.3">
      <c r="A5" s="63" t="s">
        <v>59</v>
      </c>
      <c r="B5" s="33" t="s">
        <v>61</v>
      </c>
      <c r="C5" s="64" t="s">
        <v>62</v>
      </c>
      <c r="D5" s="65">
        <v>12</v>
      </c>
      <c r="E5" s="66">
        <v>12</v>
      </c>
      <c r="F5" s="33">
        <v>1</v>
      </c>
      <c r="G5" s="33">
        <f>+E5*F5</f>
        <v>12</v>
      </c>
      <c r="H5" s="33">
        <v>24</v>
      </c>
      <c r="I5" s="67">
        <f>+G5*H5</f>
        <v>288</v>
      </c>
      <c r="J5" s="68">
        <v>0</v>
      </c>
      <c r="K5" s="33">
        <v>0</v>
      </c>
      <c r="L5" s="33">
        <v>0</v>
      </c>
      <c r="M5" s="69">
        <v>0</v>
      </c>
      <c r="N5" s="64">
        <v>0</v>
      </c>
      <c r="O5" s="70">
        <f>+I5+N5</f>
        <v>288</v>
      </c>
      <c r="P5" s="31"/>
    </row>
    <row r="6" spans="1:16" s="7" customFormat="1" ht="14.25" thickBot="1" x14ac:dyDescent="0.3">
      <c r="A6" s="55" t="s">
        <v>59</v>
      </c>
      <c r="B6" s="27" t="s">
        <v>13</v>
      </c>
      <c r="C6" s="71" t="s">
        <v>44</v>
      </c>
      <c r="D6" s="72">
        <v>52</v>
      </c>
      <c r="E6" s="73">
        <f t="shared" ref="E6:E11" si="3">ROUND(D6*0.4,0)</f>
        <v>21</v>
      </c>
      <c r="F6" s="27">
        <v>1</v>
      </c>
      <c r="G6" s="27">
        <f t="shared" si="0"/>
        <v>21</v>
      </c>
      <c r="H6" s="74">
        <f>3/60</f>
        <v>0.05</v>
      </c>
      <c r="I6" s="75">
        <f t="shared" ref="I6:I14" si="4">+H6*G6</f>
        <v>1.05</v>
      </c>
      <c r="J6" s="76">
        <f>+D6-E6</f>
        <v>31</v>
      </c>
      <c r="K6" s="27">
        <v>1</v>
      </c>
      <c r="L6" s="27">
        <f t="shared" si="1"/>
        <v>31</v>
      </c>
      <c r="M6" s="74">
        <v>0</v>
      </c>
      <c r="N6" s="71">
        <f t="shared" si="2"/>
        <v>0</v>
      </c>
      <c r="O6" s="77">
        <f t="shared" ref="O6:O36" si="5">+N6+I6</f>
        <v>1.05</v>
      </c>
    </row>
    <row r="7" spans="1:16" s="12" customFormat="1" ht="14.25" thickBot="1" x14ac:dyDescent="0.3">
      <c r="A7" s="55" t="s">
        <v>59</v>
      </c>
      <c r="B7" s="27" t="s">
        <v>54</v>
      </c>
      <c r="C7" s="71" t="s">
        <v>51</v>
      </c>
      <c r="D7" s="72">
        <f>+J6</f>
        <v>31</v>
      </c>
      <c r="E7" s="73">
        <f t="shared" si="3"/>
        <v>12</v>
      </c>
      <c r="F7" s="27">
        <v>1</v>
      </c>
      <c r="G7" s="27">
        <f t="shared" ref="G7" si="6">+E7*F7</f>
        <v>12</v>
      </c>
      <c r="H7" s="74">
        <f>3/60</f>
        <v>0.05</v>
      </c>
      <c r="I7" s="75">
        <f t="shared" si="4"/>
        <v>0.60000000000000009</v>
      </c>
      <c r="J7" s="76">
        <f>D7-E7</f>
        <v>19</v>
      </c>
      <c r="K7" s="27">
        <v>1</v>
      </c>
      <c r="L7" s="27">
        <f t="shared" ref="L7" si="7">+J7*K7</f>
        <v>19</v>
      </c>
      <c r="M7" s="74">
        <v>0</v>
      </c>
      <c r="N7" s="71">
        <f t="shared" ref="N7" si="8">+M7*L7</f>
        <v>0</v>
      </c>
      <c r="O7" s="78">
        <f t="shared" si="5"/>
        <v>0.60000000000000009</v>
      </c>
    </row>
    <row r="8" spans="1:16" s="7" customFormat="1" ht="14.25" thickBot="1" x14ac:dyDescent="0.3">
      <c r="A8" s="55" t="s">
        <v>59</v>
      </c>
      <c r="B8" s="27" t="s">
        <v>29</v>
      </c>
      <c r="C8" s="71" t="s">
        <v>51</v>
      </c>
      <c r="D8" s="72">
        <f>+J7</f>
        <v>19</v>
      </c>
      <c r="E8" s="73">
        <f t="shared" si="3"/>
        <v>8</v>
      </c>
      <c r="F8" s="27">
        <v>1</v>
      </c>
      <c r="G8" s="27">
        <f t="shared" si="0"/>
        <v>8</v>
      </c>
      <c r="H8" s="27">
        <f>3/60</f>
        <v>0.05</v>
      </c>
      <c r="I8" s="75">
        <f t="shared" si="4"/>
        <v>0.4</v>
      </c>
      <c r="J8" s="76">
        <f>D8-E8</f>
        <v>11</v>
      </c>
      <c r="K8" s="27">
        <v>1</v>
      </c>
      <c r="L8" s="27">
        <f t="shared" si="1"/>
        <v>11</v>
      </c>
      <c r="M8" s="74">
        <v>0</v>
      </c>
      <c r="N8" s="71">
        <f t="shared" si="2"/>
        <v>0</v>
      </c>
      <c r="O8" s="77">
        <f t="shared" si="5"/>
        <v>0.4</v>
      </c>
      <c r="P8" s="12"/>
    </row>
    <row r="9" spans="1:16" s="7" customFormat="1" ht="14.25" thickBot="1" x14ac:dyDescent="0.3">
      <c r="A9" s="55" t="s">
        <v>59</v>
      </c>
      <c r="B9" s="27" t="s">
        <v>30</v>
      </c>
      <c r="C9" s="71" t="s">
        <v>51</v>
      </c>
      <c r="D9" s="72">
        <f>+J8</f>
        <v>11</v>
      </c>
      <c r="E9" s="73">
        <f t="shared" si="3"/>
        <v>4</v>
      </c>
      <c r="F9" s="27">
        <v>1</v>
      </c>
      <c r="G9" s="27">
        <f t="shared" ref="G9:G10" si="9">+E9*F9</f>
        <v>4</v>
      </c>
      <c r="H9" s="27">
        <f>3/60</f>
        <v>0.05</v>
      </c>
      <c r="I9" s="75">
        <f t="shared" si="4"/>
        <v>0.2</v>
      </c>
      <c r="J9" s="76">
        <f>D9-E9</f>
        <v>7</v>
      </c>
      <c r="K9" s="27">
        <v>1</v>
      </c>
      <c r="L9" s="27">
        <f t="shared" ref="L9:L10" si="10">+J9*K9</f>
        <v>7</v>
      </c>
      <c r="M9" s="74">
        <v>0</v>
      </c>
      <c r="N9" s="71">
        <f t="shared" ref="N9:N10" si="11">+M9*L9</f>
        <v>0</v>
      </c>
      <c r="O9" s="77">
        <f t="shared" si="5"/>
        <v>0.2</v>
      </c>
      <c r="P9" s="12"/>
    </row>
    <row r="10" spans="1:16" s="7" customFormat="1" ht="14.25" thickBot="1" x14ac:dyDescent="0.3">
      <c r="A10" s="55" t="s">
        <v>59</v>
      </c>
      <c r="B10" s="27" t="s">
        <v>31</v>
      </c>
      <c r="C10" s="71" t="s">
        <v>51</v>
      </c>
      <c r="D10" s="72">
        <f>+J9</f>
        <v>7</v>
      </c>
      <c r="E10" s="73">
        <f t="shared" si="3"/>
        <v>3</v>
      </c>
      <c r="F10" s="27">
        <v>1</v>
      </c>
      <c r="G10" s="27">
        <f t="shared" si="9"/>
        <v>3</v>
      </c>
      <c r="H10" s="27">
        <f>3/60</f>
        <v>0.05</v>
      </c>
      <c r="I10" s="75">
        <f t="shared" si="4"/>
        <v>0.15000000000000002</v>
      </c>
      <c r="J10" s="76">
        <f>D10-E10</f>
        <v>4</v>
      </c>
      <c r="K10" s="27">
        <v>1</v>
      </c>
      <c r="L10" s="27">
        <f t="shared" si="10"/>
        <v>4</v>
      </c>
      <c r="M10" s="74">
        <v>0</v>
      </c>
      <c r="N10" s="71">
        <f t="shared" si="11"/>
        <v>0</v>
      </c>
      <c r="O10" s="77">
        <f t="shared" si="5"/>
        <v>0.15000000000000002</v>
      </c>
      <c r="P10" s="12"/>
    </row>
    <row r="11" spans="1:16" s="7" customFormat="1" ht="14.25" thickBot="1" x14ac:dyDescent="0.3">
      <c r="A11" s="55" t="s">
        <v>59</v>
      </c>
      <c r="B11" s="27" t="s">
        <v>22</v>
      </c>
      <c r="C11" s="71" t="s">
        <v>52</v>
      </c>
      <c r="D11" s="72">
        <f>J10</f>
        <v>4</v>
      </c>
      <c r="E11" s="73">
        <f t="shared" si="3"/>
        <v>2</v>
      </c>
      <c r="F11" s="27">
        <v>1</v>
      </c>
      <c r="G11" s="27">
        <f t="shared" si="0"/>
        <v>2</v>
      </c>
      <c r="H11" s="79">
        <f>5/60</f>
        <v>8.3333333333333329E-2</v>
      </c>
      <c r="I11" s="80">
        <f t="shared" si="4"/>
        <v>0.16666666666666666</v>
      </c>
      <c r="J11" s="76">
        <f>+D11-E11</f>
        <v>2</v>
      </c>
      <c r="K11" s="27">
        <v>1</v>
      </c>
      <c r="L11" s="27">
        <f t="shared" si="1"/>
        <v>2</v>
      </c>
      <c r="M11" s="74">
        <v>0</v>
      </c>
      <c r="N11" s="71">
        <f t="shared" si="2"/>
        <v>0</v>
      </c>
      <c r="O11" s="77">
        <f t="shared" si="5"/>
        <v>0.16666666666666666</v>
      </c>
    </row>
    <row r="12" spans="1:16" s="7" customFormat="1" ht="14.25" thickBot="1" x14ac:dyDescent="0.3">
      <c r="A12" s="55" t="s">
        <v>59</v>
      </c>
      <c r="B12" s="27" t="s">
        <v>23</v>
      </c>
      <c r="C12" s="81" t="s">
        <v>52</v>
      </c>
      <c r="D12" s="82">
        <f>+J11</f>
        <v>2</v>
      </c>
      <c r="E12" s="73">
        <v>2</v>
      </c>
      <c r="F12" s="83">
        <v>1</v>
      </c>
      <c r="G12" s="83">
        <f t="shared" si="0"/>
        <v>2</v>
      </c>
      <c r="H12" s="79">
        <f>5/60</f>
        <v>8.3333333333333329E-2</v>
      </c>
      <c r="I12" s="84">
        <f t="shared" si="4"/>
        <v>0.16666666666666666</v>
      </c>
      <c r="J12" s="85">
        <f>+D12-E12</f>
        <v>0</v>
      </c>
      <c r="K12" s="83">
        <v>1</v>
      </c>
      <c r="L12" s="83">
        <f t="shared" si="1"/>
        <v>0</v>
      </c>
      <c r="M12" s="86">
        <v>0</v>
      </c>
      <c r="N12" s="81">
        <f t="shared" si="2"/>
        <v>0</v>
      </c>
      <c r="O12" s="77">
        <f t="shared" si="5"/>
        <v>0.16666666666666666</v>
      </c>
    </row>
    <row r="13" spans="1:16" s="7" customFormat="1" ht="14.25" thickBot="1" x14ac:dyDescent="0.3">
      <c r="A13" s="55" t="s">
        <v>59</v>
      </c>
      <c r="B13" s="27" t="s">
        <v>14</v>
      </c>
      <c r="C13" s="27" t="s">
        <v>45</v>
      </c>
      <c r="D13" s="87">
        <f>SUM(E6:E12)</f>
        <v>52</v>
      </c>
      <c r="E13" s="87">
        <f>SUM(E6:E12)</f>
        <v>52</v>
      </c>
      <c r="F13" s="27">
        <v>1</v>
      </c>
      <c r="G13" s="27">
        <f t="shared" si="0"/>
        <v>52</v>
      </c>
      <c r="H13" s="27">
        <f>3/60</f>
        <v>0.05</v>
      </c>
      <c r="I13" s="27">
        <f t="shared" si="4"/>
        <v>2.6</v>
      </c>
      <c r="J13" s="88">
        <f>E13-D13</f>
        <v>0</v>
      </c>
      <c r="K13" s="27">
        <v>0</v>
      </c>
      <c r="L13" s="27">
        <f t="shared" si="1"/>
        <v>0</v>
      </c>
      <c r="M13" s="74">
        <v>0</v>
      </c>
      <c r="N13" s="27">
        <f t="shared" si="2"/>
        <v>0</v>
      </c>
      <c r="O13" s="77">
        <f t="shared" si="5"/>
        <v>2.6</v>
      </c>
    </row>
    <row r="14" spans="1:16" s="7" customFormat="1" ht="14.25" thickBot="1" x14ac:dyDescent="0.3">
      <c r="A14" s="55" t="s">
        <v>59</v>
      </c>
      <c r="B14" s="28" t="s">
        <v>43</v>
      </c>
      <c r="C14" s="89" t="s">
        <v>46</v>
      </c>
      <c r="D14" s="90">
        <f>SUM(E6:E12)</f>
        <v>52</v>
      </c>
      <c r="E14" s="91">
        <f>D14</f>
        <v>52</v>
      </c>
      <c r="F14" s="28">
        <v>1</v>
      </c>
      <c r="G14" s="28">
        <f t="shared" si="0"/>
        <v>52</v>
      </c>
      <c r="H14" s="28">
        <f>3/60</f>
        <v>0.05</v>
      </c>
      <c r="I14" s="92">
        <f t="shared" si="4"/>
        <v>2.6</v>
      </c>
      <c r="J14" s="93">
        <f>E14-D14</f>
        <v>0</v>
      </c>
      <c r="K14" s="28">
        <v>0</v>
      </c>
      <c r="L14" s="28">
        <f t="shared" si="1"/>
        <v>0</v>
      </c>
      <c r="M14" s="94">
        <v>0</v>
      </c>
      <c r="N14" s="89">
        <f t="shared" si="2"/>
        <v>0</v>
      </c>
      <c r="O14" s="95">
        <f t="shared" si="5"/>
        <v>2.6</v>
      </c>
    </row>
    <row r="15" spans="1:16" s="7" customFormat="1" ht="27" x14ac:dyDescent="0.25">
      <c r="A15" s="96" t="s">
        <v>55</v>
      </c>
      <c r="B15" s="29" t="s">
        <v>5</v>
      </c>
      <c r="C15" s="97" t="s">
        <v>8</v>
      </c>
      <c r="D15" s="98">
        <v>6</v>
      </c>
      <c r="E15" s="99">
        <v>6</v>
      </c>
      <c r="F15" s="29">
        <v>1</v>
      </c>
      <c r="G15" s="29">
        <f t="shared" ref="G15:G22" si="12">+E15*F15</f>
        <v>6</v>
      </c>
      <c r="H15" s="29">
        <v>1.5</v>
      </c>
      <c r="I15" s="100">
        <f t="shared" ref="I15:I36" si="13">+G15*H15</f>
        <v>9</v>
      </c>
      <c r="J15" s="101">
        <v>0</v>
      </c>
      <c r="K15" s="29">
        <v>1</v>
      </c>
      <c r="L15" s="29">
        <f t="shared" ref="L15:L22" si="14">+J15*K15</f>
        <v>0</v>
      </c>
      <c r="M15" s="102">
        <v>0.5</v>
      </c>
      <c r="N15" s="97">
        <f>+L15*M15</f>
        <v>0</v>
      </c>
      <c r="O15" s="103">
        <f t="shared" si="5"/>
        <v>9</v>
      </c>
    </row>
    <row r="16" spans="1:16" s="7" customFormat="1" ht="27" x14ac:dyDescent="0.25">
      <c r="A16" s="96" t="s">
        <v>55</v>
      </c>
      <c r="B16" s="27" t="s">
        <v>21</v>
      </c>
      <c r="C16" s="71" t="s">
        <v>57</v>
      </c>
      <c r="D16" s="72">
        <v>483</v>
      </c>
      <c r="E16" s="104">
        <v>386</v>
      </c>
      <c r="F16" s="27">
        <v>1</v>
      </c>
      <c r="G16" s="88">
        <f t="shared" si="12"/>
        <v>386</v>
      </c>
      <c r="H16" s="27">
        <v>2</v>
      </c>
      <c r="I16" s="105">
        <f t="shared" si="13"/>
        <v>772</v>
      </c>
      <c r="J16" s="76">
        <f t="shared" ref="J16:J24" si="15">D16-E16</f>
        <v>97</v>
      </c>
      <c r="K16" s="27">
        <v>1</v>
      </c>
      <c r="L16" s="88">
        <f t="shared" si="14"/>
        <v>97</v>
      </c>
      <c r="M16" s="79">
        <f>5/60</f>
        <v>8.3333333333333329E-2</v>
      </c>
      <c r="N16" s="106">
        <f t="shared" ref="N16:N25" si="16">+M16*L16</f>
        <v>8.0833333333333321</v>
      </c>
      <c r="O16" s="107">
        <f t="shared" si="5"/>
        <v>780.08333333333337</v>
      </c>
    </row>
    <row r="17" spans="1:17" s="7" customFormat="1" ht="27" x14ac:dyDescent="0.25">
      <c r="A17" s="96" t="s">
        <v>55</v>
      </c>
      <c r="B17" s="27" t="s">
        <v>13</v>
      </c>
      <c r="C17" s="71" t="s">
        <v>47</v>
      </c>
      <c r="D17" s="72">
        <v>483</v>
      </c>
      <c r="E17" s="104">
        <f>ROUND(D17*0.3,0)</f>
        <v>145</v>
      </c>
      <c r="F17" s="27">
        <v>1</v>
      </c>
      <c r="G17" s="88">
        <f t="shared" si="12"/>
        <v>145</v>
      </c>
      <c r="H17" s="74">
        <f>3/60</f>
        <v>0.05</v>
      </c>
      <c r="I17" s="108">
        <f t="shared" si="13"/>
        <v>7.25</v>
      </c>
      <c r="J17" s="76">
        <f t="shared" si="15"/>
        <v>338</v>
      </c>
      <c r="K17" s="27">
        <v>1</v>
      </c>
      <c r="L17" s="88">
        <f t="shared" si="14"/>
        <v>338</v>
      </c>
      <c r="M17" s="74">
        <v>0</v>
      </c>
      <c r="N17" s="109">
        <f t="shared" si="16"/>
        <v>0</v>
      </c>
      <c r="O17" s="77">
        <f t="shared" si="5"/>
        <v>7.25</v>
      </c>
    </row>
    <row r="18" spans="1:17" s="7" customFormat="1" ht="27" x14ac:dyDescent="0.25">
      <c r="A18" s="96" t="s">
        <v>55</v>
      </c>
      <c r="B18" s="27" t="s">
        <v>53</v>
      </c>
      <c r="C18" s="71" t="s">
        <v>49</v>
      </c>
      <c r="D18" s="72">
        <f>J17</f>
        <v>338</v>
      </c>
      <c r="E18" s="104">
        <f>ROUND(D18*0.25,0)</f>
        <v>85</v>
      </c>
      <c r="F18" s="27">
        <v>1</v>
      </c>
      <c r="G18" s="88">
        <f t="shared" ref="G18" si="17">+E18*F18</f>
        <v>85</v>
      </c>
      <c r="H18" s="74">
        <f>3/60</f>
        <v>0.05</v>
      </c>
      <c r="I18" s="108">
        <f t="shared" si="13"/>
        <v>4.25</v>
      </c>
      <c r="J18" s="76">
        <f t="shared" si="15"/>
        <v>253</v>
      </c>
      <c r="K18" s="27">
        <v>1</v>
      </c>
      <c r="L18" s="88">
        <f t="shared" ref="L18" si="18">+J18*K18</f>
        <v>253</v>
      </c>
      <c r="M18" s="74">
        <v>0</v>
      </c>
      <c r="N18" s="109">
        <f t="shared" ref="N18" si="19">+M18*L18</f>
        <v>0</v>
      </c>
      <c r="O18" s="78">
        <f t="shared" si="5"/>
        <v>4.25</v>
      </c>
    </row>
    <row r="19" spans="1:17" s="7" customFormat="1" ht="27" x14ac:dyDescent="0.25">
      <c r="A19" s="96" t="s">
        <v>55</v>
      </c>
      <c r="B19" s="27" t="s">
        <v>24</v>
      </c>
      <c r="C19" s="71" t="s">
        <v>49</v>
      </c>
      <c r="D19" s="72">
        <f>J18</f>
        <v>253</v>
      </c>
      <c r="E19" s="104">
        <f>ROUND(D19*0.2,0)</f>
        <v>51</v>
      </c>
      <c r="F19" s="27">
        <v>1</v>
      </c>
      <c r="G19" s="88">
        <f t="shared" si="12"/>
        <v>51</v>
      </c>
      <c r="H19" s="74">
        <f>3/60</f>
        <v>0.05</v>
      </c>
      <c r="I19" s="108">
        <f t="shared" si="13"/>
        <v>2.5500000000000003</v>
      </c>
      <c r="J19" s="76">
        <f t="shared" si="15"/>
        <v>202</v>
      </c>
      <c r="K19" s="27">
        <v>1</v>
      </c>
      <c r="L19" s="88">
        <f t="shared" si="14"/>
        <v>202</v>
      </c>
      <c r="M19" s="74">
        <v>0</v>
      </c>
      <c r="N19" s="109">
        <f t="shared" si="16"/>
        <v>0</v>
      </c>
      <c r="O19" s="77">
        <f t="shared" si="5"/>
        <v>2.5500000000000003</v>
      </c>
    </row>
    <row r="20" spans="1:17" s="7" customFormat="1" ht="27" x14ac:dyDescent="0.25">
      <c r="A20" s="96" t="s">
        <v>55</v>
      </c>
      <c r="B20" s="27" t="s">
        <v>25</v>
      </c>
      <c r="C20" s="71" t="s">
        <v>49</v>
      </c>
      <c r="D20" s="72">
        <f t="shared" ref="D20:D24" si="20">J19</f>
        <v>202</v>
      </c>
      <c r="E20" s="104">
        <f>ROUND(D20*0.05,0)</f>
        <v>10</v>
      </c>
      <c r="F20" s="27">
        <v>1</v>
      </c>
      <c r="G20" s="88">
        <f t="shared" si="12"/>
        <v>10</v>
      </c>
      <c r="H20" s="74">
        <v>0.05</v>
      </c>
      <c r="I20" s="108">
        <f t="shared" si="13"/>
        <v>0.5</v>
      </c>
      <c r="J20" s="76">
        <f t="shared" si="15"/>
        <v>192</v>
      </c>
      <c r="K20" s="27">
        <v>1</v>
      </c>
      <c r="L20" s="88">
        <f t="shared" si="14"/>
        <v>192</v>
      </c>
      <c r="M20" s="74">
        <v>0</v>
      </c>
      <c r="N20" s="109">
        <f t="shared" si="16"/>
        <v>0</v>
      </c>
      <c r="O20" s="77">
        <f t="shared" si="5"/>
        <v>0.5</v>
      </c>
    </row>
    <row r="21" spans="1:17" s="7" customFormat="1" ht="27" x14ac:dyDescent="0.25">
      <c r="A21" s="96" t="s">
        <v>55</v>
      </c>
      <c r="B21" s="27" t="s">
        <v>26</v>
      </c>
      <c r="C21" s="71" t="s">
        <v>49</v>
      </c>
      <c r="D21" s="72">
        <f t="shared" si="20"/>
        <v>192</v>
      </c>
      <c r="E21" s="104">
        <f>ROUND(D21*0.05,0)</f>
        <v>10</v>
      </c>
      <c r="F21" s="27">
        <v>1</v>
      </c>
      <c r="G21" s="88">
        <f t="shared" ref="G21" si="21">+E21*F21</f>
        <v>10</v>
      </c>
      <c r="H21" s="74">
        <v>0.05</v>
      </c>
      <c r="I21" s="108">
        <f t="shared" si="13"/>
        <v>0.5</v>
      </c>
      <c r="J21" s="76">
        <f t="shared" si="15"/>
        <v>182</v>
      </c>
      <c r="K21" s="27">
        <v>1</v>
      </c>
      <c r="L21" s="88">
        <f t="shared" ref="L21" si="22">+J21*K21</f>
        <v>182</v>
      </c>
      <c r="M21" s="74">
        <v>0</v>
      </c>
      <c r="N21" s="109">
        <f t="shared" ref="N21" si="23">+M21*L21</f>
        <v>0</v>
      </c>
      <c r="O21" s="77">
        <f t="shared" si="5"/>
        <v>0.5</v>
      </c>
    </row>
    <row r="22" spans="1:17" s="8" customFormat="1" ht="27" x14ac:dyDescent="0.25">
      <c r="A22" s="96" t="s">
        <v>55</v>
      </c>
      <c r="B22" s="27" t="s">
        <v>27</v>
      </c>
      <c r="C22" s="75" t="s">
        <v>50</v>
      </c>
      <c r="D22" s="72">
        <f t="shared" si="20"/>
        <v>182</v>
      </c>
      <c r="E22" s="104">
        <f>ROUND(D22*0.2,0)</f>
        <v>36</v>
      </c>
      <c r="F22" s="27">
        <v>1</v>
      </c>
      <c r="G22" s="88">
        <f t="shared" si="12"/>
        <v>36</v>
      </c>
      <c r="H22" s="79">
        <f>5/60</f>
        <v>8.3333333333333329E-2</v>
      </c>
      <c r="I22" s="108">
        <f t="shared" si="13"/>
        <v>3</v>
      </c>
      <c r="J22" s="76">
        <f t="shared" si="15"/>
        <v>146</v>
      </c>
      <c r="K22" s="27">
        <v>1</v>
      </c>
      <c r="L22" s="88">
        <f t="shared" si="14"/>
        <v>146</v>
      </c>
      <c r="M22" s="74">
        <v>0</v>
      </c>
      <c r="N22" s="109">
        <f t="shared" si="16"/>
        <v>0</v>
      </c>
      <c r="O22" s="77">
        <f t="shared" si="5"/>
        <v>3</v>
      </c>
      <c r="P22" s="7"/>
    </row>
    <row r="23" spans="1:17" s="7" customFormat="1" ht="27" x14ac:dyDescent="0.25">
      <c r="A23" s="96" t="s">
        <v>55</v>
      </c>
      <c r="B23" s="27" t="s">
        <v>28</v>
      </c>
      <c r="C23" s="71" t="s">
        <v>50</v>
      </c>
      <c r="D23" s="72">
        <f t="shared" si="20"/>
        <v>146</v>
      </c>
      <c r="E23" s="104">
        <f>ROUND(D23*0.2,0)</f>
        <v>29</v>
      </c>
      <c r="F23" s="27">
        <v>1</v>
      </c>
      <c r="G23" s="88">
        <f t="shared" ref="G23:G33" si="24">+E23*F23</f>
        <v>29</v>
      </c>
      <c r="H23" s="79">
        <f>5/60</f>
        <v>8.3333333333333329E-2</v>
      </c>
      <c r="I23" s="108">
        <f t="shared" si="13"/>
        <v>2.4166666666666665</v>
      </c>
      <c r="J23" s="76">
        <f t="shared" si="15"/>
        <v>117</v>
      </c>
      <c r="K23" s="27">
        <v>1</v>
      </c>
      <c r="L23" s="88">
        <f t="shared" ref="L23:L33" si="25">+J23*K23</f>
        <v>117</v>
      </c>
      <c r="M23" s="74">
        <v>0</v>
      </c>
      <c r="N23" s="109">
        <f t="shared" si="16"/>
        <v>0</v>
      </c>
      <c r="O23" s="77">
        <f t="shared" si="5"/>
        <v>2.4166666666666665</v>
      </c>
      <c r="Q23" s="15"/>
    </row>
    <row r="24" spans="1:17" s="7" customFormat="1" ht="27" x14ac:dyDescent="0.25">
      <c r="A24" s="96" t="s">
        <v>55</v>
      </c>
      <c r="B24" s="27" t="s">
        <v>39</v>
      </c>
      <c r="C24" s="71" t="s">
        <v>50</v>
      </c>
      <c r="D24" s="72">
        <f t="shared" si="20"/>
        <v>117</v>
      </c>
      <c r="E24" s="104">
        <v>20</v>
      </c>
      <c r="F24" s="27">
        <v>1</v>
      </c>
      <c r="G24" s="88">
        <f t="shared" si="24"/>
        <v>20</v>
      </c>
      <c r="H24" s="79">
        <f>5/60</f>
        <v>8.3333333333333329E-2</v>
      </c>
      <c r="I24" s="108">
        <f t="shared" si="13"/>
        <v>1.6666666666666665</v>
      </c>
      <c r="J24" s="76">
        <f t="shared" si="15"/>
        <v>97</v>
      </c>
      <c r="K24" s="27">
        <v>1</v>
      </c>
      <c r="L24" s="88">
        <f t="shared" si="25"/>
        <v>97</v>
      </c>
      <c r="M24" s="74">
        <v>0</v>
      </c>
      <c r="N24" s="109">
        <f t="shared" si="16"/>
        <v>0</v>
      </c>
      <c r="O24" s="77">
        <f t="shared" si="5"/>
        <v>1.6666666666666665</v>
      </c>
    </row>
    <row r="25" spans="1:17" s="6" customFormat="1" ht="27" x14ac:dyDescent="0.25">
      <c r="A25" s="96" t="s">
        <v>55</v>
      </c>
      <c r="B25" s="27" t="s">
        <v>14</v>
      </c>
      <c r="C25" s="75" t="s">
        <v>48</v>
      </c>
      <c r="D25" s="65">
        <f>SUM(E17:E24)</f>
        <v>386</v>
      </c>
      <c r="E25" s="68">
        <f>SUM(E17:E24)</f>
        <v>386</v>
      </c>
      <c r="F25" s="27">
        <v>1</v>
      </c>
      <c r="G25" s="88">
        <f t="shared" si="24"/>
        <v>386</v>
      </c>
      <c r="H25" s="86">
        <f>3/60</f>
        <v>0.05</v>
      </c>
      <c r="I25" s="108">
        <f t="shared" si="13"/>
        <v>19.3</v>
      </c>
      <c r="J25" s="76">
        <v>0</v>
      </c>
      <c r="K25" s="27">
        <v>0</v>
      </c>
      <c r="L25" s="88">
        <f t="shared" si="25"/>
        <v>0</v>
      </c>
      <c r="M25" s="74">
        <v>0</v>
      </c>
      <c r="N25" s="109">
        <f t="shared" si="16"/>
        <v>0</v>
      </c>
      <c r="O25" s="77">
        <f t="shared" si="5"/>
        <v>19.3</v>
      </c>
      <c r="P25" s="7"/>
    </row>
    <row r="26" spans="1:17" s="7" customFormat="1" ht="27" x14ac:dyDescent="0.25">
      <c r="A26" s="96" t="s">
        <v>56</v>
      </c>
      <c r="B26" s="29" t="s">
        <v>5</v>
      </c>
      <c r="C26" s="97" t="s">
        <v>8</v>
      </c>
      <c r="D26" s="98">
        <v>3</v>
      </c>
      <c r="E26" s="99">
        <v>3</v>
      </c>
      <c r="F26" s="29">
        <v>1</v>
      </c>
      <c r="G26" s="29">
        <f t="shared" si="24"/>
        <v>3</v>
      </c>
      <c r="H26" s="29">
        <v>1.5</v>
      </c>
      <c r="I26" s="100">
        <f t="shared" si="13"/>
        <v>4.5</v>
      </c>
      <c r="J26" s="101">
        <v>0</v>
      </c>
      <c r="K26" s="29">
        <v>1</v>
      </c>
      <c r="L26" s="29">
        <f t="shared" si="25"/>
        <v>0</v>
      </c>
      <c r="M26" s="102">
        <v>0.5</v>
      </c>
      <c r="N26" s="97">
        <f>+L26*M26</f>
        <v>0</v>
      </c>
      <c r="O26" s="103">
        <f t="shared" si="5"/>
        <v>4.5</v>
      </c>
    </row>
    <row r="27" spans="1:17" s="7" customFormat="1" ht="27" x14ac:dyDescent="0.25">
      <c r="A27" s="96" t="s">
        <v>56</v>
      </c>
      <c r="B27" s="27" t="s">
        <v>21</v>
      </c>
      <c r="C27" s="71" t="s">
        <v>58</v>
      </c>
      <c r="D27" s="72">
        <v>483</v>
      </c>
      <c r="E27" s="104">
        <v>386</v>
      </c>
      <c r="F27" s="27">
        <v>1</v>
      </c>
      <c r="G27" s="88">
        <f t="shared" si="24"/>
        <v>386</v>
      </c>
      <c r="H27" s="27">
        <v>1</v>
      </c>
      <c r="I27" s="105">
        <f t="shared" si="13"/>
        <v>386</v>
      </c>
      <c r="J27" s="76">
        <f t="shared" ref="J27:J35" si="26">D27-E27</f>
        <v>97</v>
      </c>
      <c r="K27" s="27">
        <v>1</v>
      </c>
      <c r="L27" s="88">
        <f t="shared" si="25"/>
        <v>97</v>
      </c>
      <c r="M27" s="79">
        <f>5/60</f>
        <v>8.3333333333333329E-2</v>
      </c>
      <c r="N27" s="106">
        <f t="shared" ref="N27:N36" si="27">+M27*L27</f>
        <v>8.0833333333333321</v>
      </c>
      <c r="O27" s="107">
        <f t="shared" si="5"/>
        <v>394.08333333333331</v>
      </c>
    </row>
    <row r="28" spans="1:17" s="7" customFormat="1" ht="27" x14ac:dyDescent="0.25">
      <c r="A28" s="96" t="s">
        <v>56</v>
      </c>
      <c r="B28" s="27" t="s">
        <v>13</v>
      </c>
      <c r="C28" s="71" t="s">
        <v>47</v>
      </c>
      <c r="D28" s="72">
        <v>483</v>
      </c>
      <c r="E28" s="104">
        <f>ROUND(D28*0.3,0)</f>
        <v>145</v>
      </c>
      <c r="F28" s="27">
        <v>1</v>
      </c>
      <c r="G28" s="88">
        <f t="shared" si="24"/>
        <v>145</v>
      </c>
      <c r="H28" s="74">
        <f>3/60</f>
        <v>0.05</v>
      </c>
      <c r="I28" s="108">
        <f t="shared" si="13"/>
        <v>7.25</v>
      </c>
      <c r="J28" s="76">
        <f t="shared" si="26"/>
        <v>338</v>
      </c>
      <c r="K28" s="27">
        <v>1</v>
      </c>
      <c r="L28" s="88">
        <f t="shared" si="25"/>
        <v>338</v>
      </c>
      <c r="M28" s="74">
        <v>0</v>
      </c>
      <c r="N28" s="109">
        <f t="shared" si="27"/>
        <v>0</v>
      </c>
      <c r="O28" s="77">
        <f t="shared" si="5"/>
        <v>7.25</v>
      </c>
    </row>
    <row r="29" spans="1:17" s="7" customFormat="1" ht="27" x14ac:dyDescent="0.25">
      <c r="A29" s="96" t="s">
        <v>56</v>
      </c>
      <c r="B29" s="27" t="s">
        <v>53</v>
      </c>
      <c r="C29" s="71" t="s">
        <v>49</v>
      </c>
      <c r="D29" s="72">
        <f>J28</f>
        <v>338</v>
      </c>
      <c r="E29" s="104">
        <f>ROUND(D29*0.25,0)</f>
        <v>85</v>
      </c>
      <c r="F29" s="27">
        <v>1</v>
      </c>
      <c r="G29" s="88">
        <f t="shared" si="24"/>
        <v>85</v>
      </c>
      <c r="H29" s="74">
        <f>3/60</f>
        <v>0.05</v>
      </c>
      <c r="I29" s="108">
        <f t="shared" si="13"/>
        <v>4.25</v>
      </c>
      <c r="J29" s="76">
        <f t="shared" si="26"/>
        <v>253</v>
      </c>
      <c r="K29" s="27">
        <v>1</v>
      </c>
      <c r="L29" s="88">
        <f t="shared" si="25"/>
        <v>253</v>
      </c>
      <c r="M29" s="74">
        <v>0</v>
      </c>
      <c r="N29" s="109">
        <f t="shared" si="27"/>
        <v>0</v>
      </c>
      <c r="O29" s="78">
        <f t="shared" si="5"/>
        <v>4.25</v>
      </c>
    </row>
    <row r="30" spans="1:17" s="7" customFormat="1" ht="27" x14ac:dyDescent="0.25">
      <c r="A30" s="96" t="s">
        <v>56</v>
      </c>
      <c r="B30" s="27" t="s">
        <v>24</v>
      </c>
      <c r="C30" s="71" t="s">
        <v>49</v>
      </c>
      <c r="D30" s="72">
        <f>J29</f>
        <v>253</v>
      </c>
      <c r="E30" s="104">
        <f>ROUND(D30*0.2,0)</f>
        <v>51</v>
      </c>
      <c r="F30" s="27">
        <v>1</v>
      </c>
      <c r="G30" s="88">
        <f t="shared" si="24"/>
        <v>51</v>
      </c>
      <c r="H30" s="74">
        <f>3/60</f>
        <v>0.05</v>
      </c>
      <c r="I30" s="108">
        <f t="shared" si="13"/>
        <v>2.5500000000000003</v>
      </c>
      <c r="J30" s="76">
        <f t="shared" si="26"/>
        <v>202</v>
      </c>
      <c r="K30" s="27">
        <v>1</v>
      </c>
      <c r="L30" s="88">
        <f t="shared" si="25"/>
        <v>202</v>
      </c>
      <c r="M30" s="74">
        <v>0</v>
      </c>
      <c r="N30" s="109">
        <f t="shared" si="27"/>
        <v>0</v>
      </c>
      <c r="O30" s="77">
        <f t="shared" si="5"/>
        <v>2.5500000000000003</v>
      </c>
    </row>
    <row r="31" spans="1:17" s="7" customFormat="1" ht="27" x14ac:dyDescent="0.25">
      <c r="A31" s="96" t="s">
        <v>56</v>
      </c>
      <c r="B31" s="27" t="s">
        <v>25</v>
      </c>
      <c r="C31" s="71" t="s">
        <v>49</v>
      </c>
      <c r="D31" s="72">
        <f t="shared" ref="D31:D35" si="28">J30</f>
        <v>202</v>
      </c>
      <c r="E31" s="104">
        <f>ROUND(D31*0.05,0)</f>
        <v>10</v>
      </c>
      <c r="F31" s="27">
        <v>1</v>
      </c>
      <c r="G31" s="88">
        <f t="shared" si="24"/>
        <v>10</v>
      </c>
      <c r="H31" s="74">
        <v>0.05</v>
      </c>
      <c r="I31" s="108">
        <f t="shared" si="13"/>
        <v>0.5</v>
      </c>
      <c r="J31" s="76">
        <f t="shared" si="26"/>
        <v>192</v>
      </c>
      <c r="K31" s="27">
        <v>1</v>
      </c>
      <c r="L31" s="88">
        <f t="shared" si="25"/>
        <v>192</v>
      </c>
      <c r="M31" s="74">
        <v>0</v>
      </c>
      <c r="N31" s="109">
        <f t="shared" si="27"/>
        <v>0</v>
      </c>
      <c r="O31" s="77">
        <f t="shared" si="5"/>
        <v>0.5</v>
      </c>
    </row>
    <row r="32" spans="1:17" s="7" customFormat="1" ht="27" x14ac:dyDescent="0.25">
      <c r="A32" s="96" t="s">
        <v>56</v>
      </c>
      <c r="B32" s="27" t="s">
        <v>26</v>
      </c>
      <c r="C32" s="71" t="s">
        <v>49</v>
      </c>
      <c r="D32" s="72">
        <f t="shared" si="28"/>
        <v>192</v>
      </c>
      <c r="E32" s="104">
        <f>ROUND(D32*0.05,0)</f>
        <v>10</v>
      </c>
      <c r="F32" s="27">
        <v>1</v>
      </c>
      <c r="G32" s="88">
        <f t="shared" si="24"/>
        <v>10</v>
      </c>
      <c r="H32" s="74">
        <v>0.05</v>
      </c>
      <c r="I32" s="108">
        <f t="shared" si="13"/>
        <v>0.5</v>
      </c>
      <c r="J32" s="76">
        <f t="shared" si="26"/>
        <v>182</v>
      </c>
      <c r="K32" s="27">
        <v>1</v>
      </c>
      <c r="L32" s="88">
        <f t="shared" si="25"/>
        <v>182</v>
      </c>
      <c r="M32" s="74">
        <v>0</v>
      </c>
      <c r="N32" s="109">
        <f t="shared" si="27"/>
        <v>0</v>
      </c>
      <c r="O32" s="77">
        <f t="shared" si="5"/>
        <v>0.5</v>
      </c>
    </row>
    <row r="33" spans="1:17" s="8" customFormat="1" ht="27" x14ac:dyDescent="0.25">
      <c r="A33" s="96" t="s">
        <v>56</v>
      </c>
      <c r="B33" s="27" t="s">
        <v>27</v>
      </c>
      <c r="C33" s="75" t="s">
        <v>50</v>
      </c>
      <c r="D33" s="72">
        <f t="shared" si="28"/>
        <v>182</v>
      </c>
      <c r="E33" s="104">
        <f>ROUND(D33*0.2,0)</f>
        <v>36</v>
      </c>
      <c r="F33" s="27">
        <v>1</v>
      </c>
      <c r="G33" s="88">
        <f t="shared" si="24"/>
        <v>36</v>
      </c>
      <c r="H33" s="79">
        <f>5/60</f>
        <v>8.3333333333333329E-2</v>
      </c>
      <c r="I33" s="108">
        <f t="shared" si="13"/>
        <v>3</v>
      </c>
      <c r="J33" s="76">
        <f t="shared" si="26"/>
        <v>146</v>
      </c>
      <c r="K33" s="27">
        <v>1</v>
      </c>
      <c r="L33" s="88">
        <f t="shared" si="25"/>
        <v>146</v>
      </c>
      <c r="M33" s="74">
        <v>0</v>
      </c>
      <c r="N33" s="109">
        <f t="shared" si="27"/>
        <v>0</v>
      </c>
      <c r="O33" s="77">
        <f t="shared" si="5"/>
        <v>3</v>
      </c>
    </row>
    <row r="34" spans="1:17" s="7" customFormat="1" ht="27" x14ac:dyDescent="0.25">
      <c r="A34" s="96" t="s">
        <v>56</v>
      </c>
      <c r="B34" s="27" t="s">
        <v>28</v>
      </c>
      <c r="C34" s="71" t="s">
        <v>50</v>
      </c>
      <c r="D34" s="72">
        <f t="shared" si="28"/>
        <v>146</v>
      </c>
      <c r="E34" s="104">
        <f>ROUND(D34*0.2,0)</f>
        <v>29</v>
      </c>
      <c r="F34" s="27">
        <v>1</v>
      </c>
      <c r="G34" s="88">
        <f t="shared" ref="G34:G36" si="29">+E34*F34</f>
        <v>29</v>
      </c>
      <c r="H34" s="79">
        <f>5/60</f>
        <v>8.3333333333333329E-2</v>
      </c>
      <c r="I34" s="108">
        <f t="shared" si="13"/>
        <v>2.4166666666666665</v>
      </c>
      <c r="J34" s="76">
        <f t="shared" si="26"/>
        <v>117</v>
      </c>
      <c r="K34" s="27">
        <v>1</v>
      </c>
      <c r="L34" s="88">
        <f t="shared" ref="L34:L36" si="30">+J34*K34</f>
        <v>117</v>
      </c>
      <c r="M34" s="74">
        <v>0</v>
      </c>
      <c r="N34" s="109">
        <f t="shared" si="27"/>
        <v>0</v>
      </c>
      <c r="O34" s="77">
        <f t="shared" si="5"/>
        <v>2.4166666666666665</v>
      </c>
      <c r="Q34" s="15"/>
    </row>
    <row r="35" spans="1:17" s="7" customFormat="1" ht="27" x14ac:dyDescent="0.25">
      <c r="A35" s="96" t="s">
        <v>56</v>
      </c>
      <c r="B35" s="27" t="s">
        <v>39</v>
      </c>
      <c r="C35" s="71" t="s">
        <v>50</v>
      </c>
      <c r="D35" s="72">
        <f t="shared" si="28"/>
        <v>117</v>
      </c>
      <c r="E35" s="104">
        <v>20</v>
      </c>
      <c r="F35" s="27">
        <v>1</v>
      </c>
      <c r="G35" s="88">
        <f t="shared" si="29"/>
        <v>20</v>
      </c>
      <c r="H35" s="79">
        <f>5/60</f>
        <v>8.3333333333333329E-2</v>
      </c>
      <c r="I35" s="108">
        <f t="shared" si="13"/>
        <v>1.6666666666666665</v>
      </c>
      <c r="J35" s="76">
        <f t="shared" si="26"/>
        <v>97</v>
      </c>
      <c r="K35" s="27">
        <v>1</v>
      </c>
      <c r="L35" s="88">
        <f t="shared" si="30"/>
        <v>97</v>
      </c>
      <c r="M35" s="74">
        <v>0</v>
      </c>
      <c r="N35" s="109">
        <f t="shared" si="27"/>
        <v>0</v>
      </c>
      <c r="O35" s="77">
        <f t="shared" si="5"/>
        <v>1.6666666666666665</v>
      </c>
    </row>
    <row r="36" spans="1:17" s="6" customFormat="1" ht="27.75" thickBot="1" x14ac:dyDescent="0.3">
      <c r="A36" s="96" t="s">
        <v>56</v>
      </c>
      <c r="B36" s="27" t="s">
        <v>14</v>
      </c>
      <c r="C36" s="75" t="s">
        <v>48</v>
      </c>
      <c r="D36" s="65">
        <f>SUM(E28:E35)</f>
        <v>386</v>
      </c>
      <c r="E36" s="68">
        <f>SUM(E28:E35)</f>
        <v>386</v>
      </c>
      <c r="F36" s="27">
        <v>1</v>
      </c>
      <c r="G36" s="88">
        <f t="shared" si="29"/>
        <v>386</v>
      </c>
      <c r="H36" s="86">
        <f>3/60</f>
        <v>0.05</v>
      </c>
      <c r="I36" s="108">
        <f t="shared" si="13"/>
        <v>19.3</v>
      </c>
      <c r="J36" s="76">
        <v>0</v>
      </c>
      <c r="K36" s="27">
        <v>0</v>
      </c>
      <c r="L36" s="88">
        <f t="shared" si="30"/>
        <v>0</v>
      </c>
      <c r="M36" s="74">
        <v>0</v>
      </c>
      <c r="N36" s="109">
        <f t="shared" si="27"/>
        <v>0</v>
      </c>
      <c r="O36" s="77">
        <f t="shared" si="5"/>
        <v>19.3</v>
      </c>
      <c r="P36" s="7"/>
    </row>
    <row r="37" spans="1:17" s="7" customFormat="1" ht="14.25" thickBot="1" x14ac:dyDescent="0.3">
      <c r="A37" s="110" t="s">
        <v>6</v>
      </c>
      <c r="B37" s="30"/>
      <c r="C37" s="111"/>
      <c r="D37" s="112">
        <f>D3+D4+D15+D16+D26+D27</f>
        <v>1029</v>
      </c>
      <c r="E37" s="113">
        <f>E3+E4+E15+E16+E26+E27</f>
        <v>835</v>
      </c>
      <c r="F37" s="114">
        <f>+G37/E37</f>
        <v>3.0502994011976048</v>
      </c>
      <c r="G37" s="115">
        <f>SUM(G3:G36)</f>
        <v>2547</v>
      </c>
      <c r="H37" s="116">
        <f>+I37/G37</f>
        <v>0.62987828818217517</v>
      </c>
      <c r="I37" s="117">
        <f>SUM(I3:I36)</f>
        <v>1604.3000000000002</v>
      </c>
      <c r="J37" s="118">
        <f>J4+J16+J27</f>
        <v>194</v>
      </c>
      <c r="K37" s="119">
        <f>+L37/J37</f>
        <v>17.123711340206185</v>
      </c>
      <c r="L37" s="115">
        <f>SUM(L3:L36)</f>
        <v>3322</v>
      </c>
      <c r="M37" s="116">
        <f>+N37/L37</f>
        <v>4.866546257274733E-3</v>
      </c>
      <c r="N37" s="117">
        <f>SUM(N3:N36)</f>
        <v>16.166666666666664</v>
      </c>
      <c r="O37" s="120">
        <f>SUM(O3:O36)</f>
        <v>1620.4666666666669</v>
      </c>
    </row>
    <row r="38" spans="1:17" ht="43.5" customHeight="1" thickBot="1" x14ac:dyDescent="0.25">
      <c r="A38" s="38" t="s">
        <v>60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</row>
    <row r="39" spans="1:17" x14ac:dyDescent="0.2">
      <c r="E39" s="4"/>
      <c r="F39" s="10"/>
      <c r="J39" s="4"/>
      <c r="M39" s="32"/>
    </row>
    <row r="40" spans="1:17" x14ac:dyDescent="0.2">
      <c r="E40" s="4"/>
      <c r="F40" s="10"/>
      <c r="K40" s="9"/>
    </row>
    <row r="41" spans="1:17" x14ac:dyDescent="0.2">
      <c r="E41" s="4"/>
      <c r="F41" s="10"/>
      <c r="J41" s="4"/>
    </row>
    <row r="42" spans="1:17" x14ac:dyDescent="0.2">
      <c r="C42" s="11"/>
    </row>
    <row r="44" spans="1:17" s="13" customFormat="1" x14ac:dyDescent="0.2">
      <c r="C44" s="14"/>
    </row>
  </sheetData>
  <customSheetViews>
    <customSheetView guid="{2CD36696-4D9F-42CD-8DD0-02AED3AEB090}" scale="125" showPageBreaks="1" fitToPage="1" printArea="1">
      <selection sqref="A1:O38"/>
      <pageMargins left="0.7" right="0.7" top="0.75" bottom="0.75" header="0.3" footer="0.3"/>
      <pageSetup scale="68" orientation="landscape" horizontalDpi="4294967295" verticalDpi="4294967295" r:id="rId1"/>
    </customSheetView>
    <customSheetView guid="{F5E7592F-55DE-429A-A846-2283C7D36AAD}" scale="125" fitToPage="1" printArea="1">
      <selection sqref="A1:O37"/>
      <pageMargins left="0.7" right="0.7" top="0.75" bottom="0.75" header="0.3" footer="0.3"/>
      <pageSetup scale="63" orientation="landscape" horizontalDpi="4294967295" verticalDpi="4294967295" r:id="rId2"/>
    </customSheetView>
    <customSheetView guid="{C3481A4E-52E2-4E2B-AD6C-DE754B250FA7}" scale="110" fitToPage="1" hiddenRows="1">
      <selection sqref="A1:P26"/>
      <pageMargins left="0.7" right="0.7" top="0.75" bottom="0.75" header="0.3" footer="0.3"/>
      <pageSetup scale="86" orientation="landscape" horizontalDpi="4294967295" verticalDpi="4294967295" r:id="rId3"/>
    </customSheetView>
    <customSheetView guid="{0335F64B-B5D9-4272-84AB-712877F064A6}" scale="90" fitToPage="1">
      <selection activeCell="F17" sqref="F17"/>
      <pageMargins left="0.7" right="0.7" top="0.75" bottom="0.75" header="0.3" footer="0.3"/>
      <pageSetup scale="44" orientation="landscape" horizontalDpi="4294967295" verticalDpi="4294967295" r:id="rId4"/>
    </customSheetView>
    <customSheetView guid="{EE6797CD-4BE1-4E6F-8D9F-91D4218C51F8}" scale="125" fitToPage="1" topLeftCell="B1">
      <selection activeCell="H20" sqref="H20"/>
      <pageMargins left="0.7" right="0.7" top="0.75" bottom="0.75" header="0.3" footer="0.3"/>
      <pageSetup scale="80" orientation="landscape" horizontalDpi="4294967295" verticalDpi="4294967295" r:id="rId5"/>
    </customSheetView>
    <customSheetView guid="{AD453C9B-5329-4E8A-82F1-ED190EE3E707}" scale="125" fitToPage="1" printArea="1">
      <selection activeCell="P6" sqref="P6"/>
      <pageMargins left="0.7" right="0.7" top="0.75" bottom="0.75" header="0.3" footer="0.3"/>
      <pageSetup scale="63" orientation="landscape" horizontalDpi="4294967295" verticalDpi="4294967295" r:id="rId6"/>
    </customSheetView>
  </customSheetViews>
  <mergeCells count="3">
    <mergeCell ref="J1:N1"/>
    <mergeCell ref="E1:I1"/>
    <mergeCell ref="A38:O38"/>
  </mergeCells>
  <pageMargins left="0.7" right="0.7" top="0.75" bottom="0.75" header="0.3" footer="0.3"/>
  <pageSetup scale="56" orientation="landscape" horizontalDpi="4294967295" verticalDpi="4294967295" r:id="rId7"/>
  <ignoredErrors>
    <ignoredError sqref="N3 H37 N15 H25 M37 H11 H22 H19:H20 H13 H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9" zoomScale="110" zoomScaleNormal="110" workbookViewId="0">
      <selection activeCell="C35" sqref="C35"/>
    </sheetView>
  </sheetViews>
  <sheetFormatPr defaultColWidth="19.42578125" defaultRowHeight="15" x14ac:dyDescent="0.25"/>
  <cols>
    <col min="1" max="1" width="25.140625" customWidth="1"/>
    <col min="2" max="2" width="29.7109375" customWidth="1"/>
    <col min="3" max="3" width="11.85546875" bestFit="1" customWidth="1"/>
    <col min="4" max="4" width="11.28515625" customWidth="1"/>
    <col min="5" max="5" width="15" customWidth="1"/>
  </cols>
  <sheetData>
    <row r="1" spans="1:5" ht="24.4" x14ac:dyDescent="0.55000000000000004">
      <c r="A1" s="17" t="s">
        <v>0</v>
      </c>
      <c r="B1" s="17" t="s">
        <v>1</v>
      </c>
      <c r="C1" s="17" t="s">
        <v>12</v>
      </c>
      <c r="D1" s="17" t="s">
        <v>18</v>
      </c>
      <c r="E1" s="17" t="s">
        <v>19</v>
      </c>
    </row>
    <row r="2" spans="1:5" ht="24.75" customHeight="1" x14ac:dyDescent="0.55000000000000004">
      <c r="A2" s="34" t="s">
        <v>59</v>
      </c>
      <c r="B2" s="35" t="s">
        <v>5</v>
      </c>
      <c r="C2" s="36">
        <f>+'Table A1. Burden'!O3</f>
        <v>2</v>
      </c>
      <c r="D2" s="37">
        <v>45.6</v>
      </c>
      <c r="E2" s="37">
        <f t="shared" ref="E2:E24" si="0">+C2*D2</f>
        <v>91.2</v>
      </c>
    </row>
    <row r="3" spans="1:5" ht="21.75" customHeight="1" x14ac:dyDescent="0.55000000000000004">
      <c r="A3" s="34" t="s">
        <v>59</v>
      </c>
      <c r="B3" s="35" t="s">
        <v>21</v>
      </c>
      <c r="C3" s="36">
        <f>'Table A1. Burden'!O4</f>
        <v>52</v>
      </c>
      <c r="D3" s="37">
        <v>45.6</v>
      </c>
      <c r="E3" s="37">
        <f t="shared" si="0"/>
        <v>2371.2000000000003</v>
      </c>
    </row>
    <row r="4" spans="1:5" ht="21.75" customHeight="1" x14ac:dyDescent="0.55000000000000004">
      <c r="A4" s="34" t="s">
        <v>59</v>
      </c>
      <c r="B4" s="35" t="s">
        <v>63</v>
      </c>
      <c r="C4" s="36">
        <v>288</v>
      </c>
      <c r="D4" s="37">
        <v>45.6</v>
      </c>
      <c r="E4" s="37">
        <f>+C4*D4</f>
        <v>13132.800000000001</v>
      </c>
    </row>
    <row r="5" spans="1:5" ht="21" customHeight="1" x14ac:dyDescent="0.55000000000000004">
      <c r="A5" s="16" t="s">
        <v>59</v>
      </c>
      <c r="B5" s="3" t="s">
        <v>13</v>
      </c>
      <c r="C5" s="18">
        <f>+'Table A1. Burden'!O6</f>
        <v>1.05</v>
      </c>
      <c r="D5" s="19">
        <v>45.6</v>
      </c>
      <c r="E5" s="19">
        <f t="shared" si="0"/>
        <v>47.88</v>
      </c>
    </row>
    <row r="6" spans="1:5" ht="26.25" customHeight="1" x14ac:dyDescent="0.55000000000000004">
      <c r="A6" s="16" t="s">
        <v>59</v>
      </c>
      <c r="B6" s="3" t="s">
        <v>42</v>
      </c>
      <c r="C6" s="20">
        <f>+'Table A1. Burden'!O7</f>
        <v>0.60000000000000009</v>
      </c>
      <c r="D6" s="19">
        <v>45.6</v>
      </c>
      <c r="E6" s="21">
        <f t="shared" ref="E6" si="1">+C6*D6</f>
        <v>27.360000000000007</v>
      </c>
    </row>
    <row r="7" spans="1:5" ht="24.75" customHeight="1" x14ac:dyDescent="0.55000000000000004">
      <c r="A7" s="16" t="s">
        <v>59</v>
      </c>
      <c r="B7" s="3" t="s">
        <v>32</v>
      </c>
      <c r="C7" s="18">
        <f>+'Table A1. Burden'!O8</f>
        <v>0.4</v>
      </c>
      <c r="D7" s="19">
        <v>45.6</v>
      </c>
      <c r="E7" s="19">
        <f t="shared" si="0"/>
        <v>18.240000000000002</v>
      </c>
    </row>
    <row r="8" spans="1:5" ht="22.5" customHeight="1" x14ac:dyDescent="0.55000000000000004">
      <c r="A8" s="16" t="s">
        <v>59</v>
      </c>
      <c r="B8" s="3" t="s">
        <v>34</v>
      </c>
      <c r="C8" s="18">
        <f>+'Table A1. Burden'!O9</f>
        <v>0.2</v>
      </c>
      <c r="D8" s="19">
        <v>45.6</v>
      </c>
      <c r="E8" s="19">
        <f t="shared" si="0"/>
        <v>9.120000000000001</v>
      </c>
    </row>
    <row r="9" spans="1:5" ht="25.5" customHeight="1" x14ac:dyDescent="0.55000000000000004">
      <c r="A9" s="16" t="s">
        <v>59</v>
      </c>
      <c r="B9" s="3" t="s">
        <v>35</v>
      </c>
      <c r="C9" s="18">
        <f>+'Table A1. Burden'!O10</f>
        <v>0.15000000000000002</v>
      </c>
      <c r="D9" s="19">
        <v>45.6</v>
      </c>
      <c r="E9" s="19">
        <f t="shared" si="0"/>
        <v>6.8400000000000016</v>
      </c>
    </row>
    <row r="10" spans="1:5" ht="25.5" customHeight="1" x14ac:dyDescent="0.55000000000000004">
      <c r="A10" s="16" t="s">
        <v>59</v>
      </c>
      <c r="B10" s="3" t="s">
        <v>36</v>
      </c>
      <c r="C10" s="18">
        <f>+'Table A1. Burden'!O11</f>
        <v>0.16666666666666666</v>
      </c>
      <c r="D10" s="19">
        <v>45.6</v>
      </c>
      <c r="E10" s="19">
        <f>+C10*D10</f>
        <v>7.6</v>
      </c>
    </row>
    <row r="11" spans="1:5" ht="22.5" customHeight="1" x14ac:dyDescent="0.55000000000000004">
      <c r="A11" s="16" t="s">
        <v>59</v>
      </c>
      <c r="B11" s="3" t="s">
        <v>33</v>
      </c>
      <c r="C11" s="18">
        <f>+'Table A1. Burden'!O12</f>
        <v>0.16666666666666666</v>
      </c>
      <c r="D11" s="19">
        <v>45.6</v>
      </c>
      <c r="E11" s="19">
        <f t="shared" si="0"/>
        <v>7.6</v>
      </c>
    </row>
    <row r="12" spans="1:5" ht="24" customHeight="1" x14ac:dyDescent="0.55000000000000004">
      <c r="A12" s="16" t="s">
        <v>59</v>
      </c>
      <c r="B12" s="3" t="s">
        <v>14</v>
      </c>
      <c r="C12" s="18">
        <f>+'Table A1. Burden'!O13</f>
        <v>2.6</v>
      </c>
      <c r="D12" s="19">
        <v>45.6</v>
      </c>
      <c r="E12" s="19">
        <f t="shared" si="0"/>
        <v>118.56</v>
      </c>
    </row>
    <row r="13" spans="1:5" ht="24" customHeight="1" x14ac:dyDescent="0.55000000000000004">
      <c r="A13" s="16" t="s">
        <v>59</v>
      </c>
      <c r="B13" s="3" t="s">
        <v>43</v>
      </c>
      <c r="C13" s="20">
        <f>+'Table A1. Burden'!O14</f>
        <v>2.6</v>
      </c>
      <c r="D13" s="19">
        <v>45.6</v>
      </c>
      <c r="E13" s="21">
        <f t="shared" ref="E13" si="2">+C13*D13</f>
        <v>118.56</v>
      </c>
    </row>
    <row r="14" spans="1:5" ht="21.75" customHeight="1" x14ac:dyDescent="0.25">
      <c r="A14" s="2" t="s">
        <v>55</v>
      </c>
      <c r="B14" s="3" t="s">
        <v>5</v>
      </c>
      <c r="C14" s="22">
        <f>'Table A1. Burden'!O15</f>
        <v>9</v>
      </c>
      <c r="D14" s="19">
        <v>27.26</v>
      </c>
      <c r="E14" s="21">
        <f t="shared" si="0"/>
        <v>245.34</v>
      </c>
    </row>
    <row r="15" spans="1:5" ht="24" customHeight="1" x14ac:dyDescent="0.25">
      <c r="A15" s="2" t="s">
        <v>55</v>
      </c>
      <c r="B15" s="3" t="s">
        <v>21</v>
      </c>
      <c r="C15" s="22">
        <f>'Table A1. Burden'!O16</f>
        <v>780.08333333333337</v>
      </c>
      <c r="D15" s="19">
        <v>27.26</v>
      </c>
      <c r="E15" s="19">
        <f t="shared" si="0"/>
        <v>21265.07166666667</v>
      </c>
    </row>
    <row r="16" spans="1:5" ht="26.25" customHeight="1" x14ac:dyDescent="0.25">
      <c r="A16" s="2" t="s">
        <v>55</v>
      </c>
      <c r="B16" s="3" t="s">
        <v>13</v>
      </c>
      <c r="C16" s="18">
        <f>'Table A1. Burden'!O17</f>
        <v>7.25</v>
      </c>
      <c r="D16" s="19">
        <v>27.26</v>
      </c>
      <c r="E16" s="19">
        <f t="shared" si="0"/>
        <v>197.63500000000002</v>
      </c>
    </row>
    <row r="17" spans="1:10" ht="23.25" customHeight="1" x14ac:dyDescent="0.25">
      <c r="A17" s="2" t="s">
        <v>55</v>
      </c>
      <c r="B17" s="3" t="s">
        <v>42</v>
      </c>
      <c r="C17" s="20">
        <f>'Table A1. Burden'!O18</f>
        <v>4.25</v>
      </c>
      <c r="D17" s="19">
        <v>27.26</v>
      </c>
      <c r="E17" s="21">
        <f t="shared" ref="E17" si="3">+C17*D17</f>
        <v>115.855</v>
      </c>
    </row>
    <row r="18" spans="1:10" ht="23.25" customHeight="1" x14ac:dyDescent="0.25">
      <c r="A18" s="2" t="s">
        <v>55</v>
      </c>
      <c r="B18" s="3" t="s">
        <v>32</v>
      </c>
      <c r="C18" s="18">
        <f>'Table A1. Burden'!O19</f>
        <v>2.5500000000000003</v>
      </c>
      <c r="D18" s="19">
        <v>27.26</v>
      </c>
      <c r="E18" s="19">
        <f t="shared" si="0"/>
        <v>69.513000000000005</v>
      </c>
    </row>
    <row r="19" spans="1:10" ht="21.75" customHeight="1" x14ac:dyDescent="0.25">
      <c r="A19" s="2" t="s">
        <v>55</v>
      </c>
      <c r="B19" s="3" t="s">
        <v>37</v>
      </c>
      <c r="C19" s="18">
        <f>'Table A1. Burden'!O20</f>
        <v>0.5</v>
      </c>
      <c r="D19" s="19">
        <v>27.26</v>
      </c>
      <c r="E19" s="19">
        <f t="shared" si="0"/>
        <v>13.63</v>
      </c>
    </row>
    <row r="20" spans="1:10" ht="22.5" customHeight="1" x14ac:dyDescent="0.25">
      <c r="A20" s="2" t="s">
        <v>55</v>
      </c>
      <c r="B20" s="3" t="s">
        <v>38</v>
      </c>
      <c r="C20" s="18">
        <f>'Table A1. Burden'!O21</f>
        <v>0.5</v>
      </c>
      <c r="D20" s="19">
        <v>27.26</v>
      </c>
      <c r="E20" s="19">
        <f t="shared" si="0"/>
        <v>13.63</v>
      </c>
    </row>
    <row r="21" spans="1:10" ht="21.75" customHeight="1" x14ac:dyDescent="0.25">
      <c r="A21" s="2" t="s">
        <v>55</v>
      </c>
      <c r="B21" s="3" t="s">
        <v>33</v>
      </c>
      <c r="C21" s="18">
        <f>'Table A1. Burden'!O22</f>
        <v>3</v>
      </c>
      <c r="D21" s="19">
        <v>27.26</v>
      </c>
      <c r="E21" s="19">
        <f t="shared" si="0"/>
        <v>81.78</v>
      </c>
    </row>
    <row r="22" spans="1:10" ht="21.75" customHeight="1" x14ac:dyDescent="0.25">
      <c r="A22" s="2" t="s">
        <v>55</v>
      </c>
      <c r="B22" s="3" t="s">
        <v>40</v>
      </c>
      <c r="C22" s="18">
        <f>'Table A1. Burden'!O23</f>
        <v>2.4166666666666665</v>
      </c>
      <c r="D22" s="19">
        <v>27.26</v>
      </c>
      <c r="E22" s="19">
        <f t="shared" si="0"/>
        <v>65.87833333333333</v>
      </c>
    </row>
    <row r="23" spans="1:10" ht="21.75" customHeight="1" x14ac:dyDescent="0.25">
      <c r="A23" s="2" t="s">
        <v>55</v>
      </c>
      <c r="B23" s="3" t="s">
        <v>41</v>
      </c>
      <c r="C23" s="18">
        <f>'Table A1. Burden'!O24</f>
        <v>1.6666666666666665</v>
      </c>
      <c r="D23" s="19">
        <v>27.26</v>
      </c>
      <c r="E23" s="19">
        <f t="shared" si="0"/>
        <v>45.43333333333333</v>
      </c>
    </row>
    <row r="24" spans="1:10" ht="20.25" customHeight="1" x14ac:dyDescent="0.25">
      <c r="A24" s="2" t="s">
        <v>55</v>
      </c>
      <c r="B24" s="3" t="s">
        <v>14</v>
      </c>
      <c r="C24" s="18">
        <f>'Table A1. Burden'!O25</f>
        <v>19.3</v>
      </c>
      <c r="D24" s="19">
        <v>27.26</v>
      </c>
      <c r="E24" s="19">
        <f t="shared" si="0"/>
        <v>526.11800000000005</v>
      </c>
    </row>
    <row r="25" spans="1:10" ht="20.25" customHeight="1" x14ac:dyDescent="0.25">
      <c r="A25" s="2" t="s">
        <v>56</v>
      </c>
      <c r="B25" s="3" t="s">
        <v>5</v>
      </c>
      <c r="C25" s="22">
        <f>'Table A1. Burden'!O26</f>
        <v>4.5</v>
      </c>
      <c r="D25" s="19">
        <v>27.26</v>
      </c>
      <c r="E25" s="21">
        <f t="shared" ref="E25:E35" si="4">+C25*D25</f>
        <v>122.67</v>
      </c>
    </row>
    <row r="26" spans="1:10" ht="20.25" customHeight="1" x14ac:dyDescent="0.25">
      <c r="A26" s="2" t="s">
        <v>56</v>
      </c>
      <c r="B26" s="3" t="s">
        <v>21</v>
      </c>
      <c r="C26" s="22">
        <f>'Table A1. Burden'!O27</f>
        <v>394.08333333333331</v>
      </c>
      <c r="D26" s="19">
        <v>27.26</v>
      </c>
      <c r="E26" s="19">
        <f t="shared" si="4"/>
        <v>10742.711666666666</v>
      </c>
    </row>
    <row r="27" spans="1:10" ht="20.25" customHeight="1" x14ac:dyDescent="0.25">
      <c r="A27" s="2" t="s">
        <v>56</v>
      </c>
      <c r="B27" s="3" t="s">
        <v>13</v>
      </c>
      <c r="C27" s="18">
        <f>'Table A1. Burden'!O28</f>
        <v>7.25</v>
      </c>
      <c r="D27" s="19">
        <v>27.26</v>
      </c>
      <c r="E27" s="19">
        <f t="shared" si="4"/>
        <v>197.63500000000002</v>
      </c>
    </row>
    <row r="28" spans="1:10" ht="20.25" customHeight="1" x14ac:dyDescent="0.25">
      <c r="A28" s="2" t="s">
        <v>56</v>
      </c>
      <c r="B28" s="3" t="s">
        <v>42</v>
      </c>
      <c r="C28" s="20">
        <f>'Table A1. Burden'!O29</f>
        <v>4.25</v>
      </c>
      <c r="D28" s="19">
        <v>27.26</v>
      </c>
      <c r="E28" s="21">
        <f t="shared" si="4"/>
        <v>115.855</v>
      </c>
    </row>
    <row r="29" spans="1:10" ht="20.25" customHeight="1" x14ac:dyDescent="0.25">
      <c r="A29" s="2" t="s">
        <v>56</v>
      </c>
      <c r="B29" s="3" t="s">
        <v>32</v>
      </c>
      <c r="C29" s="18">
        <f>'Table A1. Burden'!O30</f>
        <v>2.5500000000000003</v>
      </c>
      <c r="D29" s="19">
        <v>27.26</v>
      </c>
      <c r="E29" s="19">
        <f t="shared" si="4"/>
        <v>69.513000000000005</v>
      </c>
    </row>
    <row r="30" spans="1:10" ht="20.25" customHeight="1" x14ac:dyDescent="0.25">
      <c r="A30" s="2" t="s">
        <v>56</v>
      </c>
      <c r="B30" s="3" t="s">
        <v>37</v>
      </c>
      <c r="C30" s="18">
        <f>'Table A1. Burden'!O31</f>
        <v>0.5</v>
      </c>
      <c r="D30" s="19">
        <v>27.26</v>
      </c>
      <c r="E30" s="19">
        <f t="shared" si="4"/>
        <v>13.63</v>
      </c>
      <c r="J30" t="s">
        <v>65</v>
      </c>
    </row>
    <row r="31" spans="1:10" ht="20.25" customHeight="1" x14ac:dyDescent="0.25">
      <c r="A31" s="2" t="s">
        <v>56</v>
      </c>
      <c r="B31" s="3" t="s">
        <v>38</v>
      </c>
      <c r="C31" s="18">
        <f>'Table A1. Burden'!O32</f>
        <v>0.5</v>
      </c>
      <c r="D31" s="19">
        <v>27.26</v>
      </c>
      <c r="E31" s="19">
        <f t="shared" si="4"/>
        <v>13.63</v>
      </c>
    </row>
    <row r="32" spans="1:10" ht="20.25" customHeight="1" x14ac:dyDescent="0.25">
      <c r="A32" s="2" t="s">
        <v>56</v>
      </c>
      <c r="B32" s="3" t="s">
        <v>33</v>
      </c>
      <c r="C32" s="18">
        <f>'Table A1. Burden'!O33</f>
        <v>3</v>
      </c>
      <c r="D32" s="19">
        <v>27.26</v>
      </c>
      <c r="E32" s="19">
        <f t="shared" si="4"/>
        <v>81.78</v>
      </c>
    </row>
    <row r="33" spans="1:5" ht="20.25" customHeight="1" x14ac:dyDescent="0.25">
      <c r="A33" s="2" t="s">
        <v>56</v>
      </c>
      <c r="B33" s="3" t="s">
        <v>40</v>
      </c>
      <c r="C33" s="18">
        <f>'Table A1. Burden'!O34</f>
        <v>2.4166666666666665</v>
      </c>
      <c r="D33" s="19">
        <v>27.26</v>
      </c>
      <c r="E33" s="19">
        <f t="shared" si="4"/>
        <v>65.87833333333333</v>
      </c>
    </row>
    <row r="34" spans="1:5" ht="20.25" customHeight="1" x14ac:dyDescent="0.25">
      <c r="A34" s="2" t="s">
        <v>56</v>
      </c>
      <c r="B34" s="3" t="s">
        <v>41</v>
      </c>
      <c r="C34" s="18">
        <f>'Table A1. Burden'!O35</f>
        <v>1.6666666666666665</v>
      </c>
      <c r="D34" s="19">
        <v>27.26</v>
      </c>
      <c r="E34" s="19">
        <f t="shared" si="4"/>
        <v>45.43333333333333</v>
      </c>
    </row>
    <row r="35" spans="1:5" ht="20.25" customHeight="1" x14ac:dyDescent="0.25">
      <c r="A35" s="2" t="s">
        <v>56</v>
      </c>
      <c r="B35" s="3" t="s">
        <v>14</v>
      </c>
      <c r="C35" s="18">
        <f>'Table A1. Burden'!O36</f>
        <v>19.3</v>
      </c>
      <c r="D35" s="19">
        <v>27.26</v>
      </c>
      <c r="E35" s="19">
        <f t="shared" si="4"/>
        <v>526.11800000000005</v>
      </c>
    </row>
    <row r="36" spans="1:5" ht="22.5" customHeight="1" x14ac:dyDescent="0.3">
      <c r="A36" s="16" t="s">
        <v>20</v>
      </c>
      <c r="B36" s="23"/>
      <c r="C36" s="24">
        <f>SUM(C2:C35)</f>
        <v>1620.4666666666669</v>
      </c>
      <c r="D36" s="23"/>
      <c r="E36" s="25">
        <f>SUM(E2:E35)</f>
        <v>50591.698666666678</v>
      </c>
    </row>
  </sheetData>
  <customSheetViews>
    <customSheetView guid="{2CD36696-4D9F-42CD-8DD0-02AED3AEB090}" scale="110" showPageBreaks="1" fitToPage="1" printArea="1">
      <selection sqref="A1:E36"/>
      <pageMargins left="0.7" right="0.7" top="0.75" bottom="0.75" header="0.3" footer="0.3"/>
      <pageSetup scale="84" orientation="portrait" r:id="rId1"/>
    </customSheetView>
    <customSheetView guid="{F5E7592F-55DE-429A-A846-2283C7D36AAD}" scale="110" topLeftCell="A19">
      <selection activeCell="C35" sqref="C35"/>
      <pageMargins left="0.7" right="0.7" top="0.75" bottom="0.75" header="0.3" footer="0.3"/>
      <pageSetup orientation="portrait" r:id="rId2"/>
    </customSheetView>
    <customSheetView guid="{C3481A4E-52E2-4E2B-AD6C-DE754B250FA7}" scale="110">
      <selection activeCell="F28" sqref="F28"/>
      <pageMargins left="0.7" right="0.7" top="0.75" bottom="0.75" header="0.3" footer="0.3"/>
      <pageSetup orientation="portrait" r:id="rId3"/>
    </customSheetView>
    <customSheetView guid="{0335F64B-B5D9-4272-84AB-712877F064A6}" scale="110" topLeftCell="A2">
      <selection sqref="A1:E22"/>
      <pageMargins left="0.7" right="0.7" top="0.75" bottom="0.75" header="0.3" footer="0.3"/>
      <pageSetup orientation="portrait" r:id="rId4"/>
    </customSheetView>
    <customSheetView guid="{EE6797CD-4BE1-4E6F-8D9F-91D4218C51F8}" scale="110" topLeftCell="A15">
      <selection activeCell="B6" sqref="B6"/>
      <pageMargins left="0.7" right="0.7" top="0.75" bottom="0.75" header="0.3" footer="0.3"/>
      <pageSetup orientation="portrait" r:id="rId5"/>
    </customSheetView>
    <customSheetView guid="{AD453C9B-5329-4E8A-82F1-ED190EE3E707}" scale="110" topLeftCell="A16">
      <selection activeCell="J30" sqref="J30"/>
      <pageMargins left="0.7" right="0.7" top="0.75" bottom="0.75" header="0.3" footer="0.3"/>
      <pageSetup orientation="portrait" r:id="rId6"/>
    </customSheetView>
  </customSheetView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CD36696-4D9F-42CD-8DD0-02AED3AEB090}">
      <pageMargins left="0.7" right="0.7" top="0.75" bottom="0.75" header="0.3" footer="0.3"/>
    </customSheetView>
    <customSheetView guid="{F5E7592F-55DE-429A-A846-2283C7D36AAD}">
      <pageMargins left="0.7" right="0.7" top="0.75" bottom="0.75" header="0.3" footer="0.3"/>
    </customSheetView>
    <customSheetView guid="{C3481A4E-52E2-4E2B-AD6C-DE754B250FA7}">
      <pageMargins left="0.7" right="0.7" top="0.75" bottom="0.75" header="0.3" footer="0.3"/>
    </customSheetView>
    <customSheetView guid="{0335F64B-B5D9-4272-84AB-712877F064A6}">
      <pageMargins left="0.7" right="0.7" top="0.75" bottom="0.75" header="0.3" footer="0.3"/>
    </customSheetView>
    <customSheetView guid="{EE6797CD-4BE1-4E6F-8D9F-91D4218C51F8}">
      <pageMargins left="0.7" right="0.7" top="0.75" bottom="0.75" header="0.3" footer="0.3"/>
    </customSheetView>
    <customSheetView guid="{AD453C9B-5329-4E8A-82F1-ED190EE3E707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A1. Burden</vt:lpstr>
      <vt:lpstr>Table A2. Cost to Respondents</vt:lpstr>
      <vt:lpstr>Sheet3</vt:lpstr>
      <vt:lpstr>'Table A1. Burden'!Print_Area</vt:lpstr>
    </vt:vector>
  </TitlesOfParts>
  <Company>USDA-FNS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jendahl</cp:lastModifiedBy>
  <cp:lastPrinted>2016-05-17T14:41:40Z</cp:lastPrinted>
  <dcterms:created xsi:type="dcterms:W3CDTF">2012-12-17T17:40:12Z</dcterms:created>
  <dcterms:modified xsi:type="dcterms:W3CDTF">2016-05-17T21:50:01Z</dcterms:modified>
</cp:coreProperties>
</file>