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Sheet1" sheetId="1" r:id="rId1"/>
    <sheet name="Sheet2" sheetId="2" r:id="rId2"/>
  </sheets>
  <calcPr calcId="152511"/>
</workbook>
</file>

<file path=xl/calcChain.xml><?xml version="1.0" encoding="utf-8"?>
<calcChain xmlns="http://schemas.openxmlformats.org/spreadsheetml/2006/main">
  <c r="E18" i="1" l="1"/>
  <c r="E16" i="1"/>
  <c r="E14" i="1"/>
  <c r="E13" i="1"/>
  <c r="D9" i="2" l="1"/>
  <c r="G9" i="2"/>
  <c r="G43" i="1"/>
  <c r="F43" i="1"/>
  <c r="D29" i="1"/>
  <c r="F29" i="1" s="1"/>
  <c r="H27" i="1"/>
  <c r="F27" i="1"/>
  <c r="I26" i="1"/>
  <c r="G8" i="1"/>
  <c r="D37" i="1"/>
  <c r="G37" i="1" s="1"/>
  <c r="D36" i="1"/>
  <c r="F36" i="1" s="1"/>
  <c r="D34" i="1"/>
  <c r="F34" i="1" s="1"/>
  <c r="D43" i="1"/>
  <c r="C28" i="1"/>
  <c r="D28" i="1" s="1"/>
  <c r="F28" i="1" s="1"/>
  <c r="C27" i="1"/>
  <c r="D27" i="1"/>
  <c r="E26" i="1"/>
  <c r="E38" i="1" s="1"/>
  <c r="E25" i="1"/>
  <c r="E37" i="1" s="1"/>
  <c r="D26" i="1"/>
  <c r="F26" i="1" s="1"/>
  <c r="D25" i="1"/>
  <c r="F25" i="1" s="1"/>
  <c r="I25" i="1" s="1"/>
  <c r="D16" i="1"/>
  <c r="E33" i="1"/>
  <c r="D14" i="1"/>
  <c r="F14" i="1" s="1"/>
  <c r="D13" i="1"/>
  <c r="E32" i="1"/>
  <c r="D12" i="1"/>
  <c r="D38" i="1"/>
  <c r="F38" i="1" s="1"/>
  <c r="I38" i="1" s="1"/>
  <c r="D33" i="1"/>
  <c r="D32" i="1"/>
  <c r="D31" i="1"/>
  <c r="D23" i="1"/>
  <c r="F23" i="1" s="1"/>
  <c r="D19" i="1"/>
  <c r="G19" i="1" s="1"/>
  <c r="D18" i="1"/>
  <c r="G18" i="1" s="1"/>
  <c r="D17" i="1"/>
  <c r="D8" i="1"/>
  <c r="F16" i="1" l="1"/>
  <c r="F12" i="1"/>
  <c r="G12" i="1" s="1"/>
  <c r="G29" i="1"/>
  <c r="I29" i="1" s="1"/>
  <c r="G16" i="1"/>
  <c r="I16" i="1" s="1"/>
  <c r="H16" i="1"/>
  <c r="G28" i="1"/>
  <c r="H28" i="1"/>
  <c r="I28" i="1" s="1"/>
  <c r="I23" i="1"/>
  <c r="E31" i="1"/>
  <c r="F31" i="1" s="1"/>
  <c r="I8" i="1"/>
  <c r="G27" i="1"/>
  <c r="I27" i="1" s="1"/>
  <c r="G36" i="1"/>
  <c r="I36" i="1" s="1"/>
  <c r="F32" i="1"/>
  <c r="I32" i="1" s="1"/>
  <c r="F37" i="1"/>
  <c r="I37" i="1" s="1"/>
  <c r="F13" i="1"/>
  <c r="H13" i="1" s="1"/>
  <c r="F33" i="1"/>
  <c r="I33" i="1" s="1"/>
  <c r="H18" i="1"/>
  <c r="I18" i="1" s="1"/>
  <c r="G14" i="1"/>
  <c r="H14" i="1"/>
  <c r="G34" i="1"/>
  <c r="E17" i="1"/>
  <c r="G17" i="1" s="1"/>
  <c r="I17" i="1" s="1"/>
  <c r="H34" i="1"/>
  <c r="H29" i="1"/>
  <c r="I14" i="1" l="1"/>
  <c r="G13" i="1"/>
  <c r="H12" i="1"/>
  <c r="I12" i="1" s="1"/>
  <c r="I31" i="1"/>
  <c r="F45" i="1"/>
  <c r="I34" i="1"/>
  <c r="I13" i="1"/>
  <c r="I19" i="1"/>
  <c r="I43" i="1"/>
  <c r="D6" i="2"/>
  <c r="D7" i="2"/>
  <c r="F7" i="2" s="1"/>
  <c r="D8" i="2"/>
  <c r="E8" i="2" s="1"/>
  <c r="D5" i="2"/>
  <c r="F20" i="1" l="1"/>
  <c r="F46" i="1"/>
  <c r="I50" i="1" s="1"/>
  <c r="I45" i="1"/>
  <c r="I20" i="1"/>
  <c r="F5" i="2"/>
  <c r="E5" i="2"/>
  <c r="G5" i="2"/>
  <c r="E7" i="2"/>
  <c r="G7" i="2" s="1"/>
  <c r="F8" i="2"/>
  <c r="G8" i="2" s="1"/>
  <c r="E6" i="2"/>
  <c r="F6" i="2"/>
  <c r="I46" i="1" l="1"/>
  <c r="I48" i="1" s="1"/>
  <c r="G6" i="2"/>
</calcChain>
</file>

<file path=xl/sharedStrings.xml><?xml version="1.0" encoding="utf-8"?>
<sst xmlns="http://schemas.openxmlformats.org/spreadsheetml/2006/main" count="127" uniqueCount="112">
  <si>
    <t>Burden Item</t>
  </si>
  <si>
    <t>A</t>
  </si>
  <si>
    <t>B</t>
  </si>
  <si>
    <t>C</t>
  </si>
  <si>
    <t>Hours per respondent per year</t>
  </si>
  <si>
    <t>(AxB)</t>
  </si>
  <si>
    <t>D</t>
  </si>
  <si>
    <t>E</t>
  </si>
  <si>
    <t>F</t>
  </si>
  <si>
    <t>G</t>
  </si>
  <si>
    <t>H</t>
  </si>
  <si>
    <t>1.  Applications</t>
  </si>
  <si>
    <t>N/A</t>
  </si>
  <si>
    <t>2.  Survey and Studies</t>
  </si>
  <si>
    <t>3.  Reporting Requirements</t>
  </si>
  <si>
    <t>B.  Required activities</t>
  </si>
  <si>
    <t>C.  Create Information</t>
  </si>
  <si>
    <t>D.  Gather existing information</t>
  </si>
  <si>
    <t>Initial report information</t>
  </si>
  <si>
    <t>Solvent consumption</t>
  </si>
  <si>
    <t>E.  Write Report</t>
  </si>
  <si>
    <t>Initial notification report</t>
  </si>
  <si>
    <t>Reporting Subtotal</t>
  </si>
  <si>
    <t>4.  Recordkeeping Requirements</t>
  </si>
  <si>
    <t>C.  Implement activities</t>
  </si>
  <si>
    <t>D.  Develop record system</t>
  </si>
  <si>
    <t>E.  Time to enter information</t>
  </si>
  <si>
    <t>Major: Enhanced LDAR</t>
  </si>
  <si>
    <t>Major: Carbon adsorber monitoring</t>
  </si>
  <si>
    <t>Area: Enhanced LDAR</t>
  </si>
  <si>
    <t>F.  Time to Train personnel</t>
  </si>
  <si>
    <t>G.  Time for audits</t>
  </si>
  <si>
    <t>Recordkeeping Subtotal</t>
  </si>
  <si>
    <t xml:space="preserve">               </t>
  </si>
  <si>
    <t>Assumptions:</t>
  </si>
  <si>
    <t>TECH</t>
  </si>
  <si>
    <t>MNG</t>
  </si>
  <si>
    <t>1.  Report review</t>
  </si>
  <si>
    <t>A. Initital notification report</t>
  </si>
  <si>
    <t>EPA technical hrs per occurrence</t>
  </si>
  <si>
    <t>Technical hrs per year (AxB)</t>
  </si>
  <si>
    <t>Management hrs per year  (Cx0.05)</t>
  </si>
  <si>
    <t>Clerical hrs per year (Cx0.10)</t>
  </si>
  <si>
    <t>CLER</t>
  </si>
  <si>
    <t>Hours per occurrence</t>
  </si>
  <si>
    <t>Technical hours per year</t>
  </si>
  <si>
    <t>(Ex0.05)</t>
  </si>
  <si>
    <t>(Ex0.10)</t>
  </si>
  <si>
    <t>Clerical hours per year</t>
  </si>
  <si>
    <t>Management hours per year</t>
  </si>
  <si>
    <r>
      <t>Total cost per year ($)</t>
    </r>
    <r>
      <rPr>
        <b/>
        <vertAlign val="superscript"/>
        <sz val="10"/>
        <rFont val="Times New Roman"/>
        <family val="1"/>
      </rPr>
      <t>b</t>
    </r>
  </si>
  <si>
    <r>
      <t>Occurrences per year</t>
    </r>
    <r>
      <rPr>
        <b/>
        <vertAlign val="superscript"/>
        <sz val="10"/>
        <rFont val="Times New Roman"/>
        <family val="1"/>
      </rPr>
      <t>a</t>
    </r>
  </si>
  <si>
    <t>Occurrences per respondent per year</t>
  </si>
  <si>
    <r>
      <t>Respondents per year</t>
    </r>
    <r>
      <rPr>
        <b/>
        <vertAlign val="superscript"/>
        <sz val="10"/>
        <color theme="1"/>
        <rFont val="Times New Roman"/>
        <family val="1"/>
      </rPr>
      <t>a</t>
    </r>
  </si>
  <si>
    <r>
      <t>Compliance method report</t>
    </r>
    <r>
      <rPr>
        <vertAlign val="superscript"/>
        <sz val="10"/>
        <color theme="1"/>
        <rFont val="Times New Roman"/>
        <family val="1"/>
      </rPr>
      <t>c, d</t>
    </r>
  </si>
  <si>
    <r>
      <t>B.  Plan activities</t>
    </r>
    <r>
      <rPr>
        <vertAlign val="superscript"/>
        <sz val="10"/>
        <color theme="1"/>
        <rFont val="Times New Roman"/>
        <family val="1"/>
      </rPr>
      <t>g</t>
    </r>
  </si>
  <si>
    <r>
      <t>Solvent consumption</t>
    </r>
    <r>
      <rPr>
        <vertAlign val="superscript"/>
        <sz val="10"/>
        <color theme="1"/>
        <rFont val="Times New Roman"/>
        <family val="1"/>
      </rPr>
      <t>g</t>
    </r>
  </si>
  <si>
    <r>
      <t>Enhanced LDAR</t>
    </r>
    <r>
      <rPr>
        <vertAlign val="superscript"/>
        <sz val="10"/>
        <color theme="1"/>
        <rFont val="Times New Roman"/>
        <family val="1"/>
      </rPr>
      <t>g</t>
    </r>
  </si>
  <si>
    <r>
      <t>Major: Monthly enhanced LDAR</t>
    </r>
    <r>
      <rPr>
        <vertAlign val="superscript"/>
        <sz val="10"/>
        <color theme="1"/>
        <rFont val="Times New Roman"/>
        <family val="1"/>
      </rPr>
      <t>k, l</t>
    </r>
  </si>
  <si>
    <r>
      <t>Below consumption cutoff: Bi-weekly LDAR</t>
    </r>
    <r>
      <rPr>
        <vertAlign val="superscript"/>
        <sz val="10"/>
        <color theme="1"/>
        <rFont val="Times New Roman"/>
        <family val="1"/>
      </rPr>
      <t>g, i, j</t>
    </r>
  </si>
  <si>
    <r>
      <t>Above consumption cutoff: Weekly LDAR</t>
    </r>
    <r>
      <rPr>
        <vertAlign val="superscript"/>
        <sz val="10"/>
        <color theme="1"/>
        <rFont val="Times New Roman"/>
        <family val="1"/>
      </rPr>
      <t>g, h, i</t>
    </r>
  </si>
  <si>
    <r>
      <t>Major: Weekly Carbon adsorber monitoring</t>
    </r>
    <r>
      <rPr>
        <vertAlign val="superscript"/>
        <sz val="10"/>
        <color theme="1"/>
        <rFont val="Times New Roman"/>
        <family val="1"/>
      </rPr>
      <t>l, m</t>
    </r>
  </si>
  <si>
    <r>
      <t>Area: Monthly enhanced LDAR</t>
    </r>
    <r>
      <rPr>
        <vertAlign val="superscript"/>
        <sz val="10"/>
        <color theme="1"/>
        <rFont val="Times New Roman"/>
        <family val="1"/>
      </rPr>
      <t>n, o</t>
    </r>
  </si>
  <si>
    <r>
      <t>Below consumption cutoff: Records of bi-weekly inspections</t>
    </r>
    <r>
      <rPr>
        <vertAlign val="superscript"/>
        <sz val="10"/>
        <color theme="1"/>
        <rFont val="Times New Roman"/>
        <family val="1"/>
      </rPr>
      <t>g, i, j</t>
    </r>
  </si>
  <si>
    <r>
      <t>Compliance method report</t>
    </r>
    <r>
      <rPr>
        <vertAlign val="superscript"/>
        <sz val="10"/>
        <color theme="1"/>
        <rFont val="Times New Roman"/>
        <family val="1"/>
      </rPr>
      <t>d</t>
    </r>
  </si>
  <si>
    <r>
      <t>Solvent consumption report</t>
    </r>
    <r>
      <rPr>
        <vertAlign val="superscript"/>
        <sz val="10"/>
        <color theme="1"/>
        <rFont val="Times New Roman"/>
        <family val="1"/>
      </rPr>
      <t>c, e</t>
    </r>
  </si>
  <si>
    <r>
      <t>Report-exceed consumption cutoff</t>
    </r>
    <r>
      <rPr>
        <vertAlign val="superscript"/>
        <sz val="10"/>
        <color theme="1"/>
        <rFont val="Times New Roman"/>
        <family val="1"/>
      </rPr>
      <t>c, f</t>
    </r>
  </si>
  <si>
    <r>
      <t>Monitoring records</t>
    </r>
    <r>
      <rPr>
        <vertAlign val="superscript"/>
        <sz val="10"/>
        <color theme="1"/>
        <rFont val="Times New Roman"/>
        <family val="1"/>
      </rPr>
      <t>d, g</t>
    </r>
  </si>
  <si>
    <r>
      <t>Leak detection</t>
    </r>
    <r>
      <rPr>
        <vertAlign val="superscript"/>
        <sz val="10"/>
        <color theme="1"/>
        <rFont val="Times New Roman"/>
        <family val="1"/>
      </rPr>
      <t>t, u</t>
    </r>
  </si>
  <si>
    <r>
      <t>Above consumption cutoff: Records of weekly inspections</t>
    </r>
    <r>
      <rPr>
        <vertAlign val="superscript"/>
        <sz val="10"/>
        <color theme="1"/>
        <rFont val="Times New Roman"/>
        <family val="1"/>
      </rPr>
      <t>h, i, s</t>
    </r>
  </si>
  <si>
    <r>
      <t>Monthly records of solvent consumption</t>
    </r>
    <r>
      <rPr>
        <vertAlign val="superscript"/>
        <sz val="10"/>
        <color theme="1"/>
        <rFont val="Times New Roman"/>
        <family val="1"/>
      </rPr>
      <t>q, r, s</t>
    </r>
  </si>
  <si>
    <r>
      <t>Carbon adsorber monitoring records</t>
    </r>
    <r>
      <rPr>
        <vertAlign val="superscript"/>
        <sz val="10"/>
        <color theme="1"/>
        <rFont val="Times New Roman"/>
        <family val="1"/>
      </rPr>
      <t>p</t>
    </r>
  </si>
  <si>
    <t>(CxD)</t>
  </si>
  <si>
    <r>
      <t>D. Compliance method report</t>
    </r>
    <r>
      <rPr>
        <vertAlign val="superscript"/>
        <sz val="10"/>
        <color indexed="8"/>
        <rFont val="Times New Roman"/>
        <family val="1"/>
      </rPr>
      <t>e</t>
    </r>
  </si>
  <si>
    <r>
      <t>B. Solvent consumption report</t>
    </r>
    <r>
      <rPr>
        <vertAlign val="superscript"/>
        <sz val="10"/>
        <color indexed="8"/>
        <rFont val="Times New Roman"/>
        <family val="1"/>
      </rPr>
      <t>c</t>
    </r>
  </si>
  <si>
    <r>
      <t>C. Report-exceed consumption cutoff</t>
    </r>
    <r>
      <rPr>
        <vertAlign val="superscript"/>
        <sz val="10"/>
        <color indexed="8"/>
        <rFont val="Times New Roman"/>
        <family val="1"/>
      </rPr>
      <t>d</t>
    </r>
  </si>
  <si>
    <t>hrs/resp (rounded)</t>
  </si>
  <si>
    <r>
      <rPr>
        <vertAlign val="superscript"/>
        <sz val="10"/>
        <color theme="1"/>
        <rFont val="Times New Roman"/>
        <family val="1"/>
      </rPr>
      <t>v</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</si>
  <si>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u</t>
    </r>
    <r>
      <rPr>
        <sz val="10"/>
        <color theme="1"/>
        <rFont val="Times New Roman"/>
        <family val="1"/>
      </rPr>
      <t xml:space="preserve">  This task requires an equal amount of management and technical employee hours.</t>
    </r>
  </si>
  <si>
    <r>
      <rPr>
        <vertAlign val="superscript"/>
        <sz val="10"/>
        <color theme="1"/>
        <rFont val="Times New Roman"/>
        <family val="1"/>
      </rPr>
      <t>t</t>
    </r>
    <r>
      <rPr>
        <sz val="10"/>
        <color theme="1"/>
        <rFont val="Times New Roman"/>
        <family val="1"/>
      </rPr>
      <t xml:space="preserve">  Estimate includes hours for training one owner/operator and one employee.</t>
    </r>
  </si>
  <si>
    <r>
      <rPr>
        <vertAlign val="superscript"/>
        <sz val="10"/>
        <color theme="1"/>
        <rFont val="Times New Roman"/>
        <family val="1"/>
      </rPr>
      <t>s</t>
    </r>
    <r>
      <rPr>
        <sz val="10"/>
        <color theme="1"/>
        <rFont val="Times New Roman"/>
        <family val="1"/>
      </rPr>
      <t xml:space="preserve">  This task is performed primarily by technical staff.  Management hours are only for a limited number of major sources, and we assume only three major sources will require managerial review.</t>
    </r>
  </si>
  <si>
    <r>
      <rPr>
        <vertAlign val="superscript"/>
        <sz val="10"/>
        <color theme="1"/>
        <rFont val="Times New Roman"/>
        <family val="1"/>
      </rPr>
      <t>r</t>
    </r>
    <r>
      <rPr>
        <sz val="10"/>
        <color theme="1"/>
        <rFont val="Times New Roman"/>
        <family val="1"/>
      </rPr>
      <t xml:space="preserve">  This is based on 28,000 area sources and 12 major sources performing this task every year.</t>
    </r>
  </si>
  <si>
    <r>
      <rPr>
        <vertAlign val="superscript"/>
        <sz val="10"/>
        <color theme="1"/>
        <rFont val="Times New Roman"/>
        <family val="1"/>
      </rPr>
      <t>q</t>
    </r>
    <r>
      <rPr>
        <sz val="10"/>
        <color theme="1"/>
        <rFont val="Times New Roman"/>
        <family val="1"/>
      </rPr>
      <t xml:space="preserve">  Occurrences are based on twelve months rolling average of PCE consumption, determined once per month.  </t>
    </r>
  </si>
  <si>
    <r>
      <rPr>
        <vertAlign val="superscript"/>
        <sz val="10"/>
        <color theme="1"/>
        <rFont val="Times New Roman"/>
        <family val="1"/>
      </rPr>
      <t>p</t>
    </r>
    <r>
      <rPr>
        <sz val="10"/>
        <color theme="1"/>
        <rFont val="Times New Roman"/>
        <family val="1"/>
      </rPr>
      <t xml:space="preserve">  No new major sources are expected for the three-year period of this ICR; therefore, no burden is associated with the development of carbon adsorber monitoring record systems.</t>
    </r>
  </si>
  <si>
    <r>
      <rPr>
        <vertAlign val="superscript"/>
        <sz val="10"/>
        <color theme="1"/>
        <rFont val="Times New Roman"/>
        <family val="1"/>
      </rPr>
      <t>o</t>
    </r>
    <r>
      <rPr>
        <sz val="10"/>
        <color theme="1"/>
        <rFont val="Times New Roman"/>
        <family val="1"/>
      </rPr>
      <t xml:space="preserve">  Approximately 8,000 existing area sources are located in states that already require enhanced monitoring; therefore, 20,000 existing area sources are subject to the NESHAP's enhanced LDAR program.</t>
    </r>
  </si>
  <si>
    <r>
      <rPr>
        <vertAlign val="superscript"/>
        <sz val="10"/>
        <color theme="1"/>
        <rFont val="Times New Roman"/>
        <family val="1"/>
      </rPr>
      <t>n</t>
    </r>
    <r>
      <rPr>
        <sz val="10"/>
        <color theme="1"/>
        <rFont val="Times New Roman"/>
        <family val="1"/>
      </rPr>
      <t xml:space="preserve">  Area sources contain an average of one machine.  Task requires 0.75 hour times 1 machine/area source. </t>
    </r>
  </si>
  <si>
    <r>
      <rPr>
        <vertAlign val="superscript"/>
        <sz val="10"/>
        <color theme="1"/>
        <rFont val="Times New Roman"/>
        <family val="1"/>
      </rPr>
      <t>m</t>
    </r>
    <r>
      <rPr>
        <sz val="10"/>
        <color theme="1"/>
        <rFont val="Times New Roman"/>
        <family val="1"/>
      </rPr>
      <t xml:space="preserve">  Major sources contain an average of four machines.  Task requires 0.25 hour times 4 machines/major source.</t>
    </r>
  </si>
  <si>
    <r>
      <rPr>
        <vertAlign val="superscript"/>
        <sz val="10"/>
        <color theme="1"/>
        <rFont val="Times New Roman"/>
        <family val="1"/>
      </rPr>
      <t>l</t>
    </r>
    <r>
      <rPr>
        <sz val="10"/>
        <color theme="1"/>
        <rFont val="Times New Roman"/>
        <family val="1"/>
      </rPr>
      <t xml:space="preserve">  Approximately 12 existing major sources are subject to the NESHAP.</t>
    </r>
  </si>
  <si>
    <r>
      <rPr>
        <vertAlign val="superscript"/>
        <sz val="10"/>
        <color theme="1"/>
        <rFont val="Times New Roman"/>
        <family val="1"/>
      </rPr>
      <t>k</t>
    </r>
    <r>
      <rPr>
        <sz val="10"/>
        <color theme="1"/>
        <rFont val="Times New Roman"/>
        <family val="1"/>
      </rPr>
      <t xml:space="preserve">  Major sources contain an average of four machines.  Task requires 1 hour times 4 machines/major source.</t>
    </r>
  </si>
  <si>
    <r>
      <rPr>
        <vertAlign val="superscript"/>
        <sz val="10"/>
        <color theme="1"/>
        <rFont val="Times New Roman"/>
        <family val="1"/>
      </rPr>
      <t>j</t>
    </r>
    <r>
      <rPr>
        <sz val="10"/>
        <color theme="1"/>
        <rFont val="Times New Roman"/>
        <family val="1"/>
      </rPr>
      <t xml:space="preserve">  We have assumed that facilities below cutoff performs leak detection and repairs on a bi-weekly basis.</t>
    </r>
  </si>
  <si>
    <r>
      <rPr>
        <vertAlign val="superscript"/>
        <sz val="10"/>
        <color theme="1"/>
        <rFont val="Times New Roman"/>
        <family val="1"/>
      </rPr>
      <t>i</t>
    </r>
    <r>
      <rPr>
        <sz val="10"/>
        <color theme="1"/>
        <rFont val="Times New Roman"/>
        <family val="1"/>
      </rPr>
      <t xml:space="preserve">  We have assumed that of 28,000 perchloroethylene dry cleaners 19,600 (70 percent) will be above the per consumption cutoff, which will require that the cleaner conduct weekly leak detection and repair.  The remaining 8,400 perchloroethylene dry cleaners will be below the consumption cutoff and are only required to conduct bi-weekly leak detection and repair.</t>
    </r>
  </si>
  <si>
    <r>
      <rPr>
        <vertAlign val="superscript"/>
        <sz val="10"/>
        <color theme="1"/>
        <rFont val="Times New Roman"/>
        <family val="1"/>
      </rPr>
      <t>h</t>
    </r>
    <r>
      <rPr>
        <sz val="10"/>
        <color theme="1"/>
        <rFont val="Times New Roman"/>
        <family val="1"/>
      </rPr>
      <t xml:space="preserve">  Occurrences are based on weekly inspection, assuming 52 weeks per year.</t>
    </r>
  </si>
  <si>
    <r>
      <rPr>
        <vertAlign val="superscript"/>
        <sz val="10"/>
        <color theme="1"/>
        <rFont val="Times New Roman"/>
        <family val="1"/>
      </rPr>
      <t>g</t>
    </r>
    <r>
      <rPr>
        <sz val="10"/>
        <color theme="1"/>
        <rFont val="Times New Roman"/>
        <family val="1"/>
      </rPr>
      <t xml:space="preserve">  This task requires only technical employee hours.</t>
    </r>
  </si>
  <si>
    <r>
      <t xml:space="preserve">TOTAL COST: </t>
    </r>
    <r>
      <rPr>
        <b/>
        <vertAlign val="superscript"/>
        <sz val="10"/>
        <color theme="1"/>
        <rFont val="Times New Roman"/>
        <family val="1"/>
      </rPr>
      <t>v</t>
    </r>
  </si>
  <si>
    <r>
      <t xml:space="preserve">Capital and O&amp;M Cost (see Section 6(b)(iii)): </t>
    </r>
    <r>
      <rPr>
        <b/>
        <vertAlign val="superscript"/>
        <sz val="10"/>
        <color theme="1"/>
        <rFont val="Times New Roman"/>
        <family val="1"/>
      </rPr>
      <t>v</t>
    </r>
  </si>
  <si>
    <r>
      <t xml:space="preserve">TOTAL ANNUAL BURDEN AND COSTS (rounded): </t>
    </r>
    <r>
      <rPr>
        <b/>
        <vertAlign val="superscript"/>
        <sz val="10"/>
        <color theme="1"/>
        <rFont val="Times New Roman"/>
        <family val="1"/>
      </rPr>
      <t>v</t>
    </r>
  </si>
  <si>
    <r>
      <t>A.  Familiarization with the regulatory requirements</t>
    </r>
    <r>
      <rPr>
        <vertAlign val="superscript"/>
        <sz val="10"/>
        <color theme="1"/>
        <rFont val="Times New Roman"/>
        <family val="1"/>
      </rPr>
      <t>c</t>
    </r>
  </si>
  <si>
    <t>A.  Familiarization with the regulatory requirements</t>
  </si>
  <si>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</si>
  <si>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e</t>
    </r>
    <r>
      <rPr>
        <sz val="10"/>
        <color theme="1"/>
        <rFont val="Times New Roman"/>
        <family val="1"/>
      </rPr>
      <t xml:space="preserve">  We assume that 70 percent of new area sources will consume between 140 to 200 gallons of PCE per year.</t>
    </r>
  </si>
  <si>
    <r>
      <rPr>
        <vertAlign val="superscript"/>
        <sz val="10"/>
        <color theme="1"/>
        <rFont val="Times New Roman"/>
        <family val="1"/>
      </rPr>
      <t>d</t>
    </r>
    <r>
      <rPr>
        <sz val="10"/>
        <color theme="1"/>
        <rFont val="Times New Roman"/>
        <family val="1"/>
      </rPr>
      <t xml:space="preserve">  We assume that five percent of new sources will have to report-exceed consumption cutoff.</t>
    </r>
  </si>
  <si>
    <r>
      <rPr>
        <vertAlign val="superscript"/>
        <sz val="10"/>
        <color theme="1"/>
        <rFont val="Times New Roman"/>
        <family val="1"/>
      </rPr>
      <t>c</t>
    </r>
    <r>
      <rPr>
        <sz val="10"/>
        <color theme="1"/>
        <rFont val="Times New Roman"/>
        <family val="1"/>
      </rPr>
      <t xml:space="preserve">  We assume that 30 percent of new sources will consume less than 140 gallons of PCE per year.</t>
    </r>
  </si>
  <si>
    <r>
      <rPr>
        <vertAlign val="superscript"/>
        <sz val="10"/>
        <rFont val="Times New Roman"/>
        <family val="1"/>
      </rPr>
      <t>a</t>
    </r>
    <r>
      <rPr>
        <sz val="10"/>
        <rFont val="Times New Roman"/>
        <family val="1"/>
      </rPr>
      <t xml:space="preserve">  We have assumed that there are 28,000 existing area sources and that 2,330 sources will leave the industry and will be replaced by 2,330 new area sources over the next three years.  We have also assumed that there are 12 existing major sources and that no additional major sources will be subject to the NESHAP over the three-year period of this ICR.</t>
    </r>
  </si>
  <si>
    <r>
      <rPr>
        <vertAlign val="superscript"/>
        <sz val="10"/>
        <color theme="1"/>
        <rFont val="Times New Roman"/>
        <family val="1"/>
      </rPr>
      <t>f</t>
    </r>
    <r>
      <rPr>
        <sz val="10"/>
        <color theme="1"/>
        <rFont val="Times New Roman"/>
        <family val="1"/>
      </rPr>
      <t xml:space="preserve">  We estimate that 5 percent of new facilities each year will exceed the cutoff, thus requiring submission of the exceed-consumption cutoff report.</t>
    </r>
  </si>
  <si>
    <r>
      <rPr>
        <vertAlign val="superscript"/>
        <sz val="10"/>
        <color theme="1"/>
        <rFont val="Times New Roman"/>
        <family val="1"/>
      </rPr>
      <t>e</t>
    </r>
    <r>
      <rPr>
        <sz val="10"/>
        <color theme="1"/>
        <rFont val="Times New Roman"/>
        <family val="1"/>
      </rPr>
      <t xml:space="preserve">  This is based on the estimate that 699 (30 percent) of the 2,330 new facilities will be below the cutoff and thus required to perform this task.</t>
    </r>
  </si>
  <si>
    <r>
      <rPr>
        <vertAlign val="superscript"/>
        <sz val="10"/>
        <rFont val="Times New Roman"/>
        <family val="1"/>
      </rPr>
      <t>d</t>
    </r>
    <r>
      <rPr>
        <sz val="10"/>
        <rFont val="Times New Roman"/>
        <family val="1"/>
      </rPr>
      <t xml:space="preserve">  This is based on the estimate that 1,631 (70 percent) of the 2,330 new facilities will be above the cutoff and thus required to perform this task.</t>
    </r>
  </si>
  <si>
    <r>
      <rPr>
        <vertAlign val="superscript"/>
        <sz val="10"/>
        <color theme="1"/>
        <rFont val="Times New Roman"/>
        <family val="1"/>
      </rPr>
      <t>c</t>
    </r>
    <r>
      <rPr>
        <sz val="10"/>
        <color theme="1"/>
        <rFont val="Times New Roman"/>
        <family val="1"/>
      </rPr>
      <t xml:space="preserve">  This task requires management hours only.</t>
    </r>
  </si>
  <si>
    <r>
      <rPr>
        <vertAlign val="superscript"/>
        <sz val="10"/>
        <rFont val="Times New Roman"/>
        <family val="1"/>
      </rPr>
      <t>b</t>
    </r>
    <r>
      <rPr>
        <sz val="10"/>
        <rFont val="Times New Roman"/>
        <family val="1"/>
      </rPr>
      <t xml:space="preserve">  This ICR uses the following labor rates: Technical $103.97 ($49.51 + 110%); Managerial $129.93 ($61.87+ 110%);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</si>
  <si>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t>See 3A</t>
  </si>
  <si>
    <t>See 4C</t>
  </si>
  <si>
    <r>
      <t xml:space="preserve">Total Labor Burden and Cost </t>
    </r>
    <r>
      <rPr>
        <b/>
        <vertAlign val="superscript"/>
        <sz val="10"/>
        <color indexed="8"/>
        <rFont val="Times New Roman"/>
        <family val="1"/>
      </rPr>
      <t>f</t>
    </r>
  </si>
  <si>
    <r>
      <rPr>
        <vertAlign val="superscript"/>
        <sz val="10"/>
        <rFont val="Times New Roman"/>
        <family val="1"/>
      </rPr>
      <t>b</t>
    </r>
    <r>
      <rPr>
        <sz val="10"/>
        <rFont val="Times New Roman"/>
        <family val="1"/>
      </rPr>
      <t xml:space="preserve">  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2015 General Schedule, which excludes locality rates of pay.  The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</si>
</sst>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
    <numFmt numFmtId="165" formatCode="&quot;$&quot;#,##0"/>
    <numFmt numFmtId="166" formatCode="#,##0.0"/>
    <numFmt numFmtId="167" formatCode="0.0"/>
  </numFmts>
  <fonts count="18" x14ac:knownFonts="1">
    <font>
      <sz val="11"/>
      <color theme="1"/>
      <name val="Calibri"/>
      <family val="2"/>
      <scheme val="minor"/>
    </font>
    <font>
      <sz val="10"/>
      <color theme="1"/>
      <name val="Times New Roman"/>
      <family val="1"/>
    </font>
    <font>
      <b/>
      <sz val="10"/>
      <name val="Times New Roman"/>
      <family val="1"/>
    </font>
    <font>
      <sz val="10"/>
      <name val="Times New Roman"/>
      <family val="1"/>
    </font>
    <font>
      <b/>
      <vertAlign val="superscript"/>
      <sz val="10"/>
      <name val="Times New Roman"/>
      <family val="1"/>
    </font>
    <font>
      <sz val="10"/>
      <color indexed="8"/>
      <name val="Times New Roman"/>
      <family val="1"/>
    </font>
    <font>
      <vertAlign val="superscript"/>
      <sz val="10"/>
      <color indexed="8"/>
      <name val="Times New Roman"/>
      <family val="1"/>
    </font>
    <font>
      <u/>
      <sz val="10"/>
      <color theme="1"/>
      <name val="Times New Roman"/>
      <family val="1"/>
    </font>
    <font>
      <b/>
      <sz val="10"/>
      <color theme="1"/>
      <name val="Times New Roman"/>
      <family val="1"/>
    </font>
    <font>
      <vertAlign val="superscript"/>
      <sz val="10"/>
      <color theme="1"/>
      <name val="Times New Roman"/>
      <family val="1"/>
    </font>
    <font>
      <sz val="10"/>
      <color rgb="FF000000"/>
      <name val="Times New Roman"/>
      <family val="1"/>
    </font>
    <font>
      <i/>
      <sz val="10"/>
      <color theme="1"/>
      <name val="Times New Roman"/>
      <family val="1"/>
    </font>
    <font>
      <i/>
      <sz val="10"/>
      <color rgb="FF000000"/>
      <name val="Times New Roman"/>
      <family val="1"/>
    </font>
    <font>
      <b/>
      <vertAlign val="superscript"/>
      <sz val="10"/>
      <color theme="1"/>
      <name val="Times New Roman"/>
      <family val="1"/>
    </font>
    <font>
      <sz val="10"/>
      <color rgb="FFFF0000"/>
      <name val="Times New Roman"/>
      <family val="1"/>
    </font>
    <font>
      <vertAlign val="superscript"/>
      <sz val="10"/>
      <name val="Times New Roman"/>
      <family val="1"/>
    </font>
    <font>
      <b/>
      <sz val="10"/>
      <color indexed="8"/>
      <name val="Times New Roman"/>
      <family val="1"/>
    </font>
    <font>
      <b/>
      <vertAlign val="superscript"/>
      <sz val="10"/>
      <color indexed="8"/>
      <name val="Times New Roman"/>
      <family val="1"/>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8">
    <xf numFmtId="0" fontId="0" fillId="0" borderId="0" xfId="0"/>
    <xf numFmtId="0" fontId="1" fillId="0" borderId="0" xfId="0" applyFont="1"/>
    <xf numFmtId="0" fontId="2" fillId="0" borderId="1"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3" fillId="0" borderId="0" xfId="0" applyNumberFormat="1" applyFont="1" applyAlignment="1"/>
    <xf numFmtId="0" fontId="3" fillId="0" borderId="0" xfId="0" applyFont="1"/>
    <xf numFmtId="164" fontId="3" fillId="0" borderId="0" xfId="0" applyNumberFormat="1" applyFont="1"/>
    <xf numFmtId="0" fontId="2" fillId="0" borderId="1" xfId="0" applyNumberFormat="1" applyFont="1" applyBorder="1" applyAlignment="1">
      <alignment horizontal="center" wrapText="1"/>
    </xf>
    <xf numFmtId="0" fontId="3" fillId="0" borderId="0" xfId="0" applyNumberFormat="1" applyFont="1" applyAlignment="1">
      <alignment wrapText="1"/>
    </xf>
    <xf numFmtId="0" fontId="3" fillId="0" borderId="1" xfId="0" applyNumberFormat="1" applyFont="1" applyFill="1" applyBorder="1" applyAlignment="1">
      <alignment wrapText="1"/>
    </xf>
    <xf numFmtId="0" fontId="1" fillId="0" borderId="1" xfId="0" applyFont="1" applyBorder="1"/>
    <xf numFmtId="0" fontId="5" fillId="0" borderId="1" xfId="0" applyNumberFormat="1" applyFont="1" applyFill="1" applyBorder="1" applyAlignment="1">
      <alignment wrapText="1"/>
    </xf>
    <xf numFmtId="4" fontId="1" fillId="0" borderId="1" xfId="0" applyNumberFormat="1" applyFont="1" applyBorder="1"/>
    <xf numFmtId="0" fontId="1" fillId="0" borderId="0" xfId="0" applyFont="1" applyAlignment="1">
      <alignment horizontal="left" indent="15"/>
    </xf>
    <xf numFmtId="4" fontId="1" fillId="0" borderId="0" xfId="0" applyNumberFormat="1" applyFont="1" applyAlignment="1">
      <alignment horizontal="left" indent="15"/>
    </xf>
    <xf numFmtId="0" fontId="3" fillId="0" borderId="0" xfId="0" applyNumberFormat="1" applyFont="1" applyFill="1" applyAlignment="1"/>
    <xf numFmtId="0" fontId="3" fillId="0" borderId="0" xfId="0" applyNumberFormat="1" applyFont="1" applyFill="1" applyAlignment="1">
      <alignment horizontal="center"/>
    </xf>
    <xf numFmtId="3" fontId="2" fillId="0" borderId="0" xfId="0" applyNumberFormat="1" applyFont="1" applyFill="1" applyBorder="1" applyAlignment="1"/>
    <xf numFmtId="165" fontId="2" fillId="0" borderId="0" xfId="0" applyNumberFormat="1" applyFont="1" applyFill="1" applyBorder="1" applyAlignment="1"/>
    <xf numFmtId="0" fontId="3" fillId="0" borderId="0" xfId="0" applyFont="1" applyFill="1" applyBorder="1" applyAlignment="1"/>
    <xf numFmtId="0" fontId="1" fillId="0" borderId="0" xfId="0" applyFont="1" applyAlignment="1">
      <alignment horizontal="center"/>
    </xf>
    <xf numFmtId="0" fontId="2" fillId="0" borderId="1" xfId="0" applyNumberFormat="1" applyFont="1" applyFill="1" applyBorder="1" applyAlignment="1">
      <alignment horizontal="center" wrapText="1"/>
    </xf>
    <xf numFmtId="0" fontId="1" fillId="0" borderId="1" xfId="0" applyFont="1" applyFill="1" applyBorder="1" applyAlignment="1">
      <alignment horizontal="center"/>
    </xf>
    <xf numFmtId="0" fontId="1" fillId="0" borderId="1" xfId="0" applyFont="1" applyFill="1" applyBorder="1" applyAlignment="1">
      <alignment horizontal="center" wrapText="1"/>
    </xf>
    <xf numFmtId="3" fontId="1" fillId="0" borderId="1" xfId="0" applyNumberFormat="1" applyFont="1" applyFill="1" applyBorder="1" applyAlignment="1">
      <alignment horizontal="center" wrapText="1"/>
    </xf>
    <xf numFmtId="3" fontId="10" fillId="0" borderId="1" xfId="0" applyNumberFormat="1" applyFont="1" applyFill="1" applyBorder="1" applyAlignment="1">
      <alignment horizontal="center"/>
    </xf>
    <xf numFmtId="0" fontId="10" fillId="0" borderId="1" xfId="0" applyFont="1" applyFill="1" applyBorder="1" applyAlignment="1">
      <alignment horizontal="center"/>
    </xf>
    <xf numFmtId="4" fontId="10" fillId="0" borderId="1" xfId="0" applyNumberFormat="1" applyFont="1" applyFill="1" applyBorder="1" applyAlignment="1">
      <alignment horizontal="center"/>
    </xf>
    <xf numFmtId="167" fontId="1" fillId="0" borderId="0" xfId="0" applyNumberFormat="1" applyFont="1"/>
    <xf numFmtId="2" fontId="1" fillId="0" borderId="0" xfId="0" applyNumberFormat="1" applyFont="1"/>
    <xf numFmtId="2" fontId="1" fillId="0" borderId="1" xfId="0" applyNumberFormat="1" applyFont="1" applyFill="1" applyBorder="1" applyAlignment="1">
      <alignment horizontal="center" wrapText="1"/>
    </xf>
    <xf numFmtId="167" fontId="1" fillId="0" borderId="1" xfId="0" applyNumberFormat="1" applyFont="1" applyFill="1" applyBorder="1" applyAlignment="1">
      <alignment horizontal="center" wrapText="1"/>
    </xf>
    <xf numFmtId="0" fontId="1" fillId="0" borderId="2" xfId="0" applyFont="1" applyFill="1" applyBorder="1" applyAlignment="1">
      <alignment horizontal="center"/>
    </xf>
    <xf numFmtId="0" fontId="3" fillId="0" borderId="1" xfId="0" applyFont="1" applyFill="1" applyBorder="1" applyAlignment="1">
      <alignment horizontal="center" wrapText="1"/>
    </xf>
    <xf numFmtId="0" fontId="3" fillId="0" borderId="0" xfId="0" applyFont="1" applyFill="1"/>
    <xf numFmtId="0" fontId="1" fillId="0" borderId="0" xfId="0" applyFont="1" applyFill="1"/>
    <xf numFmtId="0" fontId="8" fillId="0" borderId="1" xfId="0" applyFont="1" applyFill="1" applyBorder="1" applyAlignment="1">
      <alignment wrapText="1"/>
    </xf>
    <xf numFmtId="0" fontId="1" fillId="0" borderId="1" xfId="0" applyFont="1" applyFill="1" applyBorder="1" applyAlignment="1">
      <alignment horizontal="right" wrapText="1"/>
    </xf>
    <xf numFmtId="0" fontId="1" fillId="0" borderId="1" xfId="0" applyFont="1" applyFill="1" applyBorder="1" applyAlignment="1">
      <alignment wrapText="1"/>
    </xf>
    <xf numFmtId="0" fontId="1" fillId="0" borderId="1" xfId="0" applyFont="1" applyFill="1" applyBorder="1" applyAlignment="1">
      <alignment horizontal="left" indent="3"/>
    </xf>
    <xf numFmtId="0" fontId="1" fillId="0" borderId="1" xfId="0" applyFont="1" applyFill="1" applyBorder="1" applyAlignment="1">
      <alignment horizontal="left" indent="6"/>
    </xf>
    <xf numFmtId="166" fontId="10" fillId="0" borderId="1" xfId="0" applyNumberFormat="1" applyFont="1" applyFill="1" applyBorder="1" applyAlignment="1">
      <alignment horizontal="center"/>
    </xf>
    <xf numFmtId="166" fontId="1" fillId="0" borderId="1" xfId="0" applyNumberFormat="1" applyFont="1" applyFill="1" applyBorder="1" applyAlignment="1">
      <alignment horizontal="center" wrapText="1"/>
    </xf>
    <xf numFmtId="0" fontId="11" fillId="0" borderId="1" xfId="0" applyFont="1" applyFill="1" applyBorder="1" applyAlignment="1">
      <alignment wrapText="1"/>
    </xf>
    <xf numFmtId="3" fontId="1" fillId="0" borderId="2" xfId="0" applyNumberFormat="1" applyFont="1" applyFill="1" applyBorder="1" applyAlignment="1">
      <alignment horizontal="center" wrapText="1"/>
    </xf>
    <xf numFmtId="0" fontId="1" fillId="0" borderId="1" xfId="0" applyFont="1" applyFill="1" applyBorder="1" applyAlignment="1">
      <alignment horizontal="left" wrapText="1" indent="6"/>
    </xf>
    <xf numFmtId="0" fontId="11" fillId="0" borderId="1" xfId="0" applyFont="1" applyFill="1" applyBorder="1" applyAlignment="1">
      <alignment horizontal="center"/>
    </xf>
    <xf numFmtId="0" fontId="12" fillId="0" borderId="1" xfId="0" applyFont="1" applyFill="1" applyBorder="1" applyAlignment="1">
      <alignment horizontal="center"/>
    </xf>
    <xf numFmtId="0" fontId="8" fillId="0" borderId="1" xfId="0" applyFont="1" applyFill="1" applyBorder="1"/>
    <xf numFmtId="3" fontId="1" fillId="0" borderId="1" xfId="0" applyNumberFormat="1" applyFont="1" applyFill="1" applyBorder="1" applyAlignment="1">
      <alignment horizontal="center"/>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1" xfId="0" applyFont="1" applyFill="1" applyBorder="1"/>
    <xf numFmtId="3" fontId="1" fillId="0" borderId="1" xfId="0" applyNumberFormat="1" applyFont="1" applyFill="1" applyBorder="1"/>
    <xf numFmtId="166" fontId="1" fillId="0" borderId="1" xfId="0" applyNumberFormat="1" applyFont="1" applyFill="1" applyBorder="1"/>
    <xf numFmtId="4" fontId="1" fillId="0" borderId="1" xfId="0" applyNumberFormat="1" applyFont="1" applyFill="1" applyBorder="1"/>
    <xf numFmtId="0" fontId="7" fillId="0" borderId="0" xfId="0" applyFont="1" applyFill="1"/>
    <xf numFmtId="0" fontId="1" fillId="0" borderId="0" xfId="0" applyFont="1" applyFill="1" applyAlignment="1">
      <alignment horizontal="left" indent="15"/>
    </xf>
    <xf numFmtId="3" fontId="1" fillId="0" borderId="0" xfId="0" applyNumberFormat="1" applyFont="1" applyFill="1" applyAlignment="1">
      <alignment horizontal="left" indent="15"/>
    </xf>
    <xf numFmtId="167"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2" fontId="1" fillId="0" borderId="1" xfId="0" applyNumberFormat="1" applyFont="1" applyFill="1" applyBorder="1" applyAlignment="1">
      <alignment horizontal="center"/>
    </xf>
    <xf numFmtId="1" fontId="1" fillId="0" borderId="1" xfId="0" applyNumberFormat="1" applyFont="1" applyFill="1" applyBorder="1" applyAlignment="1">
      <alignment horizontal="center" wrapText="1"/>
    </xf>
    <xf numFmtId="1" fontId="10" fillId="0" borderId="1" xfId="0" applyNumberFormat="1" applyFont="1" applyFill="1" applyBorder="1" applyAlignment="1">
      <alignment horizontal="center"/>
    </xf>
    <xf numFmtId="1" fontId="10" fillId="0" borderId="2" xfId="0" applyNumberFormat="1" applyFont="1" applyFill="1" applyBorder="1" applyAlignment="1">
      <alignment horizontal="center"/>
    </xf>
    <xf numFmtId="1" fontId="1" fillId="0" borderId="2" xfId="0" applyNumberFormat="1" applyFont="1" applyFill="1" applyBorder="1" applyAlignment="1">
      <alignment horizontal="center" wrapText="1"/>
    </xf>
    <xf numFmtId="3" fontId="10" fillId="0" borderId="2" xfId="0" applyNumberFormat="1" applyFont="1" applyFill="1" applyBorder="1" applyAlignment="1">
      <alignment horizontal="center"/>
    </xf>
    <xf numFmtId="1" fontId="3" fillId="0" borderId="1" xfId="0" applyNumberFormat="1" applyFont="1" applyFill="1" applyBorder="1" applyAlignment="1">
      <alignment horizontal="center"/>
    </xf>
    <xf numFmtId="1" fontId="3" fillId="0" borderId="2" xfId="0" applyNumberFormat="1" applyFont="1" applyFill="1" applyBorder="1" applyAlignment="1">
      <alignment horizontal="center"/>
    </xf>
    <xf numFmtId="3" fontId="1" fillId="0" borderId="1" xfId="0" applyNumberFormat="1" applyFont="1" applyFill="1" applyBorder="1" applyAlignment="1">
      <alignment horizontal="right"/>
    </xf>
    <xf numFmtId="3" fontId="1" fillId="0" borderId="0" xfId="0" applyNumberFormat="1" applyFont="1"/>
    <xf numFmtId="3" fontId="1" fillId="0" borderId="1" xfId="0" applyNumberFormat="1" applyFont="1" applyFill="1" applyBorder="1" applyAlignment="1">
      <alignment horizontal="center"/>
    </xf>
    <xf numFmtId="164"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xf>
    <xf numFmtId="164" fontId="1" fillId="0" borderId="1" xfId="0" applyNumberFormat="1" applyFont="1" applyFill="1" applyBorder="1" applyAlignment="1">
      <alignment horizontal="center"/>
    </xf>
    <xf numFmtId="165" fontId="1" fillId="0" borderId="1" xfId="0" applyNumberFormat="1" applyFont="1" applyFill="1" applyBorder="1" applyAlignment="1">
      <alignment horizontal="right" wrapText="1"/>
    </xf>
    <xf numFmtId="165" fontId="1" fillId="0" borderId="1" xfId="0" applyNumberFormat="1" applyFont="1" applyFill="1" applyBorder="1" applyAlignment="1">
      <alignment horizontal="right"/>
    </xf>
    <xf numFmtId="0" fontId="14" fillId="0" borderId="0" xfId="0" applyFont="1"/>
    <xf numFmtId="0" fontId="16" fillId="0" borderId="1" xfId="0" applyNumberFormat="1" applyFont="1" applyFill="1" applyBorder="1" applyAlignment="1">
      <alignment horizontal="left" wrapText="1"/>
    </xf>
    <xf numFmtId="3" fontId="8" fillId="0" borderId="1" xfId="0" applyNumberFormat="1" applyFont="1" applyFill="1" applyBorder="1"/>
    <xf numFmtId="3" fontId="1" fillId="2" borderId="1" xfId="0" applyNumberFormat="1" applyFont="1" applyFill="1" applyBorder="1" applyAlignment="1">
      <alignment horizontal="center" wrapText="1"/>
    </xf>
    <xf numFmtId="0" fontId="10" fillId="2" borderId="1" xfId="0" applyFont="1" applyFill="1" applyBorder="1" applyAlignment="1">
      <alignment horizontal="center"/>
    </xf>
    <xf numFmtId="0" fontId="8" fillId="0" borderId="1" xfId="0" applyFont="1" applyFill="1" applyBorder="1" applyAlignment="1">
      <alignment horizontal="center" wrapText="1"/>
    </xf>
    <xf numFmtId="3" fontId="1" fillId="0" borderId="3" xfId="0" applyNumberFormat="1" applyFont="1" applyFill="1" applyBorder="1" applyAlignment="1">
      <alignment horizontal="center"/>
    </xf>
    <xf numFmtId="3" fontId="1" fillId="0" borderId="4" xfId="0" applyNumberFormat="1" applyFont="1" applyFill="1" applyBorder="1" applyAlignment="1">
      <alignment horizontal="center"/>
    </xf>
    <xf numFmtId="3" fontId="1" fillId="0" borderId="5" xfId="0" applyNumberFormat="1" applyFont="1" applyFill="1" applyBorder="1" applyAlignment="1">
      <alignment horizontal="center"/>
    </xf>
    <xf numFmtId="0" fontId="2" fillId="0" borderId="1" xfId="0" applyNumberFormat="1" applyFont="1" applyFill="1" applyBorder="1" applyAlignment="1">
      <alignment horizontal="center" wrapText="1"/>
    </xf>
    <xf numFmtId="3" fontId="8" fillId="0" borderId="1" xfId="0" applyNumberFormat="1"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abSelected="1" zoomScaleNormal="100" workbookViewId="0">
      <pane ySplit="4" topLeftCell="A38" activePane="bottomLeft" state="frozen"/>
      <selection pane="bottomLeft" activeCell="F46" sqref="F46:I46"/>
    </sheetView>
  </sheetViews>
  <sheetFormatPr defaultRowHeight="12.75" x14ac:dyDescent="0.2"/>
  <cols>
    <col min="1" max="1" width="46" style="1" customWidth="1"/>
    <col min="2" max="2" width="12.42578125" style="1" bestFit="1" customWidth="1"/>
    <col min="3" max="3" width="14.7109375" style="1" customWidth="1"/>
    <col min="4" max="4" width="12.85546875" style="1" customWidth="1"/>
    <col min="5" max="5" width="12.42578125" style="1" customWidth="1"/>
    <col min="6" max="6" width="11.28515625" style="1" customWidth="1"/>
    <col min="7" max="7" width="12.5703125" style="1" customWidth="1"/>
    <col min="8" max="8" width="9.140625" style="1" customWidth="1"/>
    <col min="9" max="9" width="14.42578125" style="1" customWidth="1"/>
    <col min="10" max="10" width="2.42578125" style="1" customWidth="1"/>
    <col min="11" max="16384" width="9.140625" style="1"/>
  </cols>
  <sheetData>
    <row r="1" spans="1:12" x14ac:dyDescent="0.2">
      <c r="A1" s="35"/>
      <c r="B1" s="35"/>
      <c r="C1" s="35"/>
      <c r="D1" s="35"/>
      <c r="E1" s="35"/>
      <c r="F1" s="35"/>
      <c r="G1" s="35"/>
      <c r="H1" s="35"/>
      <c r="I1" s="35"/>
    </row>
    <row r="2" spans="1:12" x14ac:dyDescent="0.2">
      <c r="A2" s="82" t="s">
        <v>0</v>
      </c>
      <c r="B2" s="51" t="s">
        <v>1</v>
      </c>
      <c r="C2" s="51" t="s">
        <v>2</v>
      </c>
      <c r="D2" s="51" t="s">
        <v>3</v>
      </c>
      <c r="E2" s="51" t="s">
        <v>6</v>
      </c>
      <c r="F2" s="51" t="s">
        <v>7</v>
      </c>
      <c r="G2" s="51" t="s">
        <v>8</v>
      </c>
      <c r="H2" s="51" t="s">
        <v>9</v>
      </c>
      <c r="I2" s="51" t="s">
        <v>10</v>
      </c>
      <c r="L2" s="6">
        <v>103.97</v>
      </c>
    </row>
    <row r="3" spans="1:12" ht="38.25" x14ac:dyDescent="0.2">
      <c r="A3" s="82"/>
      <c r="B3" s="51" t="s">
        <v>44</v>
      </c>
      <c r="C3" s="51" t="s">
        <v>52</v>
      </c>
      <c r="D3" s="51" t="s">
        <v>4</v>
      </c>
      <c r="E3" s="51" t="s">
        <v>53</v>
      </c>
      <c r="F3" s="51" t="s">
        <v>45</v>
      </c>
      <c r="G3" s="51" t="s">
        <v>49</v>
      </c>
      <c r="H3" s="51" t="s">
        <v>48</v>
      </c>
      <c r="I3" s="51" t="s">
        <v>50</v>
      </c>
      <c r="L3" s="6">
        <v>129.93</v>
      </c>
    </row>
    <row r="4" spans="1:12" x14ac:dyDescent="0.2">
      <c r="A4" s="82"/>
      <c r="B4" s="50"/>
      <c r="C4" s="51"/>
      <c r="D4" s="51" t="s">
        <v>5</v>
      </c>
      <c r="E4" s="51"/>
      <c r="F4" s="51" t="s">
        <v>72</v>
      </c>
      <c r="G4" s="51" t="s">
        <v>46</v>
      </c>
      <c r="H4" s="51" t="s">
        <v>47</v>
      </c>
      <c r="I4" s="50"/>
      <c r="L4" s="6">
        <v>51.79</v>
      </c>
    </row>
    <row r="5" spans="1:12" x14ac:dyDescent="0.2">
      <c r="A5" s="36" t="s">
        <v>11</v>
      </c>
      <c r="B5" s="23" t="s">
        <v>12</v>
      </c>
      <c r="C5" s="23"/>
      <c r="D5" s="23"/>
      <c r="E5" s="23"/>
      <c r="F5" s="23"/>
      <c r="G5" s="23"/>
      <c r="H5" s="23"/>
      <c r="I5" s="37"/>
    </row>
    <row r="6" spans="1:12" x14ac:dyDescent="0.2">
      <c r="A6" s="36" t="s">
        <v>13</v>
      </c>
      <c r="B6" s="23" t="s">
        <v>12</v>
      </c>
      <c r="C6" s="23"/>
      <c r="D6" s="23"/>
      <c r="E6" s="23"/>
      <c r="F6" s="23"/>
      <c r="G6" s="23"/>
      <c r="H6" s="23"/>
      <c r="I6" s="37"/>
    </row>
    <row r="7" spans="1:12" x14ac:dyDescent="0.2">
      <c r="A7" s="36" t="s">
        <v>14</v>
      </c>
      <c r="B7" s="38"/>
      <c r="C7" s="38"/>
      <c r="D7" s="38"/>
      <c r="E7" s="38"/>
      <c r="F7" s="38"/>
      <c r="G7" s="38"/>
      <c r="H7" s="38"/>
      <c r="I7" s="37"/>
    </row>
    <row r="8" spans="1:12" ht="15.75" x14ac:dyDescent="0.2">
      <c r="A8" s="39" t="s">
        <v>96</v>
      </c>
      <c r="B8" s="23">
        <v>1</v>
      </c>
      <c r="C8" s="23">
        <v>1</v>
      </c>
      <c r="D8" s="23">
        <f>B8*C8</f>
        <v>1</v>
      </c>
      <c r="E8" s="24">
        <v>28012</v>
      </c>
      <c r="F8" s="62">
        <v>0</v>
      </c>
      <c r="G8" s="24">
        <f>D8*E8</f>
        <v>28012</v>
      </c>
      <c r="H8" s="62">
        <v>0</v>
      </c>
      <c r="I8" s="72">
        <f>F8*$L$2+G8*$L$3+H8*$L$4</f>
        <v>3639599.16</v>
      </c>
      <c r="K8" s="77"/>
    </row>
    <row r="9" spans="1:12" x14ac:dyDescent="0.2">
      <c r="A9" s="39" t="s">
        <v>15</v>
      </c>
      <c r="B9" s="22" t="s">
        <v>12</v>
      </c>
      <c r="C9" s="26"/>
      <c r="D9" s="26"/>
      <c r="E9" s="26"/>
      <c r="F9" s="60"/>
      <c r="G9" s="60"/>
      <c r="H9" s="61"/>
      <c r="I9" s="73"/>
    </row>
    <row r="10" spans="1:12" x14ac:dyDescent="0.2">
      <c r="A10" s="39" t="s">
        <v>16</v>
      </c>
      <c r="B10" s="22" t="s">
        <v>12</v>
      </c>
      <c r="C10" s="26"/>
      <c r="D10" s="26"/>
      <c r="E10" s="26"/>
      <c r="F10" s="60"/>
      <c r="G10" s="60"/>
      <c r="H10" s="61"/>
      <c r="I10" s="73"/>
    </row>
    <row r="11" spans="1:12" x14ac:dyDescent="0.2">
      <c r="A11" s="39" t="s">
        <v>17</v>
      </c>
      <c r="B11" s="26"/>
      <c r="C11" s="26"/>
      <c r="D11" s="26"/>
      <c r="E11" s="26"/>
      <c r="F11" s="60"/>
      <c r="G11" s="60"/>
      <c r="H11" s="61"/>
      <c r="I11" s="73"/>
    </row>
    <row r="12" spans="1:12" x14ac:dyDescent="0.2">
      <c r="A12" s="40" t="s">
        <v>18</v>
      </c>
      <c r="B12" s="26">
        <v>2</v>
      </c>
      <c r="C12" s="26">
        <v>1</v>
      </c>
      <c r="D12" s="23">
        <f>B12*C12</f>
        <v>2</v>
      </c>
      <c r="E12" s="80">
        <v>2330</v>
      </c>
      <c r="F12" s="25">
        <f>D12*E12</f>
        <v>4660</v>
      </c>
      <c r="G12" s="25">
        <f>F12*0.05</f>
        <v>233</v>
      </c>
      <c r="H12" s="24">
        <f>F12*0.1</f>
        <v>466</v>
      </c>
      <c r="I12" s="72">
        <f>F12*$L$2+G12*$L$3+H12*$L$4</f>
        <v>538908.03</v>
      </c>
      <c r="K12" s="77"/>
    </row>
    <row r="13" spans="1:12" x14ac:dyDescent="0.2">
      <c r="A13" s="40" t="s">
        <v>19</v>
      </c>
      <c r="B13" s="26">
        <v>1</v>
      </c>
      <c r="C13" s="26">
        <v>1</v>
      </c>
      <c r="D13" s="23">
        <f>B13*C13</f>
        <v>1</v>
      </c>
      <c r="E13" s="80">
        <f>E12</f>
        <v>2330</v>
      </c>
      <c r="F13" s="25">
        <f t="shared" ref="F13" si="0">D13*E13</f>
        <v>2330</v>
      </c>
      <c r="G13" s="41">
        <f t="shared" ref="G13:G14" si="1">F13*0.05</f>
        <v>116.5</v>
      </c>
      <c r="H13" s="24">
        <f t="shared" ref="H13:H18" si="2">F13*0.1</f>
        <v>233</v>
      </c>
      <c r="I13" s="72">
        <f>F13*$L$2+G13*$L$3+H13*$L$4</f>
        <v>269454.01500000001</v>
      </c>
      <c r="K13" s="77"/>
    </row>
    <row r="14" spans="1:12" ht="15.75" x14ac:dyDescent="0.2">
      <c r="A14" s="40" t="s">
        <v>64</v>
      </c>
      <c r="B14" s="26">
        <v>1</v>
      </c>
      <c r="C14" s="26">
        <v>1</v>
      </c>
      <c r="D14" s="23">
        <f>B14*C14</f>
        <v>1</v>
      </c>
      <c r="E14" s="25">
        <f>0.7*E12</f>
        <v>1631</v>
      </c>
      <c r="F14" s="25">
        <f>D14*E14</f>
        <v>1631</v>
      </c>
      <c r="G14" s="27">
        <f t="shared" si="1"/>
        <v>81.550000000000011</v>
      </c>
      <c r="H14" s="42">
        <f t="shared" si="2"/>
        <v>163.10000000000002</v>
      </c>
      <c r="I14" s="72">
        <f>F14*$L$2+G14*$L$3+H14*$L$4</f>
        <v>188617.81049999999</v>
      </c>
      <c r="K14" s="77"/>
    </row>
    <row r="15" spans="1:12" x14ac:dyDescent="0.2">
      <c r="A15" s="39" t="s">
        <v>20</v>
      </c>
      <c r="B15" s="26"/>
      <c r="C15" s="26"/>
      <c r="D15" s="26"/>
      <c r="E15" s="26"/>
      <c r="F15" s="25"/>
      <c r="G15" s="60"/>
      <c r="H15" s="30"/>
      <c r="I15" s="72"/>
      <c r="K15" s="77"/>
    </row>
    <row r="16" spans="1:12" x14ac:dyDescent="0.2">
      <c r="A16" s="40" t="s">
        <v>21</v>
      </c>
      <c r="B16" s="26">
        <v>1</v>
      </c>
      <c r="C16" s="26">
        <v>1</v>
      </c>
      <c r="D16" s="23">
        <f>B16*C16</f>
        <v>1</v>
      </c>
      <c r="E16" s="80">
        <f>E12</f>
        <v>2330</v>
      </c>
      <c r="F16" s="25">
        <f>D16*E16</f>
        <v>2330</v>
      </c>
      <c r="G16" s="41">
        <f>F16*0.05</f>
        <v>116.5</v>
      </c>
      <c r="H16" s="24">
        <f>F16*0.1</f>
        <v>233</v>
      </c>
      <c r="I16" s="72">
        <f>F16*$L$2+G16*$L$3+H16*$L$4</f>
        <v>269454.01500000001</v>
      </c>
      <c r="K16" s="77"/>
    </row>
    <row r="17" spans="1:11" ht="15.75" x14ac:dyDescent="0.2">
      <c r="A17" s="40" t="s">
        <v>54</v>
      </c>
      <c r="B17" s="26">
        <v>1</v>
      </c>
      <c r="C17" s="26">
        <v>1</v>
      </c>
      <c r="D17" s="23">
        <f t="shared" ref="D17:D19" si="3">B17*C17</f>
        <v>1</v>
      </c>
      <c r="E17" s="25">
        <f>E14</f>
        <v>1631</v>
      </c>
      <c r="F17" s="25">
        <v>0</v>
      </c>
      <c r="G17" s="25">
        <f>D17*E17</f>
        <v>1631</v>
      </c>
      <c r="H17" s="24">
        <v>0</v>
      </c>
      <c r="I17" s="72">
        <f>F17*$L$2+G17*$L$3+H17*$L$4</f>
        <v>211915.83000000002</v>
      </c>
      <c r="K17" s="77"/>
    </row>
    <row r="18" spans="1:11" ht="15.75" x14ac:dyDescent="0.2">
      <c r="A18" s="40" t="s">
        <v>65</v>
      </c>
      <c r="B18" s="26">
        <v>0.25</v>
      </c>
      <c r="C18" s="26">
        <v>1</v>
      </c>
      <c r="D18" s="23">
        <f t="shared" si="3"/>
        <v>0.25</v>
      </c>
      <c r="E18" s="81">
        <f>0.3*E12</f>
        <v>699</v>
      </c>
      <c r="F18" s="25">
        <v>0</v>
      </c>
      <c r="G18" s="27">
        <f>D18*E18</f>
        <v>174.75</v>
      </c>
      <c r="H18" s="24">
        <f t="shared" si="2"/>
        <v>0</v>
      </c>
      <c r="I18" s="72">
        <f>F18*$L$2+G18*$L$3+H18*$L$4</f>
        <v>22705.267500000002</v>
      </c>
      <c r="K18" s="77"/>
    </row>
    <row r="19" spans="1:11" ht="15.75" x14ac:dyDescent="0.2">
      <c r="A19" s="40" t="s">
        <v>66</v>
      </c>
      <c r="B19" s="26">
        <v>1</v>
      </c>
      <c r="C19" s="26">
        <v>1</v>
      </c>
      <c r="D19" s="23">
        <f t="shared" si="3"/>
        <v>1</v>
      </c>
      <c r="E19" s="26">
        <v>117</v>
      </c>
      <c r="F19" s="25">
        <v>0</v>
      </c>
      <c r="G19" s="25">
        <f>D19*E19</f>
        <v>117</v>
      </c>
      <c r="H19" s="24">
        <v>0</v>
      </c>
      <c r="I19" s="72">
        <f t="shared" ref="I19" si="4">F19*$L$2+G19*$L$3+H19*$L$4</f>
        <v>15201.810000000001</v>
      </c>
    </row>
    <row r="20" spans="1:11" ht="15" customHeight="1" x14ac:dyDescent="0.2">
      <c r="A20" s="43" t="s">
        <v>22</v>
      </c>
      <c r="B20" s="26"/>
      <c r="C20" s="26"/>
      <c r="D20" s="26"/>
      <c r="E20" s="26"/>
      <c r="F20" s="83">
        <f>SUM(F8:H19)</f>
        <v>42528.4</v>
      </c>
      <c r="G20" s="84"/>
      <c r="H20" s="85"/>
      <c r="I20" s="73">
        <f>SUM(I8:I19)</f>
        <v>5155855.9379999992</v>
      </c>
    </row>
    <row r="21" spans="1:11" x14ac:dyDescent="0.2">
      <c r="A21" s="36" t="s">
        <v>23</v>
      </c>
      <c r="B21" s="22"/>
      <c r="C21" s="22"/>
      <c r="D21" s="26"/>
      <c r="E21" s="26"/>
      <c r="F21" s="60"/>
      <c r="G21" s="60"/>
      <c r="H21" s="61"/>
      <c r="I21" s="73"/>
    </row>
    <row r="22" spans="1:11" x14ac:dyDescent="0.2">
      <c r="A22" s="39" t="s">
        <v>97</v>
      </c>
      <c r="B22" s="22" t="s">
        <v>108</v>
      </c>
      <c r="C22" s="22"/>
      <c r="D22" s="26"/>
      <c r="E22" s="26"/>
      <c r="F22" s="60"/>
      <c r="G22" s="60"/>
      <c r="H22" s="61"/>
      <c r="I22" s="73"/>
    </row>
    <row r="23" spans="1:11" ht="15.75" x14ac:dyDescent="0.2">
      <c r="A23" s="39" t="s">
        <v>55</v>
      </c>
      <c r="B23" s="22">
        <v>1</v>
      </c>
      <c r="C23" s="22">
        <v>1</v>
      </c>
      <c r="D23" s="23">
        <f t="shared" ref="D23" si="5">B23*C23</f>
        <v>1</v>
      </c>
      <c r="E23" s="24">
        <v>2330</v>
      </c>
      <c r="F23" s="25">
        <f>D23*E23</f>
        <v>2330</v>
      </c>
      <c r="G23" s="25">
        <v>0</v>
      </c>
      <c r="H23" s="24">
        <v>0</v>
      </c>
      <c r="I23" s="72">
        <f>F23*$L$2+G23*$L$3+H23*$L$4</f>
        <v>242250.1</v>
      </c>
    </row>
    <row r="24" spans="1:11" x14ac:dyDescent="0.2">
      <c r="A24" s="39" t="s">
        <v>24</v>
      </c>
      <c r="B24" s="22"/>
      <c r="C24" s="22"/>
      <c r="D24" s="26"/>
      <c r="E24" s="26"/>
      <c r="F24" s="25"/>
      <c r="G24" s="25"/>
      <c r="H24" s="49"/>
      <c r="I24" s="73"/>
    </row>
    <row r="25" spans="1:11" ht="15.75" x14ac:dyDescent="0.2">
      <c r="A25" s="40" t="s">
        <v>60</v>
      </c>
      <c r="B25" s="32">
        <v>0.75</v>
      </c>
      <c r="C25" s="32">
        <v>52</v>
      </c>
      <c r="D25" s="23">
        <f>B25*C25</f>
        <v>39</v>
      </c>
      <c r="E25" s="66">
        <f>28000*0.7</f>
        <v>19600</v>
      </c>
      <c r="F25" s="66">
        <f>D25*E25</f>
        <v>764400</v>
      </c>
      <c r="G25" s="66">
        <v>0</v>
      </c>
      <c r="H25" s="44">
        <v>0</v>
      </c>
      <c r="I25" s="72">
        <f>F25*$L$2+G25*$L$3+H25*$L$4</f>
        <v>79474668</v>
      </c>
    </row>
    <row r="26" spans="1:11" ht="15.75" x14ac:dyDescent="0.2">
      <c r="A26" s="40" t="s">
        <v>59</v>
      </c>
      <c r="B26" s="32">
        <v>0.75</v>
      </c>
      <c r="C26" s="32">
        <v>26</v>
      </c>
      <c r="D26" s="31">
        <f>B26*C26</f>
        <v>19.5</v>
      </c>
      <c r="E26" s="66">
        <f>28000*0.3</f>
        <v>8400</v>
      </c>
      <c r="F26" s="66">
        <f>D26*E26</f>
        <v>163800</v>
      </c>
      <c r="G26" s="66">
        <v>0</v>
      </c>
      <c r="H26" s="44">
        <v>0</v>
      </c>
      <c r="I26" s="72">
        <f>F26*$L$2+G26*$L$3+H26*$L$4</f>
        <v>17030286</v>
      </c>
    </row>
    <row r="27" spans="1:11" ht="15.75" x14ac:dyDescent="0.2">
      <c r="A27" s="40" t="s">
        <v>58</v>
      </c>
      <c r="B27" s="22">
        <v>1</v>
      </c>
      <c r="C27" s="22">
        <f>12*4</f>
        <v>48</v>
      </c>
      <c r="D27" s="23">
        <f>B27*C27</f>
        <v>48</v>
      </c>
      <c r="E27" s="26">
        <v>12</v>
      </c>
      <c r="F27" s="63">
        <f>D27*E27</f>
        <v>576</v>
      </c>
      <c r="G27" s="59">
        <f>F27*0.05</f>
        <v>28.8</v>
      </c>
      <c r="H27" s="31">
        <f>F27*0.1</f>
        <v>57.6</v>
      </c>
      <c r="I27" s="72">
        <f>F27*$L$2+G27*$L$3+H27*$L$4</f>
        <v>66611.808000000005</v>
      </c>
    </row>
    <row r="28" spans="1:11" ht="15.75" x14ac:dyDescent="0.2">
      <c r="A28" s="40" t="s">
        <v>61</v>
      </c>
      <c r="B28" s="32">
        <v>0.25</v>
      </c>
      <c r="C28" s="32">
        <f>52*4</f>
        <v>208</v>
      </c>
      <c r="D28" s="23">
        <f>B28*C28</f>
        <v>52</v>
      </c>
      <c r="E28" s="26">
        <v>12</v>
      </c>
      <c r="F28" s="63">
        <f>D28*E28</f>
        <v>624</v>
      </c>
      <c r="G28" s="59">
        <f>F28*0.05</f>
        <v>31.200000000000003</v>
      </c>
      <c r="H28" s="31">
        <f>F28*0.1</f>
        <v>62.400000000000006</v>
      </c>
      <c r="I28" s="72">
        <f>F28*$L$2+G28*$L$3+H28*$L$4</f>
        <v>72162.792000000001</v>
      </c>
    </row>
    <row r="29" spans="1:11" ht="15.75" x14ac:dyDescent="0.2">
      <c r="A29" s="40" t="s">
        <v>62</v>
      </c>
      <c r="B29" s="22">
        <v>0.75</v>
      </c>
      <c r="C29" s="22">
        <v>12</v>
      </c>
      <c r="D29" s="23">
        <f>B29*C29</f>
        <v>9</v>
      </c>
      <c r="E29" s="25">
        <v>20000</v>
      </c>
      <c r="F29" s="25">
        <f>D29*E29</f>
        <v>180000</v>
      </c>
      <c r="G29" s="25">
        <f>F29*0.05</f>
        <v>9000</v>
      </c>
      <c r="H29" s="24">
        <f t="shared" ref="H29" si="6">F29*0.1</f>
        <v>18000</v>
      </c>
      <c r="I29" s="72">
        <f>F29*$L$2+G29*$L$3+H29*$L$4</f>
        <v>20816190</v>
      </c>
    </row>
    <row r="30" spans="1:11" x14ac:dyDescent="0.2">
      <c r="A30" s="39" t="s">
        <v>25</v>
      </c>
      <c r="B30" s="22"/>
      <c r="C30" s="22"/>
      <c r="D30" s="26"/>
      <c r="E30" s="26"/>
      <c r="F30" s="60"/>
      <c r="G30" s="60"/>
      <c r="H30" s="61"/>
      <c r="I30" s="72"/>
    </row>
    <row r="31" spans="1:11" ht="15.75" x14ac:dyDescent="0.2">
      <c r="A31" s="40" t="s">
        <v>56</v>
      </c>
      <c r="B31" s="22">
        <v>1</v>
      </c>
      <c r="C31" s="22">
        <v>1</v>
      </c>
      <c r="D31" s="23">
        <f t="shared" ref="D31:D33" si="7">B31*C31</f>
        <v>1</v>
      </c>
      <c r="E31" s="24">
        <f>E12</f>
        <v>2330</v>
      </c>
      <c r="F31" s="25">
        <f>D31*E31</f>
        <v>2330</v>
      </c>
      <c r="G31" s="63">
        <v>0</v>
      </c>
      <c r="H31" s="62">
        <v>0</v>
      </c>
      <c r="I31" s="72">
        <f>F31*$L$2+G31*$L$3+H31*$L$4</f>
        <v>242250.1</v>
      </c>
    </row>
    <row r="32" spans="1:11" ht="15.75" x14ac:dyDescent="0.2">
      <c r="A32" s="40" t="s">
        <v>57</v>
      </c>
      <c r="B32" s="22">
        <v>1</v>
      </c>
      <c r="C32" s="22">
        <v>1</v>
      </c>
      <c r="D32" s="23">
        <f t="shared" si="7"/>
        <v>1</v>
      </c>
      <c r="E32" s="24">
        <f>E12</f>
        <v>2330</v>
      </c>
      <c r="F32" s="25">
        <f>D32*E32</f>
        <v>2330</v>
      </c>
      <c r="G32" s="63">
        <v>0</v>
      </c>
      <c r="H32" s="62">
        <v>0</v>
      </c>
      <c r="I32" s="72">
        <f>F32*$L$2+G32*$L$3+H32*$L$4</f>
        <v>242250.1</v>
      </c>
    </row>
    <row r="33" spans="1:9" ht="15.75" x14ac:dyDescent="0.2">
      <c r="A33" s="40" t="s">
        <v>67</v>
      </c>
      <c r="B33" s="22">
        <v>1</v>
      </c>
      <c r="C33" s="22">
        <v>1</v>
      </c>
      <c r="D33" s="23">
        <f t="shared" si="7"/>
        <v>1</v>
      </c>
      <c r="E33" s="25">
        <f>E14</f>
        <v>1631</v>
      </c>
      <c r="F33" s="63">
        <f>D33*E33</f>
        <v>1631</v>
      </c>
      <c r="G33" s="63">
        <v>0</v>
      </c>
      <c r="H33" s="62">
        <v>0</v>
      </c>
      <c r="I33" s="72">
        <f>F33*$L$2+G33*$L$3+H33*$L$4</f>
        <v>169575.07</v>
      </c>
    </row>
    <row r="34" spans="1:9" ht="15.75" x14ac:dyDescent="0.2">
      <c r="A34" s="40" t="s">
        <v>71</v>
      </c>
      <c r="B34" s="22">
        <v>1</v>
      </c>
      <c r="C34" s="22">
        <v>1</v>
      </c>
      <c r="D34" s="23">
        <f>B34*C34</f>
        <v>1</v>
      </c>
      <c r="E34" s="26">
        <v>0</v>
      </c>
      <c r="F34" s="63">
        <f>D34*E34</f>
        <v>0</v>
      </c>
      <c r="G34" s="63">
        <f t="shared" ref="G34" si="8">F34*0.05</f>
        <v>0</v>
      </c>
      <c r="H34" s="62">
        <f t="shared" ref="H34" si="9">F34*0.1</f>
        <v>0</v>
      </c>
      <c r="I34" s="75">
        <f>F34*$L$2+G34*$L$3+H34*$L$4</f>
        <v>0</v>
      </c>
    </row>
    <row r="35" spans="1:9" x14ac:dyDescent="0.2">
      <c r="A35" s="39" t="s">
        <v>26</v>
      </c>
      <c r="B35" s="22"/>
      <c r="C35" s="22"/>
      <c r="D35" s="26"/>
      <c r="E35" s="26"/>
      <c r="F35" s="60"/>
      <c r="G35" s="60"/>
      <c r="H35" s="61"/>
      <c r="I35" s="72"/>
    </row>
    <row r="36" spans="1:9" ht="15.75" x14ac:dyDescent="0.2">
      <c r="A36" s="40" t="s">
        <v>70</v>
      </c>
      <c r="B36" s="22">
        <v>0.25</v>
      </c>
      <c r="C36" s="22">
        <v>12</v>
      </c>
      <c r="D36" s="23">
        <f>B36*C36</f>
        <v>3</v>
      </c>
      <c r="E36" s="25">
        <v>28012</v>
      </c>
      <c r="F36" s="25">
        <f>D36*E36</f>
        <v>84036</v>
      </c>
      <c r="G36" s="67">
        <f>D36*3</f>
        <v>9</v>
      </c>
      <c r="H36" s="62">
        <v>0</v>
      </c>
      <c r="I36" s="72">
        <f>F36*$L$2+G36*$L$3+H36*$L$4</f>
        <v>8738392.2899999991</v>
      </c>
    </row>
    <row r="37" spans="1:9" ht="28.5" x14ac:dyDescent="0.2">
      <c r="A37" s="45" t="s">
        <v>69</v>
      </c>
      <c r="B37" s="32">
        <v>0.25</v>
      </c>
      <c r="C37" s="32">
        <v>52</v>
      </c>
      <c r="D37" s="23">
        <f>B37*C37</f>
        <v>13</v>
      </c>
      <c r="E37" s="66">
        <f>E25</f>
        <v>19600</v>
      </c>
      <c r="F37" s="25">
        <f>D37*E37</f>
        <v>254800</v>
      </c>
      <c r="G37" s="68">
        <f>D37*3</f>
        <v>39</v>
      </c>
      <c r="H37" s="65">
        <v>0</v>
      </c>
      <c r="I37" s="72">
        <f>F37*$L$2+G37*$L$3+H37*$L$4</f>
        <v>26496623.27</v>
      </c>
    </row>
    <row r="38" spans="1:9" ht="28.5" x14ac:dyDescent="0.2">
      <c r="A38" s="45" t="s">
        <v>63</v>
      </c>
      <c r="B38" s="32">
        <v>0.25</v>
      </c>
      <c r="C38" s="32">
        <v>26</v>
      </c>
      <c r="D38" s="23">
        <f t="shared" ref="D38" si="10">B38*C38</f>
        <v>6.5</v>
      </c>
      <c r="E38" s="66">
        <f>E26</f>
        <v>8400</v>
      </c>
      <c r="F38" s="25">
        <f>D38*E38</f>
        <v>54600</v>
      </c>
      <c r="G38" s="64">
        <v>0</v>
      </c>
      <c r="H38" s="65">
        <v>0</v>
      </c>
      <c r="I38" s="72">
        <f>F38*$L$2+G38*$L$3+H38*$L$4</f>
        <v>5676762</v>
      </c>
    </row>
    <row r="39" spans="1:9" x14ac:dyDescent="0.2">
      <c r="A39" s="40" t="s">
        <v>27</v>
      </c>
      <c r="B39" s="22" t="s">
        <v>109</v>
      </c>
      <c r="C39" s="22"/>
      <c r="D39" s="26"/>
      <c r="E39" s="26"/>
      <c r="F39" s="60"/>
      <c r="G39" s="60"/>
      <c r="H39" s="61"/>
      <c r="I39" s="72"/>
    </row>
    <row r="40" spans="1:9" x14ac:dyDescent="0.2">
      <c r="A40" s="40" t="s">
        <v>28</v>
      </c>
      <c r="B40" s="22" t="s">
        <v>109</v>
      </c>
      <c r="C40" s="22"/>
      <c r="D40" s="26"/>
      <c r="E40" s="26"/>
      <c r="F40" s="60"/>
      <c r="G40" s="60"/>
      <c r="H40" s="61"/>
      <c r="I40" s="72"/>
    </row>
    <row r="41" spans="1:9" x14ac:dyDescent="0.2">
      <c r="A41" s="40" t="s">
        <v>29</v>
      </c>
      <c r="B41" s="22" t="s">
        <v>109</v>
      </c>
      <c r="C41" s="22"/>
      <c r="D41" s="26"/>
      <c r="E41" s="26"/>
      <c r="F41" s="60"/>
      <c r="G41" s="60"/>
      <c r="H41" s="61"/>
      <c r="I41" s="72"/>
    </row>
    <row r="42" spans="1:9" x14ac:dyDescent="0.2">
      <c r="A42" s="39" t="s">
        <v>30</v>
      </c>
      <c r="B42" s="22"/>
      <c r="C42" s="22"/>
      <c r="D42" s="26"/>
      <c r="E42" s="26"/>
      <c r="F42" s="60"/>
      <c r="G42" s="60"/>
      <c r="H42" s="61"/>
      <c r="I42" s="72"/>
    </row>
    <row r="43" spans="1:9" ht="15.75" x14ac:dyDescent="0.2">
      <c r="A43" s="40" t="s">
        <v>68</v>
      </c>
      <c r="B43" s="22">
        <v>1</v>
      </c>
      <c r="C43" s="22">
        <v>2</v>
      </c>
      <c r="D43" s="33">
        <f>B43*C43</f>
        <v>2</v>
      </c>
      <c r="E43" s="24">
        <v>2330</v>
      </c>
      <c r="F43" s="25">
        <f>D43*E43</f>
        <v>4660</v>
      </c>
      <c r="G43" s="25">
        <f>F43</f>
        <v>4660</v>
      </c>
      <c r="H43" s="24">
        <v>0</v>
      </c>
      <c r="I43" s="72">
        <f t="shared" ref="I43" si="11">F43*$L$2+G43*$L$3+H43*$L$4</f>
        <v>1089974</v>
      </c>
    </row>
    <row r="44" spans="1:9" x14ac:dyDescent="0.2">
      <c r="A44" s="39" t="s">
        <v>31</v>
      </c>
      <c r="B44" s="22" t="s">
        <v>12</v>
      </c>
      <c r="C44" s="22"/>
      <c r="D44" s="26"/>
      <c r="E44" s="26"/>
      <c r="F44" s="60"/>
      <c r="G44" s="60"/>
      <c r="H44" s="61"/>
      <c r="I44" s="72"/>
    </row>
    <row r="45" spans="1:9" ht="15" customHeight="1" x14ac:dyDescent="0.2">
      <c r="A45" s="43" t="s">
        <v>32</v>
      </c>
      <c r="B45" s="46"/>
      <c r="C45" s="46"/>
      <c r="D45" s="47"/>
      <c r="E45" s="47"/>
      <c r="F45" s="83">
        <f>SUM(F22:H44)</f>
        <v>1548005</v>
      </c>
      <c r="G45" s="84"/>
      <c r="H45" s="85"/>
      <c r="I45" s="74">
        <f>SUM(I22:I44)</f>
        <v>160357995.52999997</v>
      </c>
    </row>
    <row r="46" spans="1:9" ht="15" customHeight="1" x14ac:dyDescent="0.2">
      <c r="A46" s="48" t="s">
        <v>95</v>
      </c>
      <c r="B46" s="22"/>
      <c r="C46" s="22"/>
      <c r="D46" s="26"/>
      <c r="E46" s="26"/>
      <c r="F46" s="83">
        <f>ROUND(F20+F45,-4)</f>
        <v>1590000</v>
      </c>
      <c r="G46" s="84"/>
      <c r="H46" s="85"/>
      <c r="I46" s="76">
        <f>ROUND(I20+I45,-6)</f>
        <v>166000000</v>
      </c>
    </row>
    <row r="47" spans="1:9" ht="15" customHeight="1" x14ac:dyDescent="0.2">
      <c r="A47" s="48" t="s">
        <v>94</v>
      </c>
      <c r="B47" s="22"/>
      <c r="C47" s="22"/>
      <c r="D47" s="26"/>
      <c r="E47" s="26"/>
      <c r="F47" s="71"/>
      <c r="G47" s="71"/>
      <c r="H47" s="71"/>
      <c r="I47" s="69">
        <v>947000</v>
      </c>
    </row>
    <row r="48" spans="1:9" ht="15" customHeight="1" x14ac:dyDescent="0.2">
      <c r="A48" s="48" t="s">
        <v>93</v>
      </c>
      <c r="B48" s="22"/>
      <c r="C48" s="22"/>
      <c r="D48" s="26"/>
      <c r="E48" s="26"/>
      <c r="F48" s="71"/>
      <c r="G48" s="71"/>
      <c r="H48" s="71"/>
      <c r="I48" s="69">
        <f>ROUND(I47+I46,-6)</f>
        <v>167000000</v>
      </c>
    </row>
    <row r="50" spans="1:10" x14ac:dyDescent="0.2">
      <c r="A50" s="35"/>
      <c r="I50" s="70">
        <f>F46/30459</f>
        <v>52.201319806953613</v>
      </c>
      <c r="J50" s="1" t="s">
        <v>76</v>
      </c>
    </row>
    <row r="51" spans="1:10" s="15" customFormat="1" ht="15.75" x14ac:dyDescent="0.2">
      <c r="A51" s="34" t="s">
        <v>102</v>
      </c>
      <c r="B51" s="19"/>
      <c r="C51" s="19"/>
      <c r="D51" s="19"/>
      <c r="E51" s="19"/>
      <c r="F51" s="19"/>
      <c r="G51" s="19"/>
      <c r="H51" s="19"/>
      <c r="I51" s="19"/>
    </row>
    <row r="52" spans="1:10" s="15" customFormat="1" ht="15.75" x14ac:dyDescent="0.2">
      <c r="A52" s="19" t="s">
        <v>107</v>
      </c>
      <c r="B52" s="19"/>
      <c r="C52" s="19"/>
      <c r="D52" s="19"/>
      <c r="E52" s="19"/>
      <c r="F52" s="19"/>
      <c r="G52" s="19"/>
      <c r="H52" s="19"/>
      <c r="I52" s="19"/>
    </row>
    <row r="53" spans="1:10" ht="15.75" x14ac:dyDescent="0.2">
      <c r="A53" s="35" t="s">
        <v>106</v>
      </c>
      <c r="C53" s="20"/>
      <c r="D53" s="20"/>
      <c r="E53" s="20"/>
      <c r="G53" s="29"/>
    </row>
    <row r="54" spans="1:10" ht="15.75" x14ac:dyDescent="0.2">
      <c r="A54" s="34" t="s">
        <v>105</v>
      </c>
      <c r="C54" s="20"/>
      <c r="D54" s="20"/>
      <c r="E54" s="20"/>
    </row>
    <row r="55" spans="1:10" ht="15.75" x14ac:dyDescent="0.2">
      <c r="A55" s="35" t="s">
        <v>104</v>
      </c>
      <c r="C55" s="20"/>
      <c r="D55" s="20"/>
      <c r="E55" s="20"/>
      <c r="H55" s="28"/>
    </row>
    <row r="56" spans="1:10" ht="15.75" x14ac:dyDescent="0.2">
      <c r="A56" s="35" t="s">
        <v>103</v>
      </c>
      <c r="C56" s="20"/>
      <c r="D56" s="20"/>
      <c r="E56" s="20"/>
    </row>
    <row r="57" spans="1:10" ht="15.75" x14ac:dyDescent="0.2">
      <c r="A57" s="35" t="s">
        <v>92</v>
      </c>
      <c r="C57" s="20"/>
      <c r="D57" s="20"/>
      <c r="E57" s="20"/>
    </row>
    <row r="58" spans="1:10" ht="15.75" x14ac:dyDescent="0.2">
      <c r="A58" s="35" t="s">
        <v>91</v>
      </c>
      <c r="C58" s="20"/>
      <c r="D58" s="20"/>
      <c r="E58" s="20"/>
    </row>
    <row r="59" spans="1:10" ht="15.75" x14ac:dyDescent="0.2">
      <c r="A59" s="35" t="s">
        <v>90</v>
      </c>
      <c r="C59" s="20"/>
      <c r="D59" s="20"/>
      <c r="E59" s="20"/>
    </row>
    <row r="60" spans="1:10" ht="15.75" x14ac:dyDescent="0.2">
      <c r="A60" s="35" t="s">
        <v>89</v>
      </c>
      <c r="C60" s="20"/>
      <c r="D60" s="20"/>
      <c r="E60" s="20"/>
    </row>
    <row r="61" spans="1:10" ht="15.75" x14ac:dyDescent="0.2">
      <c r="A61" s="35" t="s">
        <v>88</v>
      </c>
      <c r="C61" s="20"/>
      <c r="D61" s="20"/>
      <c r="E61" s="20"/>
    </row>
    <row r="62" spans="1:10" ht="15.75" x14ac:dyDescent="0.2">
      <c r="A62" s="35" t="s">
        <v>87</v>
      </c>
      <c r="C62" s="20"/>
      <c r="D62" s="20"/>
      <c r="E62" s="20"/>
    </row>
    <row r="63" spans="1:10" ht="15.75" x14ac:dyDescent="0.2">
      <c r="A63" s="35" t="s">
        <v>86</v>
      </c>
      <c r="C63" s="20"/>
      <c r="D63" s="20"/>
      <c r="E63" s="20"/>
    </row>
    <row r="64" spans="1:10" ht="15.75" x14ac:dyDescent="0.2">
      <c r="A64" s="35" t="s">
        <v>85</v>
      </c>
      <c r="C64" s="20"/>
      <c r="D64" s="20"/>
      <c r="E64" s="20"/>
    </row>
    <row r="65" spans="1:5" ht="15.75" x14ac:dyDescent="0.2">
      <c r="A65" s="35" t="s">
        <v>84</v>
      </c>
      <c r="C65" s="20"/>
      <c r="D65" s="20"/>
      <c r="E65" s="20"/>
    </row>
    <row r="66" spans="1:5" ht="15.75" x14ac:dyDescent="0.2">
      <c r="A66" s="35" t="s">
        <v>83</v>
      </c>
      <c r="C66" s="20"/>
      <c r="D66" s="20"/>
      <c r="E66" s="20"/>
    </row>
    <row r="67" spans="1:5" ht="15.75" x14ac:dyDescent="0.2">
      <c r="A67" s="35" t="s">
        <v>82</v>
      </c>
      <c r="C67" s="20"/>
      <c r="D67" s="20"/>
      <c r="E67" s="20"/>
    </row>
    <row r="68" spans="1:5" ht="15.75" x14ac:dyDescent="0.2">
      <c r="A68" s="35" t="s">
        <v>81</v>
      </c>
      <c r="C68" s="20"/>
      <c r="D68" s="20"/>
      <c r="E68" s="20"/>
    </row>
    <row r="69" spans="1:5" ht="15.75" x14ac:dyDescent="0.2">
      <c r="A69" s="35" t="s">
        <v>80</v>
      </c>
      <c r="C69" s="20"/>
      <c r="D69" s="20"/>
      <c r="E69" s="20"/>
    </row>
    <row r="70" spans="1:5" ht="15.75" x14ac:dyDescent="0.2">
      <c r="A70" s="35" t="s">
        <v>79</v>
      </c>
      <c r="C70" s="20"/>
      <c r="D70" s="20"/>
      <c r="E70" s="20"/>
    </row>
    <row r="71" spans="1:5" ht="15.75" x14ac:dyDescent="0.2">
      <c r="A71" s="35" t="s">
        <v>78</v>
      </c>
    </row>
    <row r="72" spans="1:5" ht="15.75" x14ac:dyDescent="0.2">
      <c r="A72" s="35" t="s">
        <v>77</v>
      </c>
      <c r="C72" s="20"/>
      <c r="D72" s="20"/>
      <c r="E72" s="20"/>
    </row>
    <row r="73" spans="1:5" x14ac:dyDescent="0.2">
      <c r="C73" s="20"/>
      <c r="D73" s="20"/>
      <c r="E73" s="20"/>
    </row>
  </sheetData>
  <mergeCells count="4">
    <mergeCell ref="A2:A4"/>
    <mergeCell ref="F45:H45"/>
    <mergeCell ref="F20:H20"/>
    <mergeCell ref="F46:H46"/>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85" zoomScaleNormal="85" workbookViewId="0">
      <selection activeCell="F6" sqref="F6"/>
    </sheetView>
  </sheetViews>
  <sheetFormatPr defaultRowHeight="12.75" x14ac:dyDescent="0.2"/>
  <cols>
    <col min="1" max="1" width="40.140625" style="1" customWidth="1"/>
    <col min="2" max="4" width="18.5703125" style="1" customWidth="1"/>
    <col min="5" max="5" width="23.42578125" style="1" bestFit="1" customWidth="1"/>
    <col min="6" max="7" width="18.5703125" style="1" customWidth="1"/>
    <col min="8" max="8" width="3.7109375" style="1" customWidth="1"/>
    <col min="9" max="9" width="7.42578125" style="1" bestFit="1" customWidth="1"/>
    <col min="10" max="10" width="8.140625" style="1" bestFit="1" customWidth="1"/>
    <col min="11" max="11" width="30.140625" style="1" bestFit="1" customWidth="1"/>
    <col min="12" max="12" width="9.140625" style="1"/>
    <col min="13" max="13" width="29" style="1" bestFit="1" customWidth="1"/>
    <col min="14" max="16384" width="9.140625" style="1"/>
  </cols>
  <sheetData>
    <row r="1" spans="1:11" x14ac:dyDescent="0.2">
      <c r="A1" s="35"/>
      <c r="B1" s="35"/>
      <c r="C1" s="35"/>
      <c r="D1" s="35"/>
      <c r="E1" s="35"/>
      <c r="F1" s="35"/>
    </row>
    <row r="2" spans="1:11" s="4" customFormat="1" ht="15" customHeight="1" x14ac:dyDescent="0.2">
      <c r="A2" s="86" t="s">
        <v>0</v>
      </c>
      <c r="B2" s="2" t="s">
        <v>1</v>
      </c>
      <c r="C2" s="2" t="s">
        <v>2</v>
      </c>
      <c r="D2" s="2" t="s">
        <v>3</v>
      </c>
      <c r="E2" s="2" t="s">
        <v>8</v>
      </c>
      <c r="F2" s="2" t="s">
        <v>9</v>
      </c>
      <c r="G2" s="3" t="s">
        <v>10</v>
      </c>
      <c r="I2" s="5" t="s">
        <v>35</v>
      </c>
      <c r="J2" s="6">
        <v>46.67</v>
      </c>
      <c r="K2" s="6"/>
    </row>
    <row r="3" spans="1:11" s="8" customFormat="1" ht="28.5" x14ac:dyDescent="0.2">
      <c r="A3" s="86"/>
      <c r="B3" s="21" t="s">
        <v>39</v>
      </c>
      <c r="C3" s="21" t="s">
        <v>51</v>
      </c>
      <c r="D3" s="21" t="s">
        <v>40</v>
      </c>
      <c r="E3" s="21" t="s">
        <v>41</v>
      </c>
      <c r="F3" s="21" t="s">
        <v>42</v>
      </c>
      <c r="G3" s="7" t="s">
        <v>50</v>
      </c>
      <c r="H3" s="4"/>
      <c r="I3" s="5" t="s">
        <v>36</v>
      </c>
      <c r="J3" s="6">
        <v>62.9</v>
      </c>
      <c r="K3" s="6"/>
    </row>
    <row r="4" spans="1:11" x14ac:dyDescent="0.2">
      <c r="A4" s="9" t="s">
        <v>37</v>
      </c>
      <c r="B4" s="52"/>
      <c r="C4" s="52"/>
      <c r="D4" s="52"/>
      <c r="E4" s="52"/>
      <c r="F4" s="52"/>
      <c r="G4" s="10"/>
      <c r="I4" s="5" t="s">
        <v>43</v>
      </c>
      <c r="J4" s="6">
        <v>25.25</v>
      </c>
      <c r="K4" s="6"/>
    </row>
    <row r="5" spans="1:11" x14ac:dyDescent="0.2">
      <c r="A5" s="11" t="s">
        <v>38</v>
      </c>
      <c r="B5" s="52">
        <v>1</v>
      </c>
      <c r="C5" s="53">
        <v>2330</v>
      </c>
      <c r="D5" s="53">
        <f>B5*C5</f>
        <v>2330</v>
      </c>
      <c r="E5" s="54">
        <f>D5*0.05</f>
        <v>116.5</v>
      </c>
      <c r="F5" s="53">
        <f>D5*0.1</f>
        <v>233</v>
      </c>
      <c r="G5" s="12">
        <f>D5*$J$2+E5*$J$3+F5*$J$4</f>
        <v>121952.20000000001</v>
      </c>
    </row>
    <row r="6" spans="1:11" ht="15.75" x14ac:dyDescent="0.2">
      <c r="A6" s="11" t="s">
        <v>74</v>
      </c>
      <c r="B6" s="52">
        <v>1</v>
      </c>
      <c r="C6" s="52">
        <v>699</v>
      </c>
      <c r="D6" s="53">
        <f t="shared" ref="D6:D8" si="0">B6*C6</f>
        <v>699</v>
      </c>
      <c r="E6" s="55">
        <f t="shared" ref="E6:E8" si="1">D6*0.05</f>
        <v>34.950000000000003</v>
      </c>
      <c r="F6" s="54">
        <f t="shared" ref="F6:F8" si="2">D6*0.1</f>
        <v>69.900000000000006</v>
      </c>
      <c r="G6" s="12">
        <f t="shared" ref="G6:G8" si="3">D6*$J$2+E6*$J$3+F6*$J$4</f>
        <v>36585.660000000003</v>
      </c>
    </row>
    <row r="7" spans="1:11" ht="15.75" x14ac:dyDescent="0.2">
      <c r="A7" s="11" t="s">
        <v>75</v>
      </c>
      <c r="B7" s="52">
        <v>1</v>
      </c>
      <c r="C7" s="52">
        <v>117</v>
      </c>
      <c r="D7" s="53">
        <f t="shared" si="0"/>
        <v>117</v>
      </c>
      <c r="E7" s="55">
        <f t="shared" si="1"/>
        <v>5.8500000000000005</v>
      </c>
      <c r="F7" s="54">
        <f t="shared" si="2"/>
        <v>11.700000000000001</v>
      </c>
      <c r="G7" s="12">
        <f t="shared" si="3"/>
        <v>6123.7800000000007</v>
      </c>
    </row>
    <row r="8" spans="1:11" ht="15.75" x14ac:dyDescent="0.2">
      <c r="A8" s="11" t="s">
        <v>73</v>
      </c>
      <c r="B8" s="52">
        <v>1</v>
      </c>
      <c r="C8" s="53">
        <v>1631</v>
      </c>
      <c r="D8" s="53">
        <f t="shared" si="0"/>
        <v>1631</v>
      </c>
      <c r="E8" s="55">
        <f t="shared" si="1"/>
        <v>81.550000000000011</v>
      </c>
      <c r="F8" s="54">
        <f t="shared" si="2"/>
        <v>163.10000000000002</v>
      </c>
      <c r="G8" s="12">
        <f t="shared" si="3"/>
        <v>85366.54</v>
      </c>
    </row>
    <row r="9" spans="1:11" ht="15.75" x14ac:dyDescent="0.2">
      <c r="A9" s="78" t="s">
        <v>110</v>
      </c>
      <c r="B9" s="48"/>
      <c r="C9" s="48"/>
      <c r="D9" s="87">
        <f>ROUND(SUM(D5:F8),-1)</f>
        <v>5490</v>
      </c>
      <c r="E9" s="87"/>
      <c r="F9" s="87"/>
      <c r="G9" s="79">
        <f>ROUND(SUM(G5:G8),-2)</f>
        <v>250000</v>
      </c>
    </row>
    <row r="10" spans="1:11" x14ac:dyDescent="0.2">
      <c r="A10" s="35"/>
      <c r="B10" s="35"/>
      <c r="C10" s="35"/>
      <c r="D10" s="35"/>
      <c r="E10" s="35"/>
      <c r="F10" s="35"/>
    </row>
    <row r="11" spans="1:11" x14ac:dyDescent="0.2">
      <c r="A11" s="35" t="s">
        <v>33</v>
      </c>
      <c r="B11" s="35"/>
      <c r="C11" s="35"/>
      <c r="D11" s="35"/>
      <c r="E11" s="35"/>
      <c r="F11" s="35"/>
    </row>
    <row r="12" spans="1:11" x14ac:dyDescent="0.2">
      <c r="A12" s="56" t="s">
        <v>34</v>
      </c>
      <c r="B12" s="35"/>
      <c r="C12" s="35"/>
      <c r="D12" s="35"/>
      <c r="E12" s="57"/>
      <c r="F12" s="58"/>
      <c r="G12" s="13"/>
      <c r="H12" s="13"/>
      <c r="I12" s="13"/>
      <c r="J12" s="14"/>
    </row>
    <row r="13" spans="1:11" ht="15.75" x14ac:dyDescent="0.2">
      <c r="A13" s="34" t="s">
        <v>102</v>
      </c>
      <c r="B13" s="15"/>
      <c r="C13" s="16"/>
      <c r="D13" s="16"/>
      <c r="E13" s="16"/>
      <c r="F13" s="17"/>
      <c r="G13" s="15"/>
      <c r="H13" s="18"/>
    </row>
    <row r="14" spans="1:11" ht="15" customHeight="1" x14ac:dyDescent="0.2">
      <c r="A14" s="19" t="s">
        <v>111</v>
      </c>
      <c r="B14" s="19"/>
      <c r="C14" s="19"/>
      <c r="D14" s="19"/>
      <c r="E14" s="19"/>
      <c r="F14" s="19"/>
      <c r="G14" s="19"/>
      <c r="H14" s="19"/>
    </row>
    <row r="15" spans="1:11" ht="15.75" x14ac:dyDescent="0.2">
      <c r="A15" s="35" t="s">
        <v>101</v>
      </c>
      <c r="B15" s="35"/>
      <c r="C15" s="35"/>
      <c r="D15" s="35"/>
      <c r="E15" s="35"/>
      <c r="F15" s="35"/>
    </row>
    <row r="16" spans="1:11" ht="15.75" x14ac:dyDescent="0.2">
      <c r="A16" s="35" t="s">
        <v>100</v>
      </c>
      <c r="B16" s="35"/>
      <c r="C16" s="35"/>
      <c r="D16" s="35"/>
      <c r="E16" s="35"/>
      <c r="F16" s="35"/>
    </row>
    <row r="17" spans="1:6" ht="15.75" x14ac:dyDescent="0.2">
      <c r="A17" s="35" t="s">
        <v>99</v>
      </c>
      <c r="B17" s="35"/>
      <c r="C17" s="35"/>
      <c r="D17" s="35"/>
      <c r="E17" s="35"/>
      <c r="F17" s="35"/>
    </row>
    <row r="18" spans="1:6" ht="15.75" x14ac:dyDescent="0.2">
      <c r="A18" s="35" t="s">
        <v>98</v>
      </c>
      <c r="B18" s="35"/>
      <c r="C18" s="35"/>
      <c r="D18" s="35"/>
      <c r="E18" s="35"/>
      <c r="F18" s="35"/>
    </row>
    <row r="19" spans="1:6" x14ac:dyDescent="0.2">
      <c r="A19" s="35"/>
      <c r="B19" s="35"/>
      <c r="C19" s="35"/>
      <c r="D19" s="35"/>
      <c r="E19" s="35"/>
      <c r="F19" s="35"/>
    </row>
    <row r="20" spans="1:6" x14ac:dyDescent="0.2">
      <c r="A20" s="35"/>
      <c r="B20" s="35"/>
      <c r="C20" s="35"/>
      <c r="D20" s="35"/>
      <c r="E20" s="35"/>
      <c r="F20" s="35"/>
    </row>
  </sheetData>
  <mergeCells count="2">
    <mergeCell ref="A2:A3"/>
    <mergeCell ref="D9: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wwrigley</cp:lastModifiedBy>
  <dcterms:created xsi:type="dcterms:W3CDTF">2012-11-20T21:40:52Z</dcterms:created>
  <dcterms:modified xsi:type="dcterms:W3CDTF">2016-03-30T15:08:34Z</dcterms:modified>
</cp:coreProperties>
</file>