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8800" windowHeight="12135"/>
  </bookViews>
  <sheets>
    <sheet name="Table 1" sheetId="1" r:id="rId1"/>
    <sheet name="Table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5" i="1" l="1"/>
  <c r="E8" i="1"/>
  <c r="D8" i="1"/>
  <c r="F8" i="1" s="1"/>
  <c r="G8" i="1" l="1"/>
  <c r="H8" i="1"/>
  <c r="I8" i="1" l="1"/>
  <c r="I20" i="1" s="1"/>
  <c r="F20" i="1"/>
  <c r="F35" i="1" s="1"/>
  <c r="I11" i="2"/>
  <c r="I10" i="2"/>
  <c r="I9" i="2"/>
  <c r="I8" i="2"/>
  <c r="I7" i="2"/>
  <c r="I6" i="2"/>
  <c r="I5" i="2"/>
  <c r="H11" i="2"/>
  <c r="H10" i="2"/>
  <c r="H9" i="2"/>
  <c r="H8" i="2"/>
  <c r="H7" i="2"/>
  <c r="H6" i="2"/>
  <c r="H5" i="2"/>
  <c r="G11" i="2"/>
  <c r="G10" i="2"/>
  <c r="G9" i="2"/>
  <c r="G8" i="2"/>
  <c r="G7" i="2"/>
  <c r="G6" i="2"/>
  <c r="G5" i="2"/>
  <c r="F12" i="2"/>
  <c r="F11" i="2"/>
  <c r="F10" i="2"/>
  <c r="F9" i="2"/>
  <c r="F8" i="2"/>
  <c r="F7" i="2"/>
  <c r="F6" i="2"/>
  <c r="F5" i="2"/>
  <c r="D12" i="2"/>
  <c r="D11" i="2"/>
  <c r="D10" i="2"/>
  <c r="D9" i="2"/>
  <c r="D8" i="2"/>
  <c r="D7" i="2"/>
  <c r="D6" i="2"/>
  <c r="D5" i="2"/>
  <c r="G12" i="2" l="1"/>
  <c r="H12" i="2"/>
  <c r="F13" i="2" s="1"/>
  <c r="I12" i="2"/>
  <c r="I13" i="2" s="1"/>
  <c r="I17" i="1"/>
  <c r="I16" i="1"/>
  <c r="I15" i="1"/>
  <c r="I11" i="1"/>
  <c r="I10" i="1"/>
  <c r="H30" i="1"/>
  <c r="H29" i="1"/>
  <c r="H27" i="1"/>
  <c r="H17" i="1"/>
  <c r="H16" i="1"/>
  <c r="H15" i="1"/>
  <c r="H11" i="1"/>
  <c r="H10" i="1"/>
  <c r="G30" i="1"/>
  <c r="G29" i="1"/>
  <c r="G28" i="1"/>
  <c r="G27" i="1"/>
  <c r="I27" i="1" s="1"/>
  <c r="G19" i="1"/>
  <c r="G17" i="1"/>
  <c r="G16" i="1"/>
  <c r="G15" i="1"/>
  <c r="G11" i="1"/>
  <c r="G10" i="1"/>
  <c r="F31" i="1"/>
  <c r="F30" i="1"/>
  <c r="I30" i="1" s="1"/>
  <c r="F29" i="1"/>
  <c r="I29" i="1" s="1"/>
  <c r="F28" i="1"/>
  <c r="F27" i="1"/>
  <c r="F19" i="1"/>
  <c r="H19" i="1" s="1"/>
  <c r="F17" i="1"/>
  <c r="F16" i="1"/>
  <c r="F15" i="1"/>
  <c r="F11" i="1"/>
  <c r="F10" i="1"/>
  <c r="D31" i="1"/>
  <c r="D30" i="1"/>
  <c r="D29" i="1"/>
  <c r="D28" i="1"/>
  <c r="D27" i="1"/>
  <c r="D19" i="1"/>
  <c r="D17" i="1"/>
  <c r="D16" i="1"/>
  <c r="D15" i="1"/>
  <c r="D11" i="1"/>
  <c r="D10" i="1"/>
  <c r="I28" i="1" l="1"/>
  <c r="H28" i="1"/>
  <c r="G31" i="1"/>
  <c r="I31" i="1" s="1"/>
  <c r="H31" i="1"/>
  <c r="I19" i="1"/>
  <c r="I34" i="1" l="1"/>
  <c r="I35" i="1"/>
  <c r="I37" i="1" s="1"/>
  <c r="F34" i="1"/>
</calcChain>
</file>

<file path=xl/comments1.xml><?xml version="1.0" encoding="utf-8"?>
<comments xmlns="http://schemas.openxmlformats.org/spreadsheetml/2006/main">
  <authors>
    <author>DWang</author>
  </authors>
  <commentList>
    <comment ref="A47" authorId="0" shapeId="0">
      <text>
        <r>
          <rPr>
            <b/>
            <sz val="9"/>
            <color indexed="81"/>
            <rFont val="Tahoma"/>
            <family val="2"/>
          </rPr>
          <t>DWang:</t>
        </r>
        <r>
          <rPr>
            <sz val="9"/>
            <color indexed="81"/>
            <rFont val="Tahoma"/>
            <family val="2"/>
          </rPr>
          <t xml:space="preserve">
Updated using current # of sources, 99.6</t>
        </r>
      </text>
    </comment>
    <comment ref="A48" authorId="0" shapeId="0">
      <text>
        <r>
          <rPr>
            <b/>
            <sz val="9"/>
            <color indexed="81"/>
            <rFont val="Tahoma"/>
            <family val="2"/>
          </rPr>
          <t>DWang:</t>
        </r>
        <r>
          <rPr>
            <sz val="9"/>
            <color indexed="81"/>
            <rFont val="Tahoma"/>
            <family val="2"/>
          </rPr>
          <t xml:space="preserve">
Updated using current # of sources, 99.6</t>
        </r>
      </text>
    </comment>
  </commentList>
</comments>
</file>

<file path=xl/sharedStrings.xml><?xml version="1.0" encoding="utf-8"?>
<sst xmlns="http://schemas.openxmlformats.org/spreadsheetml/2006/main" count="106" uniqueCount="93">
  <si>
    <t>REPORTING/RECORDKEEPING REQUIREMENT</t>
  </si>
  <si>
    <t>(A)</t>
  </si>
  <si>
    <t xml:space="preserve">Respondent Hours per Occurrence  </t>
  </si>
  <si>
    <t>(B)</t>
  </si>
  <si>
    <t>Number of Occurrences per Respondent per Year</t>
  </si>
  <si>
    <t>(C)</t>
  </si>
  <si>
    <t>(D)</t>
  </si>
  <si>
    <r>
      <t xml:space="preserve">Number of Respondents per Year </t>
    </r>
    <r>
      <rPr>
        <b/>
        <vertAlign val="superscript"/>
        <sz val="10"/>
        <color theme="1"/>
        <rFont val="Times New Roman"/>
        <family val="1"/>
      </rPr>
      <t>a</t>
    </r>
  </si>
  <si>
    <t>(F)</t>
  </si>
  <si>
    <t>(H)</t>
  </si>
  <si>
    <r>
      <t xml:space="preserve">Total Labor Costs per Year, $ </t>
    </r>
    <r>
      <rPr>
        <b/>
        <vertAlign val="superscript"/>
        <sz val="10"/>
        <color theme="1"/>
        <rFont val="Times New Roman"/>
        <family val="1"/>
      </rPr>
      <t>b</t>
    </r>
  </si>
  <si>
    <t>1. Applications</t>
  </si>
  <si>
    <t>N/A</t>
  </si>
  <si>
    <t>2. Survey and Studies</t>
  </si>
  <si>
    <t>3. Reporting Requirements</t>
  </si>
  <si>
    <t>B. Required activities</t>
  </si>
  <si>
    <r>
      <t xml:space="preserve">Initial Performance tests </t>
    </r>
    <r>
      <rPr>
        <vertAlign val="superscript"/>
        <sz val="10"/>
        <color theme="1"/>
        <rFont val="Times New Roman"/>
        <family val="1"/>
      </rPr>
      <t>c</t>
    </r>
  </si>
  <si>
    <r>
      <t xml:space="preserve">Repeat Performance tests </t>
    </r>
    <r>
      <rPr>
        <vertAlign val="superscript"/>
        <sz val="10"/>
        <color theme="1"/>
        <rFont val="Times New Roman"/>
        <family val="1"/>
      </rPr>
      <t>c</t>
    </r>
  </si>
  <si>
    <r>
      <t xml:space="preserve">Monitoring of operations and emissions </t>
    </r>
    <r>
      <rPr>
        <vertAlign val="superscript"/>
        <sz val="10"/>
        <color theme="1"/>
        <rFont val="Times New Roman"/>
        <family val="1"/>
      </rPr>
      <t>d, e</t>
    </r>
  </si>
  <si>
    <t>D. Gather Existing Information</t>
  </si>
  <si>
    <t xml:space="preserve">E. Write report </t>
  </si>
  <si>
    <t>Notification of actual startup</t>
  </si>
  <si>
    <t>Notification of initial performance test</t>
  </si>
  <si>
    <t>Reports of performance test results</t>
  </si>
  <si>
    <r>
      <t xml:space="preserve">Semiannual reports </t>
    </r>
    <r>
      <rPr>
        <vertAlign val="superscript"/>
        <sz val="10"/>
        <color theme="1"/>
        <rFont val="Times New Roman"/>
        <family val="1"/>
      </rPr>
      <t>f</t>
    </r>
  </si>
  <si>
    <t>4. Recording Requirements</t>
  </si>
  <si>
    <t>B. Plan activities</t>
  </si>
  <si>
    <t>C. Implement activities</t>
  </si>
  <si>
    <t>D. Develop record system</t>
  </si>
  <si>
    <t>E. Time to enter and transmit information:</t>
  </si>
  <si>
    <r>
      <t xml:space="preserve">Records of daily emissions monitoring by a certified observer  </t>
    </r>
    <r>
      <rPr>
        <vertAlign val="superscript"/>
        <sz val="10"/>
        <color theme="1"/>
        <rFont val="Times New Roman"/>
        <family val="1"/>
      </rPr>
      <t>e, h</t>
    </r>
  </si>
  <si>
    <r>
      <t xml:space="preserve">Records of COMS </t>
    </r>
    <r>
      <rPr>
        <vertAlign val="superscript"/>
        <sz val="10"/>
        <color theme="1"/>
        <rFont val="Times New Roman"/>
        <family val="1"/>
      </rPr>
      <t>g,i</t>
    </r>
  </si>
  <si>
    <r>
      <t xml:space="preserve">Records of BLDS </t>
    </r>
    <r>
      <rPr>
        <vertAlign val="superscript"/>
        <sz val="10"/>
        <color theme="1"/>
        <rFont val="Times New Roman"/>
        <family val="1"/>
      </rPr>
      <t>h,  i</t>
    </r>
  </si>
  <si>
    <r>
      <t xml:space="preserve">Records of static furnace  </t>
    </r>
    <r>
      <rPr>
        <vertAlign val="superscript"/>
        <sz val="10"/>
        <color theme="1"/>
        <rFont val="Times New Roman"/>
        <family val="1"/>
      </rPr>
      <t>h</t>
    </r>
  </si>
  <si>
    <t>F. Time to train personnel</t>
  </si>
  <si>
    <t>G. Time for audits</t>
  </si>
  <si>
    <t xml:space="preserve">Table 1: Annual Respondent Burden and Cost – NSPS for Steel Plants: Electric Arc Furnaces and Argon Oxygen Decarburization Vessels (40 CFR Part 60, Subparts AA and AAa) (Renewal)
</t>
  </si>
  <si>
    <t>Hours per Respondent per Year
(A x B)</t>
  </si>
  <si>
    <t xml:space="preserve">(E)            </t>
  </si>
  <si>
    <t>Technical Hours per Year
(C x D)</t>
  </si>
  <si>
    <t>Management Hours per Year
(E x 0.05)</t>
  </si>
  <si>
    <t>(G)</t>
  </si>
  <si>
    <t>Clerical Hours per Year              (Ex0.1)</t>
  </si>
  <si>
    <t>Assumptions:</t>
  </si>
  <si>
    <r>
      <t xml:space="preserve">c </t>
    </r>
    <r>
      <rPr>
        <sz val="10"/>
        <color theme="1"/>
        <rFont val="Times New Roman"/>
        <family val="1"/>
      </rPr>
      <t xml:space="preserve"> We have assumed that existing sources are in compliance with initial rule requirements including the initial performance test and notification requirements.  We have assumed that 20 percent of the sources would repeat performance tests due to failure.</t>
    </r>
  </si>
  <si>
    <r>
      <t>d</t>
    </r>
    <r>
      <rPr>
        <sz val="10"/>
        <color theme="1"/>
        <rFont val="Times New Roman"/>
        <family val="1"/>
      </rPr>
      <t xml:space="preserve">  Daily monitoring of operations includes time and duration of each charge, time and duration of each tap, flow rate data and pressure data.  In addition, sources are required to conduct monthly operational status checks of the equipment (e.g., physical appearance, pressure sensors, dampers, damper switches).</t>
    </r>
  </si>
  <si>
    <r>
      <t>e</t>
    </r>
    <r>
      <rPr>
        <sz val="10"/>
        <color theme="1"/>
        <rFont val="Times New Roman"/>
        <family val="1"/>
      </rPr>
      <t xml:space="preserve">  Daily emissions monitoring includes stack emissions monitoring using a continuous opacity monitor if the source has an EAF equipped with a direct shell evacuation system (DEC) and uses a negative pressure baghouse, and has not elected the alternative option.  In addition, the source is required to conduct fugitive emissions monitoring using a furnace static pressure monitoring device or by electing to perform shop opacity observations using a certified visible emissions observer, it the source has an EAF equipped with a DEC.</t>
    </r>
  </si>
  <si>
    <r>
      <t>f</t>
    </r>
    <r>
      <rPr>
        <sz val="10"/>
        <color theme="1"/>
        <rFont val="Times New Roman"/>
        <family val="1"/>
      </rPr>
      <t xml:space="preserve">  Sources are required to provide semiannual reports of opacity observations and operational values (i.e., furnace static pressure, fan motor amperes) that exceed or are below (i.e, flow rates) those established during the performance test, and of all shop opacity observations in excess of the emission limit.</t>
    </r>
  </si>
  <si>
    <r>
      <t>g</t>
    </r>
    <r>
      <rPr>
        <sz val="10"/>
        <color theme="1"/>
        <rFont val="Times New Roman"/>
        <family val="1"/>
      </rPr>
      <t xml:space="preserve">   We have assumed that the new source will equipped its EAFs with a DEC system and use a positive pressure baghouse, and therefore, will not be required to install a continuous opacity monitor (COMS).</t>
    </r>
  </si>
  <si>
    <t xml:space="preserve">EPA Hours per Occurrence  </t>
  </si>
  <si>
    <t xml:space="preserve">(C)    </t>
  </si>
  <si>
    <t xml:space="preserve">(D)    </t>
  </si>
  <si>
    <r>
      <t xml:space="preserve">Plants per Year </t>
    </r>
    <r>
      <rPr>
        <b/>
        <vertAlign val="superscript"/>
        <sz val="10"/>
        <color theme="1"/>
        <rFont val="Times New Roman"/>
        <family val="1"/>
      </rPr>
      <t>a</t>
    </r>
  </si>
  <si>
    <t xml:space="preserve">(E)    </t>
  </si>
  <si>
    <t xml:space="preserve">(F)  </t>
  </si>
  <si>
    <t xml:space="preserve">(H)  </t>
  </si>
  <si>
    <t>Notification of construction/modification</t>
  </si>
  <si>
    <r>
      <t xml:space="preserve">Notification of performance test </t>
    </r>
    <r>
      <rPr>
        <vertAlign val="superscript"/>
        <sz val="10"/>
        <color theme="1"/>
        <rFont val="Times New Roman"/>
        <family val="1"/>
      </rPr>
      <t>c</t>
    </r>
  </si>
  <si>
    <t>Initial performance test</t>
  </si>
  <si>
    <r>
      <t xml:space="preserve">Repeat Performance test </t>
    </r>
    <r>
      <rPr>
        <vertAlign val="superscript"/>
        <sz val="10"/>
        <color theme="1"/>
        <rFont val="Times New Roman"/>
        <family val="1"/>
      </rPr>
      <t>c</t>
    </r>
  </si>
  <si>
    <r>
      <t xml:space="preserve">Review Performance Test results </t>
    </r>
    <r>
      <rPr>
        <vertAlign val="superscript"/>
        <sz val="10"/>
        <color theme="1"/>
        <rFont val="Times New Roman"/>
        <family val="1"/>
      </rPr>
      <t>c</t>
    </r>
  </si>
  <si>
    <t>Notification of COMS Demonstration</t>
  </si>
  <si>
    <t xml:space="preserve">Semiannual reports </t>
  </si>
  <si>
    <t>Table 2: Average Annual EPA Burden and Cost – NSPS for Steel Plants: Electric Arc Furnaces and Argon Oxygen Decarburization Vessels (40 CFR Part 60, Subparts AA and AAa) (Renewal)</t>
  </si>
  <si>
    <t>Assumptions</t>
  </si>
  <si>
    <r>
      <t xml:space="preserve">c  </t>
    </r>
    <r>
      <rPr>
        <sz val="10"/>
        <color theme="1"/>
        <rFont val="Times New Roman"/>
        <family val="1"/>
      </rPr>
      <t>We have assumed that 20 percent of the sources would repeat performance tests due to failure.</t>
    </r>
  </si>
  <si>
    <t>Number of Occurrences per Plant Per Year</t>
  </si>
  <si>
    <t>EPA Hours per Year
(AxB)</t>
  </si>
  <si>
    <t xml:space="preserve">          Management Hours per Year
(Ex0.05)</t>
  </si>
  <si>
    <t>Clerical Hours per Year
(Ex0.1)</t>
  </si>
  <si>
    <r>
      <t xml:space="preserve">Costs per Year, $ </t>
    </r>
    <r>
      <rPr>
        <b/>
        <vertAlign val="superscript"/>
        <sz val="10"/>
        <color theme="1"/>
        <rFont val="Times New Roman"/>
        <family val="1"/>
      </rPr>
      <t>b</t>
    </r>
  </si>
  <si>
    <t>Technical Hours per Year 
(CxD)</t>
  </si>
  <si>
    <r>
      <t>Total Capital/O&amp;M Costs (rounded)</t>
    </r>
    <r>
      <rPr>
        <b/>
        <vertAlign val="superscript"/>
        <sz val="10"/>
        <rFont val="Times New Roman"/>
        <family val="1"/>
      </rPr>
      <t>j</t>
    </r>
  </si>
  <si>
    <r>
      <t>Grand Total (Labor and Capital/O&amp;M Costs)(rounded)</t>
    </r>
    <r>
      <rPr>
        <b/>
        <vertAlign val="superscript"/>
        <sz val="10"/>
        <rFont val="Times New Roman"/>
        <family val="1"/>
      </rPr>
      <t>j</t>
    </r>
  </si>
  <si>
    <t>A. Read and understand rule requirements</t>
  </si>
  <si>
    <t>Subtotal for Recordkeeping Requirements</t>
  </si>
  <si>
    <r>
      <t>Subtotal for Reporting</t>
    </r>
    <r>
      <rPr>
        <sz val="10"/>
        <color theme="1"/>
        <rFont val="Times New Roman"/>
        <family val="1"/>
      </rPr>
      <t> </t>
    </r>
    <r>
      <rPr>
        <b/>
        <sz val="10"/>
        <color theme="1"/>
        <rFont val="Times New Roman"/>
        <family val="1"/>
      </rPr>
      <t>Requirements</t>
    </r>
  </si>
  <si>
    <r>
      <t>TOTAL LABOR BURDEN AND COST (rounded)</t>
    </r>
    <r>
      <rPr>
        <b/>
        <vertAlign val="superscript"/>
        <sz val="10"/>
        <color theme="1"/>
        <rFont val="Times New Roman"/>
        <family val="1"/>
      </rPr>
      <t>j</t>
    </r>
  </si>
  <si>
    <r>
      <t xml:space="preserve">d </t>
    </r>
    <r>
      <rPr>
        <sz val="10"/>
        <color theme="1"/>
        <rFont val="Times New Roman"/>
        <family val="1"/>
      </rPr>
      <t xml:space="preserve">Totals have been rounded to 3 significant figures.  Figures may not add exactly due to rounding. </t>
    </r>
  </si>
  <si>
    <r>
      <t>TOTAL ANNUAL BURDEN and COST (rounded)</t>
    </r>
    <r>
      <rPr>
        <b/>
        <vertAlign val="superscript"/>
        <sz val="10"/>
        <color theme="1"/>
        <rFont val="Times New Roman"/>
        <family val="1"/>
      </rPr>
      <t>d</t>
    </r>
  </si>
  <si>
    <r>
      <t xml:space="preserve">j </t>
    </r>
    <r>
      <rPr>
        <sz val="10"/>
        <color theme="1"/>
        <rFont val="Times New Roman"/>
        <family val="1"/>
      </rPr>
      <t xml:space="preserve">Totals have been rounded to 3 significant figures.  Figures may not add exactly due to rounding. </t>
    </r>
  </si>
  <si>
    <r>
      <t>a</t>
    </r>
    <r>
      <rPr>
        <sz val="10"/>
        <color theme="1"/>
        <rFont val="Times New Roman"/>
        <family val="1"/>
      </rPr>
      <t xml:space="preserve">  We have assumed that there are approximately 99.3 sources currently subject to the NSPS, subparts AA and AAa.   We have further assumed that one minimill will become subject to the standard over the three year period of this ICR (0.3 new respondents per year). Therefore, the average number of respondents per year is estimated to be 99.6 (rounded).</t>
    </r>
  </si>
  <si>
    <r>
      <t>b</t>
    </r>
    <r>
      <rPr>
        <sz val="10"/>
        <color theme="1"/>
        <rFont val="Times New Roman"/>
        <family val="1"/>
      </rPr>
      <t xml:space="preserve">  This ICR uses the following labor rates: Technical $103.97 ($49.51 + 110%); Managerial $129.93 ($61.87+ 110%); and Clerical $51.79 ($24.66 + 110%).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  This ICR assumes that Managerial hours are 5 percent of Technical hours, and Clerical hours are 10 percent of Technical hours.</t>
    </r>
  </si>
  <si>
    <r>
      <t xml:space="preserve">      Records of daily monitoring of operations </t>
    </r>
    <r>
      <rPr>
        <vertAlign val="superscript"/>
        <sz val="10"/>
        <color theme="1"/>
        <rFont val="Times New Roman"/>
        <family val="1"/>
      </rPr>
      <t>d</t>
    </r>
  </si>
  <si>
    <r>
      <t xml:space="preserve">h </t>
    </r>
    <r>
      <rPr>
        <sz val="10"/>
        <color theme="1"/>
        <rFont val="Times New Roman"/>
        <family val="1"/>
      </rPr>
      <t xml:space="preserve"> We have assumed that approximately 51.7 percent of the respondents (or 51.49 respondents) will choose to comply with the fugitive emissions monitoring requirements by measuring the furnace static pressure continuously and 48.3 percent (48.11 respondents) will choose the alternative option of daily opacity shop observations by a certified visible emission observer couple with the use of bag leak detection systems (BLDS).</t>
    </r>
  </si>
  <si>
    <r>
      <t xml:space="preserve">i </t>
    </r>
    <r>
      <rPr>
        <sz val="10"/>
        <color theme="1"/>
        <rFont val="Times New Roman"/>
        <family val="1"/>
      </rPr>
      <t xml:space="preserve"> We have assumed that approximately 40 percent of respondents use negative pressure baghouses.  Of these, 66 percent (26.29) use COMS to measure stack emissions and 33 percent (13.15) have elected to use the alternative option of using BLDS monitoring couple with visible emissions observations instead of using COMS.</t>
    </r>
  </si>
  <si>
    <r>
      <t>a</t>
    </r>
    <r>
      <rPr>
        <sz val="10"/>
        <color theme="1"/>
        <rFont val="Times New Roman"/>
        <family val="1"/>
      </rPr>
      <t xml:space="preserve">  We have assumed that there are approximately 99.3 sources currently subject to the NSPS, Subparts AA and AAa.   We have further assumed that one minimill will become subject to the standard over the three year period of this ICR (0.3 new respondents per year). Therefore, the average number of respondents per year is estimated to be 99.6 (rounded).</t>
    </r>
  </si>
  <si>
    <r>
      <t>b</t>
    </r>
    <r>
      <rPr>
        <sz val="10"/>
        <color theme="1"/>
        <rFont val="Times New Roman"/>
        <family val="1"/>
      </rPr>
      <t xml:space="preserve">  This cost is based on the average hourly labor rate as follows: Technical $46.67 (GS-12, Step 1, $29.17 + 60%); Managerial $62.90 (GS-13, Step 5, $39.31 +  60%); and Clerical $25.25 (GS-6, Step 3, $15.78 + 60%).  This ICR assumes that Managerial hours are 5 percent of Technical hours, and Clerical hours are 10  percent of Technical hours.  These rates are from the OPM, 2012 General Schedule, which excludes locality rates of pay.  The rates have been increased by 60  percent to account for the benefit packages available to government employees.</t>
    </r>
  </si>
  <si>
    <t>------------------------See 3B----------------------------</t>
  </si>
  <si>
    <t>------------------------See 3A----------------------------</t>
  </si>
  <si>
    <t>------------------------See 4E----------------------------</t>
  </si>
  <si>
    <t>-------------------See 3B and 4E-----------------------</t>
  </si>
  <si>
    <t>hr/response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</si>
</sst>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3" x14ac:knownFonts="1">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u/>
      <sz val="10"/>
      <color theme="1"/>
      <name val="Times New Roman"/>
      <family val="1"/>
    </font>
    <font>
      <b/>
      <sz val="10"/>
      <name val="Times New Roman"/>
      <family val="1"/>
    </font>
    <font>
      <b/>
      <vertAlign val="superscript"/>
      <sz val="10"/>
      <name val="Times New Roman"/>
      <family val="1"/>
    </font>
    <font>
      <u/>
      <sz val="10"/>
      <color theme="1"/>
      <name val="Calibri"/>
      <family val="2"/>
      <scheme val="minor"/>
    </font>
    <font>
      <sz val="10"/>
      <color theme="1"/>
      <name val="Calibri"/>
      <family val="2"/>
      <scheme val="minor"/>
    </font>
    <font>
      <sz val="9"/>
      <color indexed="81"/>
      <name val="Tahoma"/>
      <family val="2"/>
    </font>
    <font>
      <b/>
      <sz val="9"/>
      <color indexed="81"/>
      <name val="Tahoma"/>
      <family val="2"/>
    </font>
  </fonts>
  <fills count="5">
    <fill>
      <patternFill patternType="none"/>
    </fill>
    <fill>
      <patternFill patternType="gray125"/>
    </fill>
    <fill>
      <patternFill patternType="solid">
        <fgColor rgb="FFC0C0C0"/>
        <bgColor indexed="64"/>
      </patternFill>
    </fill>
    <fill>
      <patternFill patternType="solid">
        <fgColor theme="0" tint="-0.249977111117893"/>
        <bgColor indexed="64"/>
      </patternFill>
    </fill>
    <fill>
      <patternFill patternType="solid">
        <fgColor rgb="FFBFBFB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8">
    <xf numFmtId="0" fontId="0" fillId="0" borderId="0" xfId="0"/>
    <xf numFmtId="0" fontId="2" fillId="0" borderId="0" xfId="0" applyFont="1"/>
    <xf numFmtId="0" fontId="0" fillId="0" borderId="0" xfId="0" applyAlignment="1"/>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2" fillId="0" borderId="1" xfId="0" applyFont="1" applyBorder="1" applyAlignment="1">
      <alignment horizontal="left" vertical="center" indent="1"/>
    </xf>
    <xf numFmtId="0" fontId="2" fillId="0" borderId="1" xfId="0" applyFont="1" applyBorder="1" applyAlignment="1">
      <alignment horizontal="right" vertical="center" wrapText="1"/>
    </xf>
    <xf numFmtId="0" fontId="2" fillId="0" borderId="1" xfId="0" applyFont="1" applyBorder="1" applyAlignment="1">
      <alignment horizontal="left" vertical="center" indent="2"/>
    </xf>
    <xf numFmtId="8" fontId="2" fillId="0" borderId="1" xfId="0" applyNumberFormat="1" applyFont="1" applyBorder="1" applyAlignment="1">
      <alignment horizontal="right" vertical="center" wrapText="1"/>
    </xf>
    <xf numFmtId="0" fontId="3" fillId="0" borderId="1" xfId="0" applyFont="1" applyBorder="1" applyAlignment="1">
      <alignment vertical="center"/>
    </xf>
    <xf numFmtId="0" fontId="3" fillId="0" borderId="1" xfId="0" applyFont="1" applyBorder="1" applyAlignment="1">
      <alignment horizontal="center" vertical="center" wrapText="1"/>
    </xf>
    <xf numFmtId="6" fontId="3" fillId="0" borderId="1" xfId="0" applyNumberFormat="1" applyFont="1" applyBorder="1" applyAlignment="1">
      <alignment horizontal="righ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indent="2"/>
    </xf>
    <xf numFmtId="0" fontId="3" fillId="0" borderId="1" xfId="0" applyFont="1" applyBorder="1" applyAlignment="1">
      <alignment vertical="center" wrapText="1"/>
    </xf>
    <xf numFmtId="0" fontId="3" fillId="3" borderId="1" xfId="0" applyFont="1" applyFill="1" applyBorder="1" applyAlignment="1">
      <alignment horizontal="center" vertical="center" wrapText="1"/>
    </xf>
    <xf numFmtId="0" fontId="3" fillId="0" borderId="0" xfId="0" applyFont="1" applyAlignment="1">
      <alignment vertical="center"/>
    </xf>
    <xf numFmtId="0" fontId="5" fillId="0" borderId="0" xfId="0" applyFont="1" applyAlignment="1">
      <alignment vertical="center" wrapText="1"/>
    </xf>
    <xf numFmtId="0" fontId="2" fillId="0" borderId="0" xfId="0" applyFont="1" applyAlignment="1">
      <alignment wrapText="1"/>
    </xf>
    <xf numFmtId="0" fontId="2" fillId="0" borderId="0" xfId="0" applyFont="1" applyAlignment="1">
      <alignment vertical="center" wrapText="1"/>
    </xf>
    <xf numFmtId="0" fontId="1" fillId="0" borderId="0" xfId="0" applyFont="1"/>
    <xf numFmtId="0" fontId="6" fillId="0" borderId="0" xfId="0" applyFont="1" applyAlignment="1">
      <alignment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8" fontId="2" fillId="0" borderId="1" xfId="0" applyNumberFormat="1" applyFont="1" applyBorder="1" applyAlignment="1">
      <alignment horizontal="right" vertical="center"/>
    </xf>
    <xf numFmtId="6" fontId="3" fillId="0" borderId="1" xfId="0" applyNumberFormat="1" applyFont="1" applyBorder="1" applyAlignment="1">
      <alignment horizontal="right" vertical="center"/>
    </xf>
    <xf numFmtId="0" fontId="9" fillId="0" borderId="0" xfId="0" applyFont="1"/>
    <xf numFmtId="0" fontId="10" fillId="0" borderId="0" xfId="0" applyFont="1"/>
    <xf numFmtId="0" fontId="7" fillId="0" borderId="0" xfId="0" applyFont="1" applyBorder="1" applyAlignment="1">
      <alignment horizontal="left"/>
    </xf>
    <xf numFmtId="0" fontId="10" fillId="0" borderId="0" xfId="0" applyFont="1" applyBorder="1" applyAlignment="1">
      <alignment horizontal="left"/>
    </xf>
    <xf numFmtId="6" fontId="3" fillId="0" borderId="0" xfId="0" applyNumberFormat="1" applyFont="1" applyBorder="1" applyAlignment="1">
      <alignment horizontal="right" vertical="center" wrapText="1" indent="1"/>
    </xf>
    <xf numFmtId="6" fontId="3" fillId="0" borderId="1" xfId="0" applyNumberFormat="1" applyFont="1" applyBorder="1" applyAlignment="1">
      <alignment vertical="center" wrapText="1"/>
    </xf>
    <xf numFmtId="2"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7" fillId="0" borderId="4" xfId="0" applyFont="1" applyBorder="1" applyAlignment="1">
      <alignment horizontal="left"/>
    </xf>
    <xf numFmtId="0" fontId="7" fillId="0" borderId="5" xfId="0" applyFont="1" applyBorder="1" applyAlignment="1">
      <alignment horizontal="left"/>
    </xf>
    <xf numFmtId="0" fontId="10" fillId="0" borderId="4" xfId="0" applyFont="1" applyBorder="1" applyAlignment="1">
      <alignment horizontal="left"/>
    </xf>
    <xf numFmtId="0" fontId="10" fillId="0" borderId="5" xfId="0" applyFont="1" applyBorder="1" applyAlignment="1">
      <alignment horizontal="left"/>
    </xf>
    <xf numFmtId="0" fontId="5" fillId="0" borderId="0" xfId="0" applyFont="1" applyAlignment="1">
      <alignment horizontal="left" vertical="center" wrapText="1"/>
    </xf>
    <xf numFmtId="0" fontId="10"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Fill="1" applyAlignment="1">
      <alignment horizontal="left" vertical="center" wrapText="1"/>
    </xf>
    <xf numFmtId="0" fontId="0" fillId="0" borderId="0" xfId="0" applyFill="1" applyAlignment="1">
      <alignment horizontal="lef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3" fontId="3" fillId="0" borderId="1" xfId="0" applyNumberFormat="1" applyFont="1" applyBorder="1" applyAlignment="1">
      <alignment horizontal="center" vertical="center" wrapText="1"/>
    </xf>
    <xf numFmtId="0" fontId="2" fillId="0" borderId="1" xfId="0" quotePrefix="1" applyFont="1" applyBorder="1" applyAlignment="1">
      <alignment horizontal="center" vertical="center"/>
    </xf>
    <xf numFmtId="0" fontId="2" fillId="0" borderId="1" xfId="0" applyFont="1" applyBorder="1" applyAlignment="1">
      <alignment horizontal="center" vertical="center"/>
    </xf>
    <xf numFmtId="0" fontId="2" fillId="0" borderId="1" xfId="0" quotePrefix="1" applyFont="1" applyBorder="1" applyAlignment="1">
      <alignment horizontal="center" vertical="center" wrapText="1"/>
    </xf>
    <xf numFmtId="0" fontId="2"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3" fontId="3" fillId="0" borderId="6" xfId="0" applyNumberFormat="1" applyFont="1" applyBorder="1" applyAlignment="1">
      <alignment horizontal="center" vertical="center"/>
    </xf>
    <xf numFmtId="3" fontId="3" fillId="0" borderId="4" xfId="0" applyNumberFormat="1" applyFont="1" applyBorder="1" applyAlignment="1">
      <alignment horizontal="center" vertical="center"/>
    </xf>
    <xf numFmtId="3" fontId="3" fillId="0" borderId="5"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8"/>
  <sheetViews>
    <sheetView tabSelected="1" zoomScaleNormal="100" workbookViewId="0"/>
  </sheetViews>
  <sheetFormatPr defaultRowHeight="15" x14ac:dyDescent="0.25"/>
  <cols>
    <col min="1" max="1" width="46" customWidth="1"/>
    <col min="2" max="9" width="13.28515625" customWidth="1"/>
  </cols>
  <sheetData>
    <row r="1" spans="1:9" x14ac:dyDescent="0.25">
      <c r="A1" s="2" t="s">
        <v>36</v>
      </c>
    </row>
    <row r="2" spans="1:9" x14ac:dyDescent="0.25">
      <c r="F2">
        <v>103.97</v>
      </c>
      <c r="G2">
        <v>129.93</v>
      </c>
      <c r="H2">
        <v>51.79</v>
      </c>
    </row>
    <row r="3" spans="1:9" x14ac:dyDescent="0.25">
      <c r="A3" s="47" t="s">
        <v>0</v>
      </c>
      <c r="B3" s="18" t="s">
        <v>1</v>
      </c>
      <c r="C3" s="18" t="s">
        <v>3</v>
      </c>
      <c r="D3" s="18" t="s">
        <v>5</v>
      </c>
      <c r="E3" s="18" t="s">
        <v>6</v>
      </c>
      <c r="F3" s="18" t="s">
        <v>38</v>
      </c>
      <c r="G3" s="18" t="s">
        <v>8</v>
      </c>
      <c r="H3" s="18" t="s">
        <v>41</v>
      </c>
      <c r="I3" s="18" t="s">
        <v>9</v>
      </c>
    </row>
    <row r="4" spans="1:9" ht="51" x14ac:dyDescent="0.25">
      <c r="A4" s="48"/>
      <c r="B4" s="18" t="s">
        <v>2</v>
      </c>
      <c r="C4" s="18" t="s">
        <v>4</v>
      </c>
      <c r="D4" s="18" t="s">
        <v>37</v>
      </c>
      <c r="E4" s="18" t="s">
        <v>7</v>
      </c>
      <c r="F4" s="18" t="s">
        <v>39</v>
      </c>
      <c r="G4" s="18" t="s">
        <v>40</v>
      </c>
      <c r="H4" s="18" t="s">
        <v>42</v>
      </c>
      <c r="I4" s="18" t="s">
        <v>10</v>
      </c>
    </row>
    <row r="5" spans="1:9" x14ac:dyDescent="0.25">
      <c r="A5" s="3" t="s">
        <v>11</v>
      </c>
      <c r="B5" s="4" t="s">
        <v>12</v>
      </c>
      <c r="C5" s="5"/>
      <c r="D5" s="5"/>
      <c r="E5" s="5"/>
      <c r="F5" s="5"/>
      <c r="G5" s="5"/>
      <c r="H5" s="5"/>
      <c r="I5" s="5"/>
    </row>
    <row r="6" spans="1:9" x14ac:dyDescent="0.25">
      <c r="A6" s="3" t="s">
        <v>13</v>
      </c>
      <c r="B6" s="4" t="s">
        <v>12</v>
      </c>
      <c r="C6" s="5"/>
      <c r="D6" s="5"/>
      <c r="E6" s="5"/>
      <c r="F6" s="5"/>
      <c r="G6" s="5"/>
      <c r="H6" s="5"/>
      <c r="I6" s="5"/>
    </row>
    <row r="7" spans="1:9" x14ac:dyDescent="0.25">
      <c r="A7" s="3" t="s">
        <v>14</v>
      </c>
      <c r="B7" s="6"/>
      <c r="C7" s="6"/>
      <c r="D7" s="6"/>
      <c r="E7" s="6"/>
      <c r="F7" s="6"/>
      <c r="G7" s="6"/>
      <c r="H7" s="6"/>
      <c r="I7" s="7"/>
    </row>
    <row r="8" spans="1:9" ht="15" customHeight="1" x14ac:dyDescent="0.25">
      <c r="A8" s="8" t="s">
        <v>74</v>
      </c>
      <c r="B8" s="37">
        <v>1</v>
      </c>
      <c r="C8" s="37">
        <v>1</v>
      </c>
      <c r="D8" s="37">
        <f>B8*C8</f>
        <v>1</v>
      </c>
      <c r="E8" s="37">
        <f>E19</f>
        <v>99.6</v>
      </c>
      <c r="F8" s="37">
        <f>D8*E8</f>
        <v>99.6</v>
      </c>
      <c r="G8" s="37">
        <f>F8*0.05</f>
        <v>4.9800000000000004</v>
      </c>
      <c r="H8" s="37">
        <f>F8*0.1</f>
        <v>9.9600000000000009</v>
      </c>
      <c r="I8" s="11">
        <f>F8*$F$2+G8*$G$2+H8*$H$2</f>
        <v>11518.291799999999</v>
      </c>
    </row>
    <row r="9" spans="1:9" x14ac:dyDescent="0.25">
      <c r="A9" s="8" t="s">
        <v>15</v>
      </c>
      <c r="B9" s="6"/>
      <c r="C9" s="6"/>
      <c r="D9" s="6"/>
      <c r="E9" s="6"/>
      <c r="F9" s="6"/>
      <c r="G9" s="6"/>
      <c r="H9" s="6"/>
      <c r="I9" s="7"/>
    </row>
    <row r="10" spans="1:9" ht="15.75" x14ac:dyDescent="0.25">
      <c r="A10" s="10" t="s">
        <v>16</v>
      </c>
      <c r="B10" s="4">
        <v>364</v>
      </c>
      <c r="C10" s="4">
        <v>1</v>
      </c>
      <c r="D10" s="4">
        <f>B10*C10</f>
        <v>364</v>
      </c>
      <c r="E10" s="4">
        <v>0.3</v>
      </c>
      <c r="F10" s="4">
        <f>D10*E10</f>
        <v>109.2</v>
      </c>
      <c r="G10" s="4">
        <f>F10*0.05</f>
        <v>5.4600000000000009</v>
      </c>
      <c r="H10" s="4">
        <f>F10*0.1</f>
        <v>10.920000000000002</v>
      </c>
      <c r="I10" s="11">
        <f>F10*$F$2+G10*$G$2+H10*$H$2</f>
        <v>12628.488600000001</v>
      </c>
    </row>
    <row r="11" spans="1:9" ht="15.75" x14ac:dyDescent="0.25">
      <c r="A11" s="10" t="s">
        <v>17</v>
      </c>
      <c r="B11" s="4">
        <v>364</v>
      </c>
      <c r="C11" s="4">
        <v>0.2</v>
      </c>
      <c r="D11" s="4">
        <f>B11*C11</f>
        <v>72.8</v>
      </c>
      <c r="E11" s="4">
        <v>0.3</v>
      </c>
      <c r="F11" s="4">
        <f>D11*E11</f>
        <v>21.84</v>
      </c>
      <c r="G11" s="35">
        <f>F11*0.05</f>
        <v>1.0920000000000001</v>
      </c>
      <c r="H11" s="35">
        <f>F11*0.1</f>
        <v>2.1840000000000002</v>
      </c>
      <c r="I11" s="11">
        <f>F11*$F$2+G11*$G$2+H11*$H$2</f>
        <v>2525.6977200000001</v>
      </c>
    </row>
    <row r="12" spans="1:9" ht="15.75" x14ac:dyDescent="0.25">
      <c r="A12" s="10" t="s">
        <v>18</v>
      </c>
      <c r="B12" s="50" t="s">
        <v>90</v>
      </c>
      <c r="C12" s="51"/>
      <c r="D12" s="51"/>
      <c r="E12" s="51"/>
      <c r="F12" s="51"/>
      <c r="G12" s="51"/>
      <c r="H12" s="51"/>
      <c r="I12" s="9"/>
    </row>
    <row r="13" spans="1:9" x14ac:dyDescent="0.25">
      <c r="A13" s="8" t="s">
        <v>19</v>
      </c>
      <c r="B13" s="50" t="s">
        <v>91</v>
      </c>
      <c r="C13" s="51"/>
      <c r="D13" s="51"/>
      <c r="E13" s="51"/>
      <c r="F13" s="51"/>
      <c r="G13" s="51"/>
      <c r="H13" s="51"/>
      <c r="I13" s="9"/>
    </row>
    <row r="14" spans="1:9" x14ac:dyDescent="0.25">
      <c r="A14" s="8" t="s">
        <v>20</v>
      </c>
      <c r="B14" s="6"/>
      <c r="C14" s="6"/>
      <c r="D14" s="6"/>
      <c r="E14" s="6"/>
      <c r="F14" s="6"/>
      <c r="G14" s="6"/>
      <c r="H14" s="6"/>
      <c r="I14" s="7"/>
    </row>
    <row r="15" spans="1:9" x14ac:dyDescent="0.25">
      <c r="A15" s="10" t="s">
        <v>56</v>
      </c>
      <c r="B15" s="4">
        <v>2</v>
      </c>
      <c r="C15" s="4">
        <v>1</v>
      </c>
      <c r="D15" s="4">
        <f t="shared" ref="D15:D17" si="0">B15*C15</f>
        <v>2</v>
      </c>
      <c r="E15" s="4">
        <v>0.3</v>
      </c>
      <c r="F15" s="4">
        <f t="shared" ref="F15:F17" si="1">D15*E15</f>
        <v>0.6</v>
      </c>
      <c r="G15" s="4">
        <f t="shared" ref="G15:G17" si="2">F15*0.05</f>
        <v>0.03</v>
      </c>
      <c r="H15" s="4">
        <f t="shared" ref="H15:H17" si="3">F15*0.1</f>
        <v>0.06</v>
      </c>
      <c r="I15" s="11">
        <f t="shared" ref="I15:I17" si="4">F15*$F$2+G15*$G$2+H15*$H$2</f>
        <v>69.387299999999996</v>
      </c>
    </row>
    <row r="16" spans="1:9" x14ac:dyDescent="0.25">
      <c r="A16" s="10" t="s">
        <v>21</v>
      </c>
      <c r="B16" s="4">
        <v>2</v>
      </c>
      <c r="C16" s="4">
        <v>1</v>
      </c>
      <c r="D16" s="4">
        <f t="shared" si="0"/>
        <v>2</v>
      </c>
      <c r="E16" s="4">
        <v>0.3</v>
      </c>
      <c r="F16" s="4">
        <f t="shared" si="1"/>
        <v>0.6</v>
      </c>
      <c r="G16" s="4">
        <f t="shared" si="2"/>
        <v>0.03</v>
      </c>
      <c r="H16" s="4">
        <f t="shared" si="3"/>
        <v>0.06</v>
      </c>
      <c r="I16" s="11">
        <f t="shared" si="4"/>
        <v>69.387299999999996</v>
      </c>
    </row>
    <row r="17" spans="1:9" x14ac:dyDescent="0.25">
      <c r="A17" s="10" t="s">
        <v>22</v>
      </c>
      <c r="B17" s="4">
        <v>2</v>
      </c>
      <c r="C17" s="4">
        <v>1</v>
      </c>
      <c r="D17" s="4">
        <f t="shared" si="0"/>
        <v>2</v>
      </c>
      <c r="E17" s="4">
        <v>0.3</v>
      </c>
      <c r="F17" s="4">
        <f t="shared" si="1"/>
        <v>0.6</v>
      </c>
      <c r="G17" s="4">
        <f t="shared" si="2"/>
        <v>0.03</v>
      </c>
      <c r="H17" s="4">
        <f t="shared" si="3"/>
        <v>0.06</v>
      </c>
      <c r="I17" s="11">
        <f t="shared" si="4"/>
        <v>69.387299999999996</v>
      </c>
    </row>
    <row r="18" spans="1:9" ht="15" customHeight="1" x14ac:dyDescent="0.25">
      <c r="A18" s="10" t="s">
        <v>23</v>
      </c>
      <c r="B18" s="52" t="s">
        <v>88</v>
      </c>
      <c r="C18" s="53"/>
      <c r="D18" s="53"/>
      <c r="E18" s="53"/>
      <c r="F18" s="53"/>
      <c r="G18" s="53"/>
      <c r="H18" s="53"/>
      <c r="I18" s="9"/>
    </row>
    <row r="19" spans="1:9" ht="15.75" x14ac:dyDescent="0.25">
      <c r="A19" s="10" t="s">
        <v>24</v>
      </c>
      <c r="B19" s="4">
        <v>16</v>
      </c>
      <c r="C19" s="4">
        <v>2</v>
      </c>
      <c r="D19" s="4">
        <f>B19*C19</f>
        <v>32</v>
      </c>
      <c r="E19" s="4">
        <v>99.6</v>
      </c>
      <c r="F19" s="4">
        <f>D19*E19</f>
        <v>3187.2</v>
      </c>
      <c r="G19" s="4">
        <f>F19*0.05</f>
        <v>159.36000000000001</v>
      </c>
      <c r="H19" s="4">
        <f>F19*0.1</f>
        <v>318.72000000000003</v>
      </c>
      <c r="I19" s="11">
        <f>F19*$F$2+G19*$G$2+H19*$H$2</f>
        <v>368585.33759999997</v>
      </c>
    </row>
    <row r="20" spans="1:9" x14ac:dyDescent="0.25">
      <c r="A20" s="12" t="s">
        <v>76</v>
      </c>
      <c r="B20" s="4"/>
      <c r="C20" s="4"/>
      <c r="D20" s="4"/>
      <c r="E20" s="13"/>
      <c r="F20" s="49">
        <f>SUM(F8:H11,F15:H17,F19:H19)</f>
        <v>3932.5860000000002</v>
      </c>
      <c r="G20" s="49"/>
      <c r="H20" s="49"/>
      <c r="I20" s="14">
        <f>SUM(I8:I19)</f>
        <v>395465.97761999996</v>
      </c>
    </row>
    <row r="21" spans="1:9" x14ac:dyDescent="0.25">
      <c r="A21" s="3" t="s">
        <v>25</v>
      </c>
      <c r="B21" s="6"/>
      <c r="C21" s="6"/>
      <c r="D21" s="6"/>
      <c r="E21" s="6"/>
      <c r="F21" s="6"/>
      <c r="G21" s="6"/>
      <c r="H21" s="6"/>
      <c r="I21" s="7"/>
    </row>
    <row r="22" spans="1:9" ht="15" customHeight="1" x14ac:dyDescent="0.25">
      <c r="A22" s="8" t="s">
        <v>74</v>
      </c>
      <c r="B22" s="52" t="s">
        <v>89</v>
      </c>
      <c r="C22" s="53"/>
      <c r="D22" s="53"/>
      <c r="E22" s="53"/>
      <c r="F22" s="53"/>
      <c r="G22" s="53"/>
      <c r="H22" s="53"/>
      <c r="I22" s="9"/>
    </row>
    <row r="23" spans="1:9" ht="15" customHeight="1" x14ac:dyDescent="0.25">
      <c r="A23" s="8" t="s">
        <v>26</v>
      </c>
      <c r="B23" s="52" t="s">
        <v>88</v>
      </c>
      <c r="C23" s="53"/>
      <c r="D23" s="53"/>
      <c r="E23" s="53"/>
      <c r="F23" s="53"/>
      <c r="G23" s="53"/>
      <c r="H23" s="53"/>
      <c r="I23" s="9"/>
    </row>
    <row r="24" spans="1:9" x14ac:dyDescent="0.25">
      <c r="A24" s="8" t="s">
        <v>27</v>
      </c>
      <c r="B24" s="52" t="s">
        <v>88</v>
      </c>
      <c r="C24" s="53"/>
      <c r="D24" s="53"/>
      <c r="E24" s="53"/>
      <c r="F24" s="53"/>
      <c r="G24" s="53"/>
      <c r="H24" s="53"/>
      <c r="I24" s="9"/>
    </row>
    <row r="25" spans="1:9" x14ac:dyDescent="0.25">
      <c r="A25" s="8" t="s">
        <v>28</v>
      </c>
      <c r="B25" s="15" t="s">
        <v>12</v>
      </c>
      <c r="C25" s="3"/>
      <c r="D25" s="3"/>
      <c r="E25" s="3"/>
      <c r="F25" s="3"/>
      <c r="G25" s="3"/>
      <c r="H25" s="3"/>
      <c r="I25" s="3"/>
    </row>
    <row r="26" spans="1:9" x14ac:dyDescent="0.25">
      <c r="A26" s="8" t="s">
        <v>29</v>
      </c>
      <c r="B26" s="6"/>
      <c r="C26" s="6"/>
      <c r="D26" s="6"/>
      <c r="E26" s="6"/>
      <c r="F26" s="6"/>
      <c r="G26" s="6"/>
      <c r="H26" s="6"/>
      <c r="I26" s="7"/>
    </row>
    <row r="27" spans="1:9" ht="15.75" x14ac:dyDescent="0.25">
      <c r="A27" s="3" t="s">
        <v>83</v>
      </c>
      <c r="B27" s="4">
        <v>0.75</v>
      </c>
      <c r="C27" s="4">
        <v>350</v>
      </c>
      <c r="D27" s="4">
        <f t="shared" ref="D27:D31" si="5">B27*C27</f>
        <v>262.5</v>
      </c>
      <c r="E27" s="4">
        <v>99.6</v>
      </c>
      <c r="F27" s="4">
        <f t="shared" ref="F27:F31" si="6">D27*E27</f>
        <v>26145</v>
      </c>
      <c r="G27" s="4">
        <f t="shared" ref="G27:G31" si="7">F27*0.05</f>
        <v>1307.25</v>
      </c>
      <c r="H27" s="4">
        <f t="shared" ref="H27:H31" si="8">F27*0.1</f>
        <v>2614.5</v>
      </c>
      <c r="I27" s="11">
        <f t="shared" ref="I27:I31" si="9">F27*$F$2+G27*$G$2+H27*$H$2</f>
        <v>3023551.5975000001</v>
      </c>
    </row>
    <row r="28" spans="1:9" ht="28.5" x14ac:dyDescent="0.25">
      <c r="A28" s="16" t="s">
        <v>30</v>
      </c>
      <c r="B28" s="4">
        <v>0.5</v>
      </c>
      <c r="C28" s="4">
        <v>350</v>
      </c>
      <c r="D28" s="4">
        <f t="shared" si="5"/>
        <v>175</v>
      </c>
      <c r="E28" s="4">
        <v>48.11</v>
      </c>
      <c r="F28" s="4">
        <f t="shared" si="6"/>
        <v>8419.25</v>
      </c>
      <c r="G28" s="35">
        <f t="shared" si="7"/>
        <v>420.96250000000003</v>
      </c>
      <c r="H28" s="35">
        <f t="shared" si="8"/>
        <v>841.92500000000007</v>
      </c>
      <c r="I28" s="11">
        <f t="shared" si="9"/>
        <v>973648.37587500003</v>
      </c>
    </row>
    <row r="29" spans="1:9" ht="15.75" x14ac:dyDescent="0.25">
      <c r="A29" s="10" t="s">
        <v>31</v>
      </c>
      <c r="B29" s="4">
        <v>0.5</v>
      </c>
      <c r="C29" s="4">
        <v>350</v>
      </c>
      <c r="D29" s="4">
        <f t="shared" si="5"/>
        <v>175</v>
      </c>
      <c r="E29" s="4">
        <v>26.29</v>
      </c>
      <c r="F29" s="4">
        <f t="shared" si="6"/>
        <v>4600.75</v>
      </c>
      <c r="G29" s="35">
        <f t="shared" si="7"/>
        <v>230.03750000000002</v>
      </c>
      <c r="H29" s="35">
        <f t="shared" si="8"/>
        <v>460.07500000000005</v>
      </c>
      <c r="I29" s="11">
        <f t="shared" si="9"/>
        <v>532056.03412500001</v>
      </c>
    </row>
    <row r="30" spans="1:9" ht="15.75" x14ac:dyDescent="0.25">
      <c r="A30" s="10" t="s">
        <v>32</v>
      </c>
      <c r="B30" s="4">
        <v>0.5</v>
      </c>
      <c r="C30" s="4">
        <v>350</v>
      </c>
      <c r="D30" s="4">
        <f t="shared" si="5"/>
        <v>175</v>
      </c>
      <c r="E30" s="4">
        <v>13.15</v>
      </c>
      <c r="F30" s="4">
        <f t="shared" si="6"/>
        <v>2301.25</v>
      </c>
      <c r="G30" s="35">
        <f t="shared" si="7"/>
        <v>115.0625</v>
      </c>
      <c r="H30" s="35">
        <f t="shared" si="8"/>
        <v>230.125</v>
      </c>
      <c r="I30" s="11">
        <f t="shared" si="9"/>
        <v>266129.20687499997</v>
      </c>
    </row>
    <row r="31" spans="1:9" ht="15.75" x14ac:dyDescent="0.25">
      <c r="A31" s="10" t="s">
        <v>33</v>
      </c>
      <c r="B31" s="4">
        <v>0.5</v>
      </c>
      <c r="C31" s="4">
        <v>350</v>
      </c>
      <c r="D31" s="4">
        <f t="shared" si="5"/>
        <v>175</v>
      </c>
      <c r="E31" s="4">
        <v>51.49</v>
      </c>
      <c r="F31" s="4">
        <f t="shared" si="6"/>
        <v>9010.75</v>
      </c>
      <c r="G31" s="35">
        <f t="shared" si="7"/>
        <v>450.53750000000002</v>
      </c>
      <c r="H31" s="35">
        <f t="shared" si="8"/>
        <v>901.07500000000005</v>
      </c>
      <c r="I31" s="11">
        <f t="shared" si="9"/>
        <v>1042052.689125</v>
      </c>
    </row>
    <row r="32" spans="1:9" x14ac:dyDescent="0.25">
      <c r="A32" s="8" t="s">
        <v>34</v>
      </c>
      <c r="B32" s="4" t="s">
        <v>12</v>
      </c>
      <c r="C32" s="5"/>
      <c r="D32" s="5"/>
      <c r="E32" s="5"/>
      <c r="F32" s="5"/>
      <c r="G32" s="5"/>
      <c r="H32" s="5"/>
      <c r="I32" s="5"/>
    </row>
    <row r="33" spans="1:12" x14ac:dyDescent="0.25">
      <c r="A33" s="8" t="s">
        <v>35</v>
      </c>
      <c r="B33" s="4" t="s">
        <v>12</v>
      </c>
      <c r="C33" s="5"/>
      <c r="D33" s="5"/>
      <c r="E33" s="5"/>
      <c r="F33" s="5"/>
      <c r="G33" s="5"/>
      <c r="H33" s="5"/>
      <c r="I33" s="5"/>
    </row>
    <row r="34" spans="1:12" x14ac:dyDescent="0.25">
      <c r="A34" s="12" t="s">
        <v>75</v>
      </c>
      <c r="B34" s="4"/>
      <c r="C34" s="4"/>
      <c r="D34" s="4"/>
      <c r="E34" s="13"/>
      <c r="F34" s="49">
        <f>SUM(F27:H31)</f>
        <v>58048.549999999996</v>
      </c>
      <c r="G34" s="49"/>
      <c r="H34" s="49"/>
      <c r="I34" s="14">
        <f>SUM(I27:I31)</f>
        <v>5837437.9035</v>
      </c>
    </row>
    <row r="35" spans="1:12" ht="15.75" x14ac:dyDescent="0.25">
      <c r="A35" s="17" t="s">
        <v>77</v>
      </c>
      <c r="B35" s="4"/>
      <c r="C35" s="4"/>
      <c r="D35" s="4"/>
      <c r="E35" s="13"/>
      <c r="F35" s="49">
        <f>ROUND(SUM(F34,F20),-2)</f>
        <v>62000</v>
      </c>
      <c r="G35" s="49"/>
      <c r="H35" s="49"/>
      <c r="I35" s="14">
        <f>ROUND(SUM(I34,I20),-4)</f>
        <v>6230000</v>
      </c>
      <c r="K35">
        <f>F35/200</f>
        <v>310</v>
      </c>
      <c r="L35" t="s">
        <v>92</v>
      </c>
    </row>
    <row r="36" spans="1:12" s="29" customFormat="1" ht="15.75" x14ac:dyDescent="0.2">
      <c r="A36" s="38" t="s">
        <v>72</v>
      </c>
      <c r="B36" s="38"/>
      <c r="C36" s="38"/>
      <c r="D36" s="38"/>
      <c r="E36" s="38"/>
      <c r="F36" s="38"/>
      <c r="G36" s="38"/>
      <c r="H36" s="39"/>
      <c r="I36" s="34">
        <v>203000</v>
      </c>
    </row>
    <row r="37" spans="1:12" s="30" customFormat="1" ht="15.75" x14ac:dyDescent="0.2">
      <c r="A37" s="38" t="s">
        <v>73</v>
      </c>
      <c r="B37" s="40"/>
      <c r="C37" s="40"/>
      <c r="D37" s="40"/>
      <c r="E37" s="40"/>
      <c r="F37" s="40"/>
      <c r="G37" s="40"/>
      <c r="H37" s="41"/>
      <c r="I37" s="34">
        <f>ROUND(SUM(I35:I36),-4)</f>
        <v>6430000</v>
      </c>
    </row>
    <row r="38" spans="1:12" s="30" customFormat="1" ht="12.75" x14ac:dyDescent="0.2">
      <c r="A38" s="31"/>
      <c r="B38" s="32"/>
      <c r="C38" s="32"/>
      <c r="D38" s="32"/>
      <c r="E38" s="32"/>
      <c r="F38" s="32"/>
      <c r="G38" s="32"/>
      <c r="H38" s="32"/>
      <c r="I38" s="33"/>
    </row>
    <row r="39" spans="1:12" x14ac:dyDescent="0.25">
      <c r="A39" s="19" t="s">
        <v>43</v>
      </c>
      <c r="B39" s="1"/>
      <c r="C39" s="1"/>
      <c r="D39" s="1"/>
      <c r="E39" s="1"/>
      <c r="F39" s="1"/>
      <c r="G39" s="1"/>
      <c r="H39" s="1"/>
      <c r="I39" s="1"/>
      <c r="J39" s="1"/>
      <c r="K39" s="1"/>
      <c r="L39" s="1"/>
    </row>
    <row r="40" spans="1:12" ht="28.5" customHeight="1" x14ac:dyDescent="0.25">
      <c r="A40" s="42" t="s">
        <v>81</v>
      </c>
      <c r="B40" s="42"/>
      <c r="C40" s="42"/>
      <c r="D40" s="42"/>
      <c r="E40" s="42"/>
      <c r="F40" s="42"/>
      <c r="G40" s="42"/>
      <c r="H40" s="42"/>
      <c r="I40" s="42"/>
      <c r="J40" s="20"/>
      <c r="K40" s="20"/>
      <c r="L40" s="20"/>
    </row>
    <row r="41" spans="1:12" ht="55.5" customHeight="1" x14ac:dyDescent="0.25">
      <c r="A41" s="42" t="s">
        <v>82</v>
      </c>
      <c r="B41" s="44"/>
      <c r="C41" s="44"/>
      <c r="D41" s="44"/>
      <c r="E41" s="44"/>
      <c r="F41" s="44"/>
      <c r="G41" s="44"/>
      <c r="H41" s="44"/>
      <c r="I41" s="44"/>
      <c r="J41" s="20"/>
      <c r="K41" s="20"/>
      <c r="L41" s="20"/>
    </row>
    <row r="42" spans="1:12" ht="30" customHeight="1" x14ac:dyDescent="0.25">
      <c r="A42" s="42" t="s">
        <v>44</v>
      </c>
      <c r="B42" s="42"/>
      <c r="C42" s="42"/>
      <c r="D42" s="42"/>
      <c r="E42" s="42"/>
      <c r="F42" s="42"/>
      <c r="G42" s="42"/>
      <c r="H42" s="42"/>
      <c r="I42" s="42"/>
      <c r="J42" s="22"/>
      <c r="K42" s="22"/>
      <c r="L42" s="22"/>
    </row>
    <row r="43" spans="1:12" ht="33" customHeight="1" x14ac:dyDescent="0.25">
      <c r="A43" s="42" t="s">
        <v>45</v>
      </c>
      <c r="B43" s="44"/>
      <c r="C43" s="44"/>
      <c r="D43" s="44"/>
      <c r="E43" s="44"/>
      <c r="F43" s="44"/>
      <c r="G43" s="44"/>
      <c r="H43" s="44"/>
      <c r="I43" s="44"/>
      <c r="J43" s="22"/>
      <c r="K43" s="22"/>
      <c r="L43" s="22"/>
    </row>
    <row r="44" spans="1:12" ht="44.25" customHeight="1" x14ac:dyDescent="0.25">
      <c r="A44" s="42" t="s">
        <v>46</v>
      </c>
      <c r="B44" s="44"/>
      <c r="C44" s="44"/>
      <c r="D44" s="44"/>
      <c r="E44" s="44"/>
      <c r="F44" s="44"/>
      <c r="G44" s="44"/>
      <c r="H44" s="44"/>
      <c r="I44" s="44"/>
      <c r="J44" s="22"/>
      <c r="K44" s="22"/>
      <c r="L44" s="22"/>
    </row>
    <row r="45" spans="1:12" ht="28.5" customHeight="1" x14ac:dyDescent="0.25">
      <c r="A45" s="42" t="s">
        <v>47</v>
      </c>
      <c r="B45" s="44"/>
      <c r="C45" s="44"/>
      <c r="D45" s="44"/>
      <c r="E45" s="44"/>
      <c r="F45" s="44"/>
      <c r="G45" s="44"/>
      <c r="H45" s="44"/>
      <c r="I45" s="44"/>
      <c r="J45" s="20"/>
      <c r="K45" s="20"/>
      <c r="L45" s="20"/>
    </row>
    <row r="46" spans="1:12" ht="28.5" customHeight="1" x14ac:dyDescent="0.25">
      <c r="A46" s="42" t="s">
        <v>48</v>
      </c>
      <c r="B46" s="44"/>
      <c r="C46" s="44"/>
      <c r="D46" s="44"/>
      <c r="E46" s="44"/>
      <c r="F46" s="44"/>
      <c r="G46" s="44"/>
      <c r="H46" s="44"/>
      <c r="I46" s="44"/>
      <c r="J46" s="20"/>
      <c r="K46" s="20"/>
      <c r="L46" s="20"/>
    </row>
    <row r="47" spans="1:12" ht="41.25" customHeight="1" x14ac:dyDescent="0.25">
      <c r="A47" s="45" t="s">
        <v>84</v>
      </c>
      <c r="B47" s="46"/>
      <c r="C47" s="46"/>
      <c r="D47" s="46"/>
      <c r="E47" s="46"/>
      <c r="F47" s="46"/>
      <c r="G47" s="46"/>
      <c r="H47" s="46"/>
      <c r="I47" s="46"/>
      <c r="J47" s="20"/>
      <c r="K47" s="20"/>
      <c r="L47" s="20"/>
    </row>
    <row r="48" spans="1:12" ht="28.5" customHeight="1" x14ac:dyDescent="0.25">
      <c r="A48" s="45" t="s">
        <v>85</v>
      </c>
      <c r="B48" s="46"/>
      <c r="C48" s="46"/>
      <c r="D48" s="46"/>
      <c r="E48" s="46"/>
      <c r="F48" s="46"/>
      <c r="G48" s="46"/>
      <c r="H48" s="46"/>
      <c r="I48" s="46"/>
      <c r="J48" s="20"/>
      <c r="K48" s="20"/>
      <c r="L48" s="20"/>
    </row>
    <row r="49" spans="1:12" ht="15.75" customHeight="1" x14ac:dyDescent="0.25">
      <c r="A49" s="42" t="s">
        <v>80</v>
      </c>
      <c r="B49" s="43"/>
      <c r="C49" s="43"/>
      <c r="D49" s="43"/>
      <c r="E49" s="43"/>
      <c r="F49" s="43"/>
      <c r="G49" s="43"/>
      <c r="H49" s="43"/>
      <c r="I49" s="43"/>
      <c r="J49" s="20"/>
      <c r="K49" s="20"/>
      <c r="L49" s="20"/>
    </row>
    <row r="50" spans="1:12" ht="15.75" x14ac:dyDescent="0.25">
      <c r="J50" s="20"/>
      <c r="K50" s="20"/>
      <c r="L50" s="20"/>
    </row>
    <row r="51" spans="1:12" ht="15.75" x14ac:dyDescent="0.25">
      <c r="J51" s="20"/>
      <c r="K51" s="20"/>
      <c r="L51" s="20"/>
    </row>
    <row r="52" spans="1:12" x14ac:dyDescent="0.25">
      <c r="J52" s="21"/>
      <c r="K52" s="21"/>
      <c r="L52" s="21"/>
    </row>
    <row r="53" spans="1:12" x14ac:dyDescent="0.25">
      <c r="A53" s="21"/>
      <c r="B53" s="21"/>
      <c r="C53" s="21"/>
      <c r="D53" s="21"/>
      <c r="E53" s="21"/>
      <c r="F53" s="21"/>
      <c r="G53" s="21"/>
      <c r="H53" s="21"/>
      <c r="I53" s="21"/>
      <c r="J53" s="21"/>
      <c r="K53" s="21"/>
      <c r="L53" s="21"/>
    </row>
    <row r="54" spans="1:12" x14ac:dyDescent="0.25">
      <c r="A54" s="21"/>
      <c r="B54" s="21"/>
      <c r="C54" s="21"/>
      <c r="D54" s="21"/>
      <c r="E54" s="21"/>
      <c r="F54" s="21"/>
      <c r="G54" s="21"/>
      <c r="H54" s="21"/>
      <c r="I54" s="21"/>
      <c r="J54" s="21"/>
      <c r="K54" s="21"/>
      <c r="L54" s="21"/>
    </row>
    <row r="55" spans="1:12" x14ac:dyDescent="0.25">
      <c r="A55" s="21"/>
      <c r="B55" s="21"/>
      <c r="C55" s="21"/>
      <c r="D55" s="21"/>
      <c r="E55" s="21"/>
      <c r="F55" s="21"/>
      <c r="G55" s="21"/>
      <c r="H55" s="21"/>
      <c r="I55" s="21"/>
      <c r="J55" s="21"/>
      <c r="K55" s="21"/>
      <c r="L55" s="21"/>
    </row>
    <row r="56" spans="1:12" x14ac:dyDescent="0.25">
      <c r="A56" s="21"/>
      <c r="B56" s="21"/>
      <c r="C56" s="21"/>
      <c r="D56" s="21"/>
      <c r="E56" s="21"/>
      <c r="F56" s="21"/>
      <c r="G56" s="21"/>
      <c r="H56" s="21"/>
      <c r="I56" s="21"/>
      <c r="J56" s="21"/>
      <c r="K56" s="21"/>
      <c r="L56" s="21"/>
    </row>
    <row r="57" spans="1:12" x14ac:dyDescent="0.25">
      <c r="A57" s="21"/>
      <c r="B57" s="21"/>
      <c r="C57" s="21"/>
      <c r="D57" s="21"/>
      <c r="E57" s="21"/>
      <c r="F57" s="21"/>
      <c r="G57" s="21"/>
      <c r="H57" s="21"/>
      <c r="I57" s="21"/>
      <c r="J57" s="21"/>
      <c r="K57" s="21"/>
      <c r="L57" s="21"/>
    </row>
    <row r="58" spans="1:12" x14ac:dyDescent="0.25">
      <c r="A58" s="21"/>
      <c r="B58" s="21"/>
      <c r="C58" s="21"/>
      <c r="D58" s="21"/>
      <c r="E58" s="21"/>
      <c r="F58" s="21"/>
      <c r="G58" s="21"/>
      <c r="H58" s="21"/>
      <c r="I58" s="21"/>
      <c r="J58" s="21"/>
      <c r="K58" s="21"/>
      <c r="L58" s="21"/>
    </row>
  </sheetData>
  <mergeCells count="22">
    <mergeCell ref="A3:A4"/>
    <mergeCell ref="F35:H35"/>
    <mergeCell ref="B12:H12"/>
    <mergeCell ref="B13:H13"/>
    <mergeCell ref="B18:H18"/>
    <mergeCell ref="F20:H20"/>
    <mergeCell ref="B22:H22"/>
    <mergeCell ref="B23:H23"/>
    <mergeCell ref="B24:H24"/>
    <mergeCell ref="F34:H34"/>
    <mergeCell ref="A36:H36"/>
    <mergeCell ref="A37:H37"/>
    <mergeCell ref="A49:I49"/>
    <mergeCell ref="A40:I40"/>
    <mergeCell ref="A41:I41"/>
    <mergeCell ref="A42:I42"/>
    <mergeCell ref="A43:I43"/>
    <mergeCell ref="A44:I44"/>
    <mergeCell ref="A46:I46"/>
    <mergeCell ref="A47:I47"/>
    <mergeCell ref="A48:I48"/>
    <mergeCell ref="A45:I45"/>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selection activeCell="F13" sqref="F13:H13"/>
    </sheetView>
  </sheetViews>
  <sheetFormatPr defaultRowHeight="15" x14ac:dyDescent="0.25"/>
  <cols>
    <col min="1" max="1" width="34.140625" customWidth="1"/>
    <col min="2" max="9" width="11.5703125" customWidth="1"/>
  </cols>
  <sheetData>
    <row r="1" spans="1:10" x14ac:dyDescent="0.25">
      <c r="A1" s="23" t="s">
        <v>63</v>
      </c>
    </row>
    <row r="2" spans="1:10" x14ac:dyDescent="0.25">
      <c r="F2">
        <v>46.67</v>
      </c>
      <c r="G2">
        <v>62.9</v>
      </c>
      <c r="H2">
        <v>25.25</v>
      </c>
    </row>
    <row r="3" spans="1:10" x14ac:dyDescent="0.25">
      <c r="A3" s="54" t="s">
        <v>0</v>
      </c>
      <c r="B3" s="25" t="s">
        <v>1</v>
      </c>
      <c r="C3" s="25" t="s">
        <v>3</v>
      </c>
      <c r="D3" s="25" t="s">
        <v>50</v>
      </c>
      <c r="E3" s="25" t="s">
        <v>51</v>
      </c>
      <c r="F3" s="25" t="s">
        <v>53</v>
      </c>
      <c r="G3" s="25" t="s">
        <v>54</v>
      </c>
      <c r="H3" s="25" t="s">
        <v>41</v>
      </c>
      <c r="I3" s="25" t="s">
        <v>55</v>
      </c>
    </row>
    <row r="4" spans="1:10" ht="63.75" x14ac:dyDescent="0.25">
      <c r="A4" s="54"/>
      <c r="B4" s="26" t="s">
        <v>49</v>
      </c>
      <c r="C4" s="26" t="s">
        <v>66</v>
      </c>
      <c r="D4" s="26" t="s">
        <v>67</v>
      </c>
      <c r="E4" s="26" t="s">
        <v>52</v>
      </c>
      <c r="F4" s="26" t="s">
        <v>71</v>
      </c>
      <c r="G4" s="26" t="s">
        <v>68</v>
      </c>
      <c r="H4" s="26" t="s">
        <v>69</v>
      </c>
      <c r="I4" s="26" t="s">
        <v>70</v>
      </c>
    </row>
    <row r="5" spans="1:10" x14ac:dyDescent="0.25">
      <c r="A5" s="5" t="s">
        <v>56</v>
      </c>
      <c r="B5" s="15">
        <v>2</v>
      </c>
      <c r="C5" s="15">
        <v>1</v>
      </c>
      <c r="D5" s="15">
        <f>B5*C5</f>
        <v>2</v>
      </c>
      <c r="E5" s="15">
        <v>0.3</v>
      </c>
      <c r="F5" s="15">
        <f>D5*E5</f>
        <v>0.6</v>
      </c>
      <c r="G5" s="15">
        <f>F5*0.05</f>
        <v>0.03</v>
      </c>
      <c r="H5" s="15">
        <f>F5*0.1</f>
        <v>0.06</v>
      </c>
      <c r="I5" s="27">
        <f>F5*$F$2+G5*$G$2+H5*$H$2</f>
        <v>31.404</v>
      </c>
    </row>
    <row r="6" spans="1:10" x14ac:dyDescent="0.25">
      <c r="A6" s="5" t="s">
        <v>21</v>
      </c>
      <c r="B6" s="15">
        <v>1</v>
      </c>
      <c r="C6" s="15">
        <v>1</v>
      </c>
      <c r="D6" s="15">
        <f t="shared" ref="D6:D12" si="0">B6*C6</f>
        <v>1</v>
      </c>
      <c r="E6" s="15">
        <v>0.3</v>
      </c>
      <c r="F6" s="15">
        <f t="shared" ref="F6:F12" si="1">D6*E6</f>
        <v>0.3</v>
      </c>
      <c r="G6" s="36">
        <f t="shared" ref="G6:G12" si="2">F6*0.05</f>
        <v>1.4999999999999999E-2</v>
      </c>
      <c r="H6" s="36">
        <f t="shared" ref="H6:H12" si="3">F6*0.1</f>
        <v>0.03</v>
      </c>
      <c r="I6" s="27">
        <f t="shared" ref="I6:I12" si="4">F6*$F$2+G6*$G$2+H6*$H$2</f>
        <v>15.702</v>
      </c>
    </row>
    <row r="7" spans="1:10" ht="15.75" x14ac:dyDescent="0.25">
      <c r="A7" s="5" t="s">
        <v>57</v>
      </c>
      <c r="B7" s="15">
        <v>0.5</v>
      </c>
      <c r="C7" s="15">
        <v>1.2</v>
      </c>
      <c r="D7" s="15">
        <f t="shared" si="0"/>
        <v>0.6</v>
      </c>
      <c r="E7" s="15">
        <v>0.3</v>
      </c>
      <c r="F7" s="15">
        <f t="shared" si="1"/>
        <v>0.18</v>
      </c>
      <c r="G7" s="36">
        <f t="shared" si="2"/>
        <v>8.9999999999999993E-3</v>
      </c>
      <c r="H7" s="36">
        <f t="shared" si="3"/>
        <v>1.7999999999999999E-2</v>
      </c>
      <c r="I7" s="27">
        <f t="shared" si="4"/>
        <v>9.4212000000000007</v>
      </c>
    </row>
    <row r="8" spans="1:10" x14ac:dyDescent="0.25">
      <c r="A8" s="5" t="s">
        <v>58</v>
      </c>
      <c r="B8" s="15">
        <v>24</v>
      </c>
      <c r="C8" s="15">
        <v>1</v>
      </c>
      <c r="D8" s="15">
        <f t="shared" si="0"/>
        <v>24</v>
      </c>
      <c r="E8" s="15">
        <v>0.3</v>
      </c>
      <c r="F8" s="15">
        <f t="shared" si="1"/>
        <v>7.1999999999999993</v>
      </c>
      <c r="G8" s="36">
        <f t="shared" si="2"/>
        <v>0.36</v>
      </c>
      <c r="H8" s="36">
        <f t="shared" si="3"/>
        <v>0.72</v>
      </c>
      <c r="I8" s="27">
        <f t="shared" si="4"/>
        <v>376.84800000000001</v>
      </c>
    </row>
    <row r="9" spans="1:10" ht="15.75" x14ac:dyDescent="0.25">
      <c r="A9" s="5" t="s">
        <v>59</v>
      </c>
      <c r="B9" s="15">
        <v>24</v>
      </c>
      <c r="C9" s="15">
        <v>0.2</v>
      </c>
      <c r="D9" s="15">
        <f t="shared" si="0"/>
        <v>4.8000000000000007</v>
      </c>
      <c r="E9" s="15">
        <v>0.3</v>
      </c>
      <c r="F9" s="15">
        <f t="shared" si="1"/>
        <v>1.4400000000000002</v>
      </c>
      <c r="G9" s="36">
        <f t="shared" si="2"/>
        <v>7.2000000000000008E-2</v>
      </c>
      <c r="H9" s="36">
        <f t="shared" si="3"/>
        <v>0.14400000000000002</v>
      </c>
      <c r="I9" s="27">
        <f t="shared" si="4"/>
        <v>75.369600000000005</v>
      </c>
    </row>
    <row r="10" spans="1:10" ht="15.75" x14ac:dyDescent="0.25">
      <c r="A10" s="5" t="s">
        <v>60</v>
      </c>
      <c r="B10" s="15">
        <v>8</v>
      </c>
      <c r="C10" s="15">
        <v>1.2</v>
      </c>
      <c r="D10" s="15">
        <f t="shared" si="0"/>
        <v>9.6</v>
      </c>
      <c r="E10" s="15">
        <v>0.3</v>
      </c>
      <c r="F10" s="15">
        <f t="shared" si="1"/>
        <v>2.88</v>
      </c>
      <c r="G10" s="36">
        <f t="shared" si="2"/>
        <v>0.14399999999999999</v>
      </c>
      <c r="H10" s="36">
        <f t="shared" si="3"/>
        <v>0.28799999999999998</v>
      </c>
      <c r="I10" s="27">
        <f t="shared" si="4"/>
        <v>150.73920000000001</v>
      </c>
    </row>
    <row r="11" spans="1:10" x14ac:dyDescent="0.25">
      <c r="A11" s="5" t="s">
        <v>61</v>
      </c>
      <c r="B11" s="15">
        <v>0.5</v>
      </c>
      <c r="C11" s="15">
        <v>1</v>
      </c>
      <c r="D11" s="15">
        <f t="shared" si="0"/>
        <v>0.5</v>
      </c>
      <c r="E11" s="15">
        <v>0.3</v>
      </c>
      <c r="F11" s="15">
        <f t="shared" si="1"/>
        <v>0.15</v>
      </c>
      <c r="G11" s="36">
        <f t="shared" si="2"/>
        <v>7.4999999999999997E-3</v>
      </c>
      <c r="H11" s="36">
        <f t="shared" si="3"/>
        <v>1.4999999999999999E-2</v>
      </c>
      <c r="I11" s="27">
        <f t="shared" si="4"/>
        <v>7.851</v>
      </c>
    </row>
    <row r="12" spans="1:10" x14ac:dyDescent="0.25">
      <c r="A12" s="5" t="s">
        <v>62</v>
      </c>
      <c r="B12" s="15">
        <v>8</v>
      </c>
      <c r="C12" s="15">
        <v>2</v>
      </c>
      <c r="D12" s="15">
        <f t="shared" si="0"/>
        <v>16</v>
      </c>
      <c r="E12" s="15">
        <v>99.6</v>
      </c>
      <c r="F12" s="15">
        <f t="shared" si="1"/>
        <v>1593.6</v>
      </c>
      <c r="G12" s="15">
        <f t="shared" si="2"/>
        <v>79.680000000000007</v>
      </c>
      <c r="H12" s="15">
        <f t="shared" si="3"/>
        <v>159.36000000000001</v>
      </c>
      <c r="I12" s="27">
        <f t="shared" si="4"/>
        <v>83409.024000000005</v>
      </c>
    </row>
    <row r="13" spans="1:10" ht="15.75" x14ac:dyDescent="0.25">
      <c r="A13" s="12" t="s">
        <v>79</v>
      </c>
      <c r="B13" s="3"/>
      <c r="C13" s="3"/>
      <c r="D13" s="3"/>
      <c r="E13" s="3"/>
      <c r="F13" s="55">
        <f>ROUND(SUM(F5:H12),-1)</f>
        <v>1850</v>
      </c>
      <c r="G13" s="56"/>
      <c r="H13" s="57"/>
      <c r="I13" s="28">
        <f>ROUND(SUM(I5:I12),-2)</f>
        <v>84100</v>
      </c>
    </row>
    <row r="15" spans="1:10" x14ac:dyDescent="0.25">
      <c r="A15" s="24" t="s">
        <v>64</v>
      </c>
      <c r="B15" s="1"/>
      <c r="C15" s="1"/>
      <c r="D15" s="1"/>
      <c r="E15" s="1"/>
      <c r="F15" s="1"/>
      <c r="G15" s="1"/>
      <c r="H15" s="1"/>
      <c r="I15" s="1"/>
      <c r="J15" s="1"/>
    </row>
    <row r="16" spans="1:10" ht="44.25" customHeight="1" x14ac:dyDescent="0.25">
      <c r="A16" s="42" t="s">
        <v>86</v>
      </c>
      <c r="B16" s="42"/>
      <c r="C16" s="42"/>
      <c r="D16" s="42"/>
      <c r="E16" s="42"/>
      <c r="F16" s="42"/>
      <c r="G16" s="42"/>
      <c r="H16" s="42"/>
      <c r="I16" s="42"/>
      <c r="J16" s="20"/>
    </row>
    <row r="17" spans="1:10" ht="28.5" customHeight="1" x14ac:dyDescent="0.25">
      <c r="A17" s="42" t="s">
        <v>87</v>
      </c>
      <c r="B17" s="44"/>
      <c r="C17" s="44"/>
      <c r="D17" s="44"/>
      <c r="E17" s="44"/>
      <c r="F17" s="44"/>
      <c r="G17" s="44"/>
      <c r="H17" s="44"/>
      <c r="I17" s="44"/>
      <c r="J17" s="20"/>
    </row>
    <row r="18" spans="1:10" ht="25.5" customHeight="1" x14ac:dyDescent="0.25">
      <c r="A18" s="42" t="s">
        <v>65</v>
      </c>
      <c r="B18" s="42"/>
      <c r="C18" s="42"/>
      <c r="D18" s="42"/>
      <c r="E18" s="42"/>
      <c r="F18" s="42"/>
      <c r="G18" s="42"/>
      <c r="H18" s="42"/>
      <c r="I18" s="42"/>
      <c r="J18" s="22"/>
    </row>
    <row r="19" spans="1:10" ht="25.5" customHeight="1" x14ac:dyDescent="0.25">
      <c r="A19" s="42" t="s">
        <v>78</v>
      </c>
      <c r="B19" s="43"/>
      <c r="C19" s="43"/>
      <c r="D19" s="43"/>
      <c r="E19" s="43"/>
      <c r="F19" s="43"/>
      <c r="G19" s="43"/>
      <c r="H19" s="43"/>
      <c r="I19" s="43"/>
      <c r="J19" s="22"/>
    </row>
    <row r="20" spans="1:10" ht="15" customHeight="1" x14ac:dyDescent="0.25">
      <c r="A20" s="22"/>
      <c r="B20" s="22"/>
      <c r="C20" s="22"/>
      <c r="D20" s="22"/>
      <c r="E20" s="22"/>
      <c r="F20" s="22"/>
      <c r="G20" s="22"/>
      <c r="H20" s="22"/>
      <c r="I20" s="22"/>
      <c r="J20" s="22"/>
    </row>
    <row r="21" spans="1:10" ht="15.75" customHeight="1" x14ac:dyDescent="0.25">
      <c r="B21" s="20"/>
      <c r="C21" s="20"/>
      <c r="D21" s="20"/>
      <c r="E21" s="20"/>
      <c r="F21" s="20"/>
      <c r="G21" s="20"/>
      <c r="H21" s="20"/>
      <c r="I21" s="20"/>
      <c r="J21" s="20"/>
    </row>
    <row r="22" spans="1:10" x14ac:dyDescent="0.25">
      <c r="J22" s="1"/>
    </row>
  </sheetData>
  <mergeCells count="6">
    <mergeCell ref="A3:A4"/>
    <mergeCell ref="A19:I19"/>
    <mergeCell ref="A16:I16"/>
    <mergeCell ref="A17:I17"/>
    <mergeCell ref="A18:I18"/>
    <mergeCell ref="F13:H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wwrigley</cp:lastModifiedBy>
  <dcterms:created xsi:type="dcterms:W3CDTF">2015-12-01T15:58:22Z</dcterms:created>
  <dcterms:modified xsi:type="dcterms:W3CDTF">2016-03-29T15:05:15Z</dcterms:modified>
</cp:coreProperties>
</file>