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
    </mc:Choice>
  </mc:AlternateContent>
  <bookViews>
    <workbookView xWindow="0" yWindow="0" windowWidth="20490" windowHeight="8040"/>
  </bookViews>
  <sheets>
    <sheet name="Industry" sheetId="1" r:id="rId1"/>
    <sheet name="Agency" sheetId="2" r:id="rId2"/>
  </sheets>
  <calcPr calcId="152511"/>
</workbook>
</file>

<file path=xl/calcChain.xml><?xml version="1.0" encoding="utf-8"?>
<calcChain xmlns="http://schemas.openxmlformats.org/spreadsheetml/2006/main">
  <c r="G31" i="1" l="1"/>
  <c r="F11" i="2" l="1"/>
  <c r="F10" i="2" l="1"/>
  <c r="F7" i="2"/>
  <c r="D8" i="2"/>
  <c r="F8" i="2" s="1"/>
  <c r="G8" i="2" s="1"/>
  <c r="D9" i="2"/>
  <c r="F9" i="2" s="1"/>
  <c r="D10" i="2"/>
  <c r="D7" i="2"/>
  <c r="G7" i="2" l="1"/>
  <c r="H10" i="2"/>
  <c r="G10" i="2"/>
  <c r="I10" i="2" s="1"/>
  <c r="G9" i="2"/>
  <c r="H9" i="2"/>
  <c r="H8" i="2"/>
  <c r="I8" i="2" s="1"/>
  <c r="H7" i="2"/>
  <c r="I7" i="2" s="1"/>
  <c r="E28" i="1"/>
  <c r="G28" i="1" s="1"/>
  <c r="E26" i="1"/>
  <c r="G26" i="1" s="1"/>
  <c r="E25" i="1"/>
  <c r="G25" i="1" s="1"/>
  <c r="E14" i="1"/>
  <c r="G14" i="1" s="1"/>
  <c r="E13" i="1"/>
  <c r="G13" i="1" s="1"/>
  <c r="G12" i="1"/>
  <c r="G11" i="1"/>
  <c r="E9" i="1"/>
  <c r="G9" i="1" s="1"/>
  <c r="I9" i="2" l="1"/>
  <c r="I11" i="2" s="1"/>
  <c r="I14" i="1"/>
  <c r="J14" i="1"/>
  <c r="I13" i="1"/>
  <c r="I9" i="1"/>
  <c r="I12" i="1"/>
  <c r="I26" i="1"/>
  <c r="H11" i="1"/>
  <c r="I11" i="1"/>
  <c r="H13" i="1"/>
  <c r="J13" i="1" s="1"/>
  <c r="I25" i="1"/>
  <c r="H25" i="1"/>
  <c r="I28" i="1"/>
  <c r="H28" i="1"/>
  <c r="H12" i="1"/>
  <c r="H14" i="1"/>
  <c r="H26" i="1"/>
  <c r="J26" i="1" s="1"/>
  <c r="H9" i="1"/>
  <c r="G30" i="1" l="1"/>
  <c r="G18" i="1"/>
  <c r="L33" i="1" s="1"/>
  <c r="J9" i="1"/>
  <c r="J11" i="1"/>
  <c r="J12" i="1"/>
  <c r="J28" i="1"/>
  <c r="J25" i="1"/>
  <c r="J18" i="1" l="1"/>
  <c r="J30" i="1"/>
  <c r="J31" i="1" l="1"/>
  <c r="J33" i="1" s="1"/>
</calcChain>
</file>

<file path=xl/sharedStrings.xml><?xml version="1.0" encoding="utf-8"?>
<sst xmlns="http://schemas.openxmlformats.org/spreadsheetml/2006/main" count="87" uniqueCount="73">
  <si>
    <t>N/A</t>
  </si>
  <si>
    <t>1. Applications</t>
  </si>
  <si>
    <t>2. Survey and studies</t>
  </si>
  <si>
    <t>B. Required activities</t>
  </si>
  <si>
    <t>C. Create information</t>
  </si>
  <si>
    <t>D. Gather existing information</t>
  </si>
  <si>
    <t>E. Write report</t>
  </si>
  <si>
    <t>5. Recordkeeping requirements</t>
  </si>
  <si>
    <t>B. Plan activities</t>
  </si>
  <si>
    <t>C. Implement activities</t>
  </si>
  <si>
    <t>D. Develop record system</t>
  </si>
  <si>
    <t>E. Time to enter information</t>
  </si>
  <si>
    <t>G. Time to adjust existing ways to comply with previous applicable regulations</t>
  </si>
  <si>
    <t>I. Time for audits</t>
  </si>
  <si>
    <t>3. Acquisition, installation, and utilization of technical systems</t>
  </si>
  <si>
    <t>4. Reporting requirements</t>
  </si>
  <si>
    <t>Reporting subtotal</t>
  </si>
  <si>
    <t>Recordkeeping subtotal</t>
  </si>
  <si>
    <t>See 4B</t>
  </si>
  <si>
    <t>See 4A</t>
  </si>
  <si>
    <t>See 5E</t>
  </si>
  <si>
    <t>Burden Item</t>
  </si>
  <si>
    <t>MNG</t>
  </si>
  <si>
    <t>Assumptions:</t>
  </si>
  <si>
    <t>TECH</t>
  </si>
  <si>
    <t>CLER</t>
  </si>
  <si>
    <t>Table 1: Annual Respondent Burden and Cost – NESHAP for Paints and Allied Products Manufacturing Area Source Category (40 CFR Part 63, Subpart CCCCCCC) (Renewal)</t>
  </si>
  <si>
    <t>Report review</t>
  </si>
  <si>
    <t>Records of all information required by standards</t>
  </si>
  <si>
    <t>H. Time to transmit or disclose information</t>
  </si>
  <si>
    <t>hrs/response</t>
  </si>
  <si>
    <t>F. Time and cost to perform VE observation</t>
  </si>
  <si>
    <t>All respondents are required to reread instructions</t>
  </si>
  <si>
    <t>Capital and O&amp;M Cost (see Section 6(b)(iii)):</t>
  </si>
  <si>
    <r>
      <t>Initial notification</t>
    </r>
    <r>
      <rPr>
        <vertAlign val="superscript"/>
        <sz val="11"/>
        <color theme="1"/>
        <rFont val="Times New Roman"/>
        <family val="1"/>
      </rPr>
      <t>c</t>
    </r>
  </si>
  <si>
    <r>
      <t>Notification of compliance status</t>
    </r>
    <r>
      <rPr>
        <vertAlign val="superscript"/>
        <sz val="11"/>
        <color theme="1"/>
        <rFont val="Times New Roman"/>
        <family val="1"/>
      </rPr>
      <t>c</t>
    </r>
  </si>
  <si>
    <r>
      <t>Annual compliance certification</t>
    </r>
    <r>
      <rPr>
        <vertAlign val="superscript"/>
        <sz val="11"/>
        <color theme="1"/>
        <rFont val="Times New Roman"/>
        <family val="1"/>
      </rPr>
      <t>d</t>
    </r>
  </si>
  <si>
    <r>
      <t>Report of exceedance</t>
    </r>
    <r>
      <rPr>
        <vertAlign val="superscript"/>
        <sz val="11"/>
        <color theme="1"/>
        <rFont val="Times New Roman"/>
        <family val="1"/>
      </rPr>
      <t>d</t>
    </r>
  </si>
  <si>
    <r>
      <t xml:space="preserve">TOTAL ANNUAL BURDEN </t>
    </r>
    <r>
      <rPr>
        <b/>
        <i/>
        <vertAlign val="superscript"/>
        <sz val="11"/>
        <color theme="1"/>
        <rFont val="Times New Roman"/>
        <family val="1"/>
      </rPr>
      <t>e</t>
    </r>
  </si>
  <si>
    <r>
      <rPr>
        <vertAlign val="superscript"/>
        <sz val="11"/>
        <color theme="1"/>
        <rFont val="Times New Roman"/>
        <family val="1"/>
      </rPr>
      <t>a</t>
    </r>
    <r>
      <rPr>
        <sz val="11"/>
        <color theme="1"/>
        <rFont val="Times New Roman"/>
        <family val="1"/>
      </rPr>
      <t xml:space="preserve">  We have assumed that there are 2,190 existing facilities that are subject to the rule, and that no new major sources per year will become subject over the 3 year-period of this ICR.</t>
    </r>
  </si>
  <si>
    <r>
      <rPr>
        <vertAlign val="superscript"/>
        <sz val="11"/>
        <color theme="1"/>
        <rFont val="Times New Roman"/>
        <family val="1"/>
      </rPr>
      <t>c</t>
    </r>
    <r>
      <rPr>
        <sz val="11"/>
        <color theme="1"/>
        <rFont val="Times New Roman"/>
        <family val="1"/>
      </rPr>
      <t xml:space="preserve">  This burden item applies to new facilities only.  No new facilities are expected over the three-year period of this ICR.</t>
    </r>
  </si>
  <si>
    <r>
      <rPr>
        <vertAlign val="superscript"/>
        <sz val="11"/>
        <color theme="1"/>
        <rFont val="Times New Roman"/>
        <family val="1"/>
      </rPr>
      <t>d</t>
    </r>
    <r>
      <rPr>
        <sz val="11"/>
        <color theme="1"/>
        <rFont val="Times New Roman"/>
        <family val="1"/>
      </rPr>
      <t xml:space="preserve">  This report does not need to be submitted unless a deviation from the requirements of this subpart has occurred.  We estimate that 10 percent of the foundries will experience deviations.</t>
    </r>
  </si>
  <si>
    <r>
      <rPr>
        <vertAlign val="superscript"/>
        <sz val="11"/>
        <color theme="1"/>
        <rFont val="Times New Roman"/>
        <family val="1"/>
      </rPr>
      <t>e</t>
    </r>
    <r>
      <rPr>
        <sz val="11"/>
        <color theme="1"/>
        <rFont val="Times New Roman"/>
        <family val="1"/>
      </rPr>
      <t xml:space="preserve"> Totals have been rounded to 3 significant figures. Figures may not add exactly due to rounding.</t>
    </r>
  </si>
  <si>
    <r>
      <rPr>
        <vertAlign val="superscript"/>
        <sz val="11"/>
        <color theme="1"/>
        <rFont val="Times New Roman"/>
        <family val="1"/>
      </rPr>
      <t>b</t>
    </r>
    <r>
      <rPr>
        <sz val="11"/>
        <color theme="1"/>
        <rFont val="Times New Roman"/>
        <family val="1"/>
      </rPr>
      <t xml:space="preserve">  This cost is based on the average hourly labor rate as follows: Technical $46.67 (GS-12, Step 1, $29.17 + 60%); Managerial $62.90 (GS-13, Step 5, $39.31 + 60%); and Clerical $25.25 (GS-6, Step 3, $15.78 + 60%).  This ICR assumes that Managerial hours are 5 percent of Technical hours, and Clerical hours are 10 percent of Technical hours.  These rates are from the OPM, 2015 General Schedule, which excludes locality rates of pay.  The rates have been increased by 60 percent to account for the benefit packages available to government employees.</t>
    </r>
  </si>
  <si>
    <t xml:space="preserve"> (A) Hours 
per occurrence</t>
  </si>
  <si>
    <t>(B) No. of occurrences
per respondent
per year</t>
  </si>
  <si>
    <t>(C) Hours
per respondent
per year (A x B)</t>
  </si>
  <si>
    <t>(E) Technical hours per year (C x D)</t>
  </si>
  <si>
    <t>(F) Management hours per year (E x 0.05)</t>
  </si>
  <si>
    <t>(G) Clerical hours per year (E x 0.1)</t>
  </si>
  <si>
    <r>
      <rPr>
        <vertAlign val="superscript"/>
        <sz val="10"/>
        <color theme="1"/>
        <rFont val="Times New Roman"/>
        <family val="1"/>
      </rPr>
      <t>a</t>
    </r>
    <r>
      <rPr>
        <sz val="10"/>
        <color theme="1"/>
        <rFont val="Times New Roman"/>
        <family val="1"/>
      </rPr>
      <t xml:space="preserve">  We have assumed that there are 2,190 existing facilities that are subject to the rule, and that no new major sources per year will become subject over the 3 year-period of this ICR.</t>
    </r>
  </si>
  <si>
    <r>
      <rPr>
        <vertAlign val="superscript"/>
        <sz val="10"/>
        <color theme="1"/>
        <rFont val="Times New Roman"/>
        <family val="1"/>
      </rPr>
      <t>b</t>
    </r>
    <r>
      <rPr>
        <sz val="10"/>
        <color theme="1"/>
        <rFont val="Times New Roman"/>
        <family val="1"/>
      </rPr>
      <t xml:space="preserve">  This ICR uses the following labor rates: Technical $103.97 ($49.51 + 110%); Managerial $129.93 ($61.87+ 110%); and Clerical $51.79 ($24.66 + 110%).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t>
    </r>
  </si>
  <si>
    <r>
      <rPr>
        <vertAlign val="superscript"/>
        <sz val="10"/>
        <color theme="1"/>
        <rFont val="Times New Roman"/>
        <family val="1"/>
      </rPr>
      <t>c</t>
    </r>
    <r>
      <rPr>
        <sz val="10"/>
        <color theme="1"/>
        <rFont val="Times New Roman"/>
        <family val="1"/>
      </rPr>
      <t xml:space="preserve">  This burden item applies to new facilities only.  No new facilities are expected over the three-year period of this ICR.</t>
    </r>
  </si>
  <si>
    <r>
      <rPr>
        <vertAlign val="superscript"/>
        <sz val="10"/>
        <color theme="1"/>
        <rFont val="Times New Roman"/>
        <family val="1"/>
      </rPr>
      <t>d</t>
    </r>
    <r>
      <rPr>
        <sz val="10"/>
        <color theme="1"/>
        <rFont val="Times New Roman"/>
        <family val="1"/>
      </rPr>
      <t xml:space="preserve">  This report does not need to be submitted unless a deviation from the requirements of this subpart has occurred.  We estimate that 10 percent of the foundries will experience deviations.</t>
    </r>
  </si>
  <si>
    <r>
      <rPr>
        <vertAlign val="superscript"/>
        <sz val="10"/>
        <color theme="1"/>
        <rFont val="Times New Roman"/>
        <family val="1"/>
      </rPr>
      <t>e</t>
    </r>
    <r>
      <rPr>
        <sz val="10"/>
        <color theme="1"/>
        <rFont val="Times New Roman"/>
        <family val="1"/>
      </rPr>
      <t xml:space="preserve">  Cost includes $335 per facility to certify technical person in VE (EPA Method 9) testing.</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</si>
  <si>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</si>
  <si>
    <r>
      <t xml:space="preserve"> (D) Respondents
per year</t>
    </r>
    <r>
      <rPr>
        <b/>
        <vertAlign val="superscript"/>
        <sz val="10"/>
        <rFont val="Times New Roman"/>
        <family val="1"/>
      </rPr>
      <t>a</t>
    </r>
  </si>
  <si>
    <r>
      <t>(H) Total costs per year ($)</t>
    </r>
    <r>
      <rPr>
        <b/>
        <vertAlign val="superscript"/>
        <sz val="10"/>
        <rFont val="Times New Roman"/>
        <family val="1"/>
      </rPr>
      <t>b</t>
    </r>
  </si>
  <si>
    <r>
      <t>Initial notification</t>
    </r>
    <r>
      <rPr>
        <vertAlign val="superscript"/>
        <sz val="10"/>
        <color theme="1"/>
        <rFont val="Times New Roman"/>
        <family val="1"/>
      </rPr>
      <t>c</t>
    </r>
  </si>
  <si>
    <r>
      <t>Notification of compliance status</t>
    </r>
    <r>
      <rPr>
        <vertAlign val="superscript"/>
        <sz val="10"/>
        <color theme="1"/>
        <rFont val="Times New Roman"/>
        <family val="1"/>
      </rPr>
      <t>c</t>
    </r>
  </si>
  <si>
    <r>
      <t>Annual compliance certification</t>
    </r>
    <r>
      <rPr>
        <vertAlign val="superscript"/>
        <sz val="10"/>
        <color theme="1"/>
        <rFont val="Times New Roman"/>
        <family val="1"/>
      </rPr>
      <t>d</t>
    </r>
  </si>
  <si>
    <r>
      <t>Report of exceedences</t>
    </r>
    <r>
      <rPr>
        <vertAlign val="superscript"/>
        <sz val="10"/>
        <color theme="1"/>
        <rFont val="Times New Roman"/>
        <family val="1"/>
      </rPr>
      <t>d</t>
    </r>
  </si>
  <si>
    <r>
      <t xml:space="preserve">TOTAL ANNUAL BURDEN AND COSTS (rounded): </t>
    </r>
    <r>
      <rPr>
        <b/>
        <vertAlign val="superscript"/>
        <sz val="10"/>
        <color theme="1"/>
        <rFont val="Times New Roman"/>
        <family val="1"/>
      </rPr>
      <t>f</t>
    </r>
  </si>
  <si>
    <r>
      <t xml:space="preserve">TOTAL COST: </t>
    </r>
    <r>
      <rPr>
        <b/>
        <vertAlign val="superscript"/>
        <sz val="10"/>
        <rFont val="Times New Roman"/>
        <family val="1"/>
      </rPr>
      <t>f</t>
    </r>
  </si>
  <si>
    <t>(A) EPA Hours per Occurrence</t>
  </si>
  <si>
    <t>(B) No. of occurrences
per plant
per year</t>
  </si>
  <si>
    <t>(C) EPA hours
per plant
per year (A x B)</t>
  </si>
  <si>
    <r>
      <t>(D) Plants
per year</t>
    </r>
    <r>
      <rPr>
        <b/>
        <vertAlign val="superscript"/>
        <sz val="11"/>
        <color theme="1"/>
        <rFont val="Times New Roman"/>
        <family val="1"/>
      </rPr>
      <t>a</t>
    </r>
  </si>
  <si>
    <t>(E) EPA
technical hours
per year (C x D)</t>
  </si>
  <si>
    <t>(F) EPA
managerial hours
per year (E x 0.05)</t>
  </si>
  <si>
    <r>
      <t>(H) Total cost
per year</t>
    </r>
    <r>
      <rPr>
        <b/>
        <vertAlign val="superscript"/>
        <sz val="11"/>
        <color theme="1"/>
        <rFont val="Times New Roman"/>
        <family val="1"/>
      </rPr>
      <t xml:space="preserve">b
</t>
    </r>
    <r>
      <rPr>
        <b/>
        <sz val="11"/>
        <color theme="1"/>
        <rFont val="Times New Roman"/>
        <family val="1"/>
      </rPr>
      <t>($)</t>
    </r>
  </si>
  <si>
    <t>(G) EPA
clerical hours
per year (E x 0.1)</t>
  </si>
  <si>
    <t>A. Familiarization with the regulartory requirement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</si>
</sst>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164" formatCode="#,##0.0"/>
    <numFmt numFmtId="165" formatCode="&quot;$&quot;#,##0.00"/>
    <numFmt numFmtId="166" formatCode="&quot;$&quot;#,##0"/>
  </numFmts>
  <fonts count="22" x14ac:knownFonts="1">
    <font>
      <sz val="11"/>
      <color theme="1"/>
      <name val="Calibri"/>
      <family val="2"/>
      <scheme val="minor"/>
    </font>
    <font>
      <sz val="10"/>
      <color theme="1"/>
      <name val="Times New Roman"/>
      <family val="1"/>
    </font>
    <font>
      <sz val="11"/>
      <color theme="1"/>
      <name val="Times New Roman"/>
      <family val="1"/>
    </font>
    <font>
      <sz val="11"/>
      <name val="Times New Roman"/>
      <family val="1"/>
    </font>
    <font>
      <vertAlign val="superscript"/>
      <sz val="11"/>
      <color theme="1"/>
      <name val="Times New Roman"/>
      <family val="1"/>
    </font>
    <font>
      <b/>
      <i/>
      <sz val="11"/>
      <color theme="1"/>
      <name val="Times New Roman"/>
      <family val="1"/>
    </font>
    <font>
      <b/>
      <sz val="11"/>
      <color theme="1"/>
      <name val="Times New Roman"/>
      <family val="1"/>
    </font>
    <font>
      <b/>
      <i/>
      <sz val="11"/>
      <name val="Times New Roman"/>
      <family val="1"/>
    </font>
    <font>
      <b/>
      <vertAlign val="superscript"/>
      <sz val="11"/>
      <color theme="1"/>
      <name val="Times New Roman"/>
      <family val="1"/>
    </font>
    <font>
      <b/>
      <i/>
      <vertAlign val="superscript"/>
      <sz val="11"/>
      <color theme="1"/>
      <name val="Times New Roman"/>
      <family val="1"/>
    </font>
    <font>
      <u/>
      <sz val="11"/>
      <color theme="1"/>
      <name val="Times New Roman"/>
      <family val="1"/>
    </font>
    <font>
      <u/>
      <sz val="10"/>
      <color theme="1"/>
      <name val="Times New Roman"/>
      <family val="1"/>
    </font>
    <font>
      <vertAlign val="superscript"/>
      <sz val="10"/>
      <color theme="1"/>
      <name val="Times New Roman"/>
      <family val="1"/>
    </font>
    <font>
      <b/>
      <sz val="10"/>
      <color theme="1"/>
      <name val="Calibri"/>
      <family val="2"/>
      <scheme val="minor"/>
    </font>
    <font>
      <sz val="10"/>
      <color theme="1"/>
      <name val="Calibri"/>
      <family val="2"/>
      <scheme val="minor"/>
    </font>
    <font>
      <b/>
      <sz val="10"/>
      <name val="Times New Roman"/>
      <family val="1"/>
    </font>
    <font>
      <b/>
      <sz val="10"/>
      <color theme="1"/>
      <name val="Times New Roman"/>
      <family val="1"/>
    </font>
    <font>
      <b/>
      <vertAlign val="superscript"/>
      <sz val="10"/>
      <name val="Times New Roman"/>
      <family val="1"/>
    </font>
    <font>
      <sz val="10"/>
      <name val="Times New Roman"/>
      <family val="1"/>
    </font>
    <font>
      <sz val="10"/>
      <color rgb="FFFF0000"/>
      <name val="Calibri"/>
      <family val="2"/>
      <scheme val="minor"/>
    </font>
    <font>
      <b/>
      <i/>
      <sz val="10"/>
      <color theme="1"/>
      <name val="Times New Roman"/>
      <family val="1"/>
    </font>
    <font>
      <b/>
      <vertAlign val="superscript"/>
      <sz val="10"/>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164" fontId="0" fillId="0" borderId="0" xfId="0" applyNumberFormat="1"/>
    <xf numFmtId="0" fontId="2" fillId="0" borderId="1" xfId="0" applyFont="1" applyBorder="1"/>
    <xf numFmtId="0" fontId="3" fillId="0" borderId="1" xfId="0" applyFont="1" applyBorder="1"/>
    <xf numFmtId="165" fontId="2" fillId="0" borderId="1" xfId="0" applyNumberFormat="1" applyFont="1" applyBorder="1"/>
    <xf numFmtId="166" fontId="2" fillId="0" borderId="1" xfId="0" applyNumberFormat="1" applyFont="1" applyBorder="1"/>
    <xf numFmtId="164" fontId="2" fillId="0" borderId="1" xfId="0" applyNumberFormat="1" applyFont="1" applyBorder="1"/>
    <xf numFmtId="0" fontId="2" fillId="0" borderId="1" xfId="0" applyFont="1" applyBorder="1" applyAlignment="1">
      <alignment horizontal="left" indent="2"/>
    </xf>
    <xf numFmtId="0" fontId="5" fillId="0" borderId="2" xfId="0" applyFont="1" applyBorder="1"/>
    <xf numFmtId="0" fontId="5" fillId="0" borderId="3" xfId="0" applyFont="1" applyBorder="1"/>
    <xf numFmtId="0" fontId="7" fillId="0" borderId="3" xfId="0" applyFont="1" applyBorder="1"/>
    <xf numFmtId="0" fontId="6" fillId="0" borderId="1" xfId="0" applyFont="1" applyBorder="1" applyAlignment="1">
      <alignment horizontal="center" vertical="center" wrapText="1"/>
    </xf>
    <xf numFmtId="0" fontId="10" fillId="0" borderId="0" xfId="0" applyFont="1" applyAlignment="1"/>
    <xf numFmtId="0" fontId="2" fillId="0" borderId="0" xfId="0" applyFont="1" applyAlignment="1"/>
    <xf numFmtId="0" fontId="2" fillId="0" borderId="0" xfId="0" applyFont="1"/>
    <xf numFmtId="166" fontId="5" fillId="0" borderId="4" xfId="0" applyNumberFormat="1" applyFont="1" applyBorder="1"/>
    <xf numFmtId="0" fontId="11" fillId="0" borderId="0" xfId="0" applyFont="1" applyAlignment="1"/>
    <xf numFmtId="0" fontId="1" fillId="0" borderId="0" xfId="0" applyFont="1" applyAlignment="1"/>
    <xf numFmtId="0" fontId="13" fillId="0" borderId="0" xfId="0" applyFont="1"/>
    <xf numFmtId="0" fontId="14" fillId="0" borderId="0" xfId="0" applyFont="1" applyAlignment="1"/>
    <xf numFmtId="0" fontId="14" fillId="0" borderId="0" xfId="0" applyFont="1"/>
    <xf numFmtId="0" fontId="14" fillId="0" borderId="0" xfId="0" applyFont="1" applyBorder="1" applyAlignment="1"/>
    <xf numFmtId="0" fontId="15" fillId="0" borderId="0" xfId="0" applyFont="1" applyFill="1" applyBorder="1" applyAlignment="1">
      <alignment horizontal="center" vertical="top" wrapText="1"/>
    </xf>
    <xf numFmtId="0" fontId="14" fillId="0" borderId="0" xfId="0" applyFont="1" applyFill="1"/>
    <xf numFmtId="0" fontId="16" fillId="0" borderId="1" xfId="0" applyFont="1" applyBorder="1" applyAlignment="1">
      <alignment horizontal="center" vertical="center"/>
    </xf>
    <xf numFmtId="0" fontId="15" fillId="0" borderId="1" xfId="0" applyFont="1" applyFill="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horizontal="center"/>
    </xf>
    <xf numFmtId="0" fontId="1" fillId="0" borderId="1" xfId="0" applyFont="1" applyBorder="1"/>
    <xf numFmtId="4" fontId="1" fillId="0" borderId="1" xfId="0" applyNumberFormat="1" applyFont="1" applyBorder="1"/>
    <xf numFmtId="0" fontId="1" fillId="0" borderId="1" xfId="0" applyFont="1" applyBorder="1" applyAlignment="1">
      <alignment horizontal="left" wrapText="1" indent="1"/>
    </xf>
    <xf numFmtId="0" fontId="18" fillId="0" borderId="1" xfId="0" applyFont="1" applyBorder="1"/>
    <xf numFmtId="3" fontId="1" fillId="0" borderId="1" xfId="0" applyNumberFormat="1" applyFont="1" applyBorder="1"/>
    <xf numFmtId="165" fontId="1" fillId="0" borderId="1" xfId="0" applyNumberFormat="1" applyFont="1" applyBorder="1"/>
    <xf numFmtId="0" fontId="19" fillId="0" borderId="0" xfId="0" applyFont="1"/>
    <xf numFmtId="0" fontId="1" fillId="0" borderId="1" xfId="0" applyFont="1" applyBorder="1" applyAlignment="1">
      <alignment horizontal="left" wrapText="1" indent="2"/>
    </xf>
    <xf numFmtId="166" fontId="1" fillId="0" borderId="1" xfId="0" applyNumberFormat="1" applyFont="1" applyBorder="1"/>
    <xf numFmtId="3" fontId="18" fillId="0" borderId="1" xfId="0" applyNumberFormat="1" applyFont="1" applyBorder="1"/>
    <xf numFmtId="164" fontId="1" fillId="0" borderId="1" xfId="0" applyNumberFormat="1" applyFont="1" applyBorder="1"/>
    <xf numFmtId="0" fontId="20" fillId="0" borderId="1" xfId="0" applyFont="1" applyBorder="1" applyAlignment="1">
      <alignment horizontal="left" wrapText="1"/>
    </xf>
    <xf numFmtId="0" fontId="20" fillId="0" borderId="1" xfId="0" applyFont="1" applyBorder="1" applyAlignment="1">
      <alignment horizontal="center"/>
    </xf>
    <xf numFmtId="0" fontId="20" fillId="0" borderId="1" xfId="0" applyFont="1" applyBorder="1"/>
    <xf numFmtId="165" fontId="20" fillId="0" borderId="1" xfId="0" applyNumberFormat="1" applyFont="1" applyBorder="1"/>
    <xf numFmtId="0" fontId="1" fillId="0" borderId="1" xfId="0" applyFont="1" applyBorder="1" applyAlignment="1">
      <alignment horizontal="left" wrapText="1" indent="3"/>
    </xf>
    <xf numFmtId="0" fontId="1" fillId="0" borderId="1" xfId="0" applyFont="1" applyFill="1" applyBorder="1" applyAlignment="1">
      <alignment horizontal="left" wrapText="1" indent="1"/>
    </xf>
    <xf numFmtId="0" fontId="1" fillId="0" borderId="1" xfId="0" applyFont="1" applyFill="1" applyBorder="1" applyAlignment="1">
      <alignment horizontal="center"/>
    </xf>
    <xf numFmtId="0" fontId="1" fillId="0" borderId="1" xfId="0" applyFont="1" applyFill="1" applyBorder="1"/>
    <xf numFmtId="3" fontId="18" fillId="0" borderId="1" xfId="0" applyNumberFormat="1" applyFont="1" applyFill="1" applyBorder="1"/>
    <xf numFmtId="165" fontId="18" fillId="0" borderId="1" xfId="0" applyNumberFormat="1" applyFont="1" applyBorder="1"/>
    <xf numFmtId="3" fontId="19" fillId="0" borderId="0" xfId="0" applyNumberFormat="1" applyFont="1"/>
    <xf numFmtId="0" fontId="16" fillId="0" borderId="1" xfId="0" applyFont="1" applyBorder="1" applyAlignment="1">
      <alignment wrapText="1"/>
    </xf>
    <xf numFmtId="5" fontId="16" fillId="0" borderId="1" xfId="0" applyNumberFormat="1" applyFont="1" applyBorder="1"/>
    <xf numFmtId="0" fontId="15" fillId="0" borderId="1" xfId="0" applyFont="1" applyBorder="1" applyAlignment="1">
      <alignment vertical="center"/>
    </xf>
    <xf numFmtId="0" fontId="16" fillId="0" borderId="1" xfId="0" applyFont="1" applyBorder="1"/>
    <xf numFmtId="3" fontId="14" fillId="0" borderId="0" xfId="0" applyNumberFormat="1" applyFont="1" applyAlignment="1">
      <alignment horizontal="right"/>
    </xf>
    <xf numFmtId="0" fontId="15" fillId="0" borderId="0" xfId="0" applyFont="1" applyBorder="1" applyAlignment="1">
      <alignment vertical="center"/>
    </xf>
    <xf numFmtId="0" fontId="1" fillId="0" borderId="0" xfId="0" applyFont="1" applyBorder="1"/>
    <xf numFmtId="0" fontId="16" fillId="0" borderId="0" xfId="0" applyFont="1" applyBorder="1"/>
    <xf numFmtId="5" fontId="16" fillId="0" borderId="0" xfId="0" applyNumberFormat="1" applyFont="1" applyBorder="1"/>
    <xf numFmtId="0" fontId="0" fillId="0" borderId="0" xfId="0" applyBorder="1"/>
    <xf numFmtId="0" fontId="6" fillId="0" borderId="0" xfId="0" applyFont="1" applyBorder="1" applyAlignment="1">
      <alignment horizontal="center" vertical="center" wrapText="1"/>
    </xf>
    <xf numFmtId="0" fontId="6" fillId="0" borderId="0" xfId="0" applyFont="1" applyBorder="1" applyAlignment="1">
      <alignment vertical="center" wrapText="1"/>
    </xf>
    <xf numFmtId="1" fontId="14" fillId="0" borderId="0" xfId="0" applyNumberFormat="1" applyFont="1"/>
    <xf numFmtId="3" fontId="20" fillId="0" borderId="2" xfId="0" applyNumberFormat="1" applyFont="1" applyBorder="1" applyAlignment="1">
      <alignment horizontal="center"/>
    </xf>
    <xf numFmtId="3" fontId="20" fillId="0" borderId="3" xfId="0" applyNumberFormat="1" applyFont="1" applyBorder="1" applyAlignment="1">
      <alignment horizontal="center"/>
    </xf>
    <xf numFmtId="3" fontId="20" fillId="0" borderId="4" xfId="0" applyNumberFormat="1" applyFont="1" applyBorder="1" applyAlignment="1">
      <alignment horizontal="center"/>
    </xf>
    <xf numFmtId="3" fontId="16" fillId="0" borderId="1" xfId="0" applyNumberFormat="1" applyFont="1" applyBorder="1" applyAlignment="1">
      <alignment horizontal="center"/>
    </xf>
    <xf numFmtId="3" fontId="5" fillId="0" borderId="3" xfId="0" applyNumberFormat="1"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abSelected="1" workbookViewId="0">
      <selection activeCell="B2" sqref="B2"/>
    </sheetView>
  </sheetViews>
  <sheetFormatPr defaultRowHeight="12.75" x14ac:dyDescent="0.2"/>
  <cols>
    <col min="1" max="1" width="2.28515625" style="20" customWidth="1"/>
    <col min="2" max="2" width="37.5703125" style="19" customWidth="1"/>
    <col min="3" max="3" width="12" style="20" bestFit="1" customWidth="1"/>
    <col min="4" max="4" width="14.85546875" style="20" bestFit="1" customWidth="1"/>
    <col min="5" max="5" width="12.140625" style="20" bestFit="1" customWidth="1"/>
    <col min="6" max="6" width="10.42578125" style="20" bestFit="1" customWidth="1"/>
    <col min="7" max="9" width="14.42578125" style="20" customWidth="1"/>
    <col min="10" max="10" width="15.140625" style="20" customWidth="1"/>
    <col min="11" max="11" width="12.42578125" style="20" customWidth="1"/>
    <col min="12" max="12" width="13.42578125" style="20" customWidth="1"/>
    <col min="13" max="16384" width="9.140625" style="20"/>
  </cols>
  <sheetData>
    <row r="1" spans="1:13" x14ac:dyDescent="0.2">
      <c r="A1" s="18" t="s">
        <v>26</v>
      </c>
    </row>
    <row r="3" spans="1:13" x14ac:dyDescent="0.2">
      <c r="B3" s="21"/>
      <c r="C3" s="22"/>
      <c r="D3" s="22"/>
      <c r="E3" s="22"/>
      <c r="F3" s="22"/>
      <c r="G3" s="22"/>
      <c r="H3" s="22"/>
      <c r="I3" s="22"/>
      <c r="J3" s="22"/>
      <c r="K3" s="23"/>
      <c r="L3" s="20" t="s">
        <v>24</v>
      </c>
      <c r="M3" s="20">
        <v>103.97</v>
      </c>
    </row>
    <row r="4" spans="1:13" ht="63.75" x14ac:dyDescent="0.2">
      <c r="B4" s="24" t="s">
        <v>21</v>
      </c>
      <c r="C4" s="25" t="s">
        <v>44</v>
      </c>
      <c r="D4" s="25" t="s">
        <v>45</v>
      </c>
      <c r="E4" s="25" t="s">
        <v>46</v>
      </c>
      <c r="F4" s="25" t="s">
        <v>56</v>
      </c>
      <c r="G4" s="25" t="s">
        <v>47</v>
      </c>
      <c r="H4" s="25" t="s">
        <v>48</v>
      </c>
      <c r="I4" s="25" t="s">
        <v>49</v>
      </c>
      <c r="J4" s="25" t="s">
        <v>57</v>
      </c>
      <c r="K4" s="23"/>
      <c r="L4" s="20" t="s">
        <v>22</v>
      </c>
      <c r="M4" s="20">
        <v>129.93</v>
      </c>
    </row>
    <row r="5" spans="1:13" x14ac:dyDescent="0.2">
      <c r="B5" s="26" t="s">
        <v>1</v>
      </c>
      <c r="C5" s="27" t="s">
        <v>0</v>
      </c>
      <c r="D5" s="28"/>
      <c r="E5" s="28"/>
      <c r="F5" s="28"/>
      <c r="G5" s="28"/>
      <c r="H5" s="28"/>
      <c r="I5" s="28"/>
      <c r="J5" s="28"/>
      <c r="K5" s="23"/>
      <c r="L5" s="20" t="s">
        <v>25</v>
      </c>
      <c r="M5" s="20">
        <v>51.79</v>
      </c>
    </row>
    <row r="6" spans="1:13" x14ac:dyDescent="0.2">
      <c r="B6" s="26" t="s">
        <v>2</v>
      </c>
      <c r="C6" s="27" t="s">
        <v>0</v>
      </c>
      <c r="D6" s="28"/>
      <c r="E6" s="28"/>
      <c r="F6" s="28"/>
      <c r="G6" s="28"/>
      <c r="H6" s="28"/>
      <c r="I6" s="28"/>
      <c r="J6" s="29"/>
    </row>
    <row r="7" spans="1:13" ht="25.5" x14ac:dyDescent="0.2">
      <c r="B7" s="26" t="s">
        <v>14</v>
      </c>
      <c r="C7" s="27" t="s">
        <v>0</v>
      </c>
      <c r="D7" s="28"/>
      <c r="E7" s="28"/>
      <c r="F7" s="28"/>
      <c r="G7" s="28"/>
      <c r="H7" s="28"/>
      <c r="I7" s="28"/>
      <c r="J7" s="29"/>
    </row>
    <row r="8" spans="1:13" x14ac:dyDescent="0.2">
      <c r="B8" s="26" t="s">
        <v>15</v>
      </c>
      <c r="C8" s="27"/>
      <c r="D8" s="28"/>
      <c r="E8" s="28"/>
      <c r="F8" s="28"/>
      <c r="G8" s="28"/>
      <c r="H8" s="28"/>
      <c r="I8" s="28"/>
      <c r="J8" s="29"/>
    </row>
    <row r="9" spans="1:13" ht="25.5" x14ac:dyDescent="0.2">
      <c r="B9" s="30" t="s">
        <v>72</v>
      </c>
      <c r="C9" s="27">
        <v>2</v>
      </c>
      <c r="D9" s="31">
        <v>1</v>
      </c>
      <c r="E9" s="31">
        <f>C9*D9</f>
        <v>2</v>
      </c>
      <c r="F9" s="37">
        <v>219</v>
      </c>
      <c r="G9" s="32">
        <f>E9*F9</f>
        <v>438</v>
      </c>
      <c r="H9" s="28">
        <f>G9*0.05</f>
        <v>21.900000000000002</v>
      </c>
      <c r="I9" s="28">
        <f>G9*0.1</f>
        <v>43.800000000000004</v>
      </c>
      <c r="J9" s="33">
        <f>G9*$M$3+H9*$M$4+I9*$M$5</f>
        <v>50652.729000000007</v>
      </c>
      <c r="K9" s="34" t="s">
        <v>32</v>
      </c>
    </row>
    <row r="10" spans="1:13" x14ac:dyDescent="0.2">
      <c r="B10" s="30" t="s">
        <v>3</v>
      </c>
      <c r="C10" s="27"/>
      <c r="D10" s="31"/>
      <c r="E10" s="31"/>
      <c r="F10" s="31"/>
      <c r="G10" s="28"/>
      <c r="H10" s="28"/>
      <c r="I10" s="28"/>
      <c r="J10" s="33"/>
    </row>
    <row r="11" spans="1:13" ht="15.75" x14ac:dyDescent="0.2">
      <c r="B11" s="35" t="s">
        <v>58</v>
      </c>
      <c r="C11" s="27">
        <v>1</v>
      </c>
      <c r="D11" s="31">
        <v>1</v>
      </c>
      <c r="E11" s="31">
        <v>1</v>
      </c>
      <c r="F11" s="31">
        <v>0</v>
      </c>
      <c r="G11" s="28">
        <f>E11*F11</f>
        <v>0</v>
      </c>
      <c r="H11" s="28">
        <f t="shared" ref="H11:H14" si="0">G11*0.05</f>
        <v>0</v>
      </c>
      <c r="I11" s="28">
        <f>G11*0.1</f>
        <v>0</v>
      </c>
      <c r="J11" s="36">
        <f>G11*$M$3+H11*$M$4+I11*$M$5</f>
        <v>0</v>
      </c>
    </row>
    <row r="12" spans="1:13" ht="15.75" x14ac:dyDescent="0.2">
      <c r="B12" s="35" t="s">
        <v>59</v>
      </c>
      <c r="C12" s="27">
        <v>1</v>
      </c>
      <c r="D12" s="31">
        <v>1</v>
      </c>
      <c r="E12" s="31">
        <v>1</v>
      </c>
      <c r="F12" s="31">
        <v>0</v>
      </c>
      <c r="G12" s="28">
        <f>E12*F12</f>
        <v>0</v>
      </c>
      <c r="H12" s="28">
        <f t="shared" si="0"/>
        <v>0</v>
      </c>
      <c r="I12" s="28">
        <f>G12*0.1</f>
        <v>0</v>
      </c>
      <c r="J12" s="36">
        <f>G12*$M$3+H12*$M$4+I12*$M$5</f>
        <v>0</v>
      </c>
    </row>
    <row r="13" spans="1:13" ht="15.75" x14ac:dyDescent="0.2">
      <c r="B13" s="35" t="s">
        <v>60</v>
      </c>
      <c r="C13" s="27">
        <v>1</v>
      </c>
      <c r="D13" s="31">
        <v>1</v>
      </c>
      <c r="E13" s="31">
        <f>C13*D13</f>
        <v>1</v>
      </c>
      <c r="F13" s="37">
        <v>219</v>
      </c>
      <c r="G13" s="32">
        <f>E13*F13</f>
        <v>219</v>
      </c>
      <c r="H13" s="29">
        <f t="shared" si="0"/>
        <v>10.950000000000001</v>
      </c>
      <c r="I13" s="38">
        <f>G13*0.1</f>
        <v>21.900000000000002</v>
      </c>
      <c r="J13" s="33">
        <f>G13*$M$3+H13*$M$4+I13*$M$5</f>
        <v>25326.364500000003</v>
      </c>
    </row>
    <row r="14" spans="1:13" ht="15.75" x14ac:dyDescent="0.2">
      <c r="B14" s="35" t="s">
        <v>61</v>
      </c>
      <c r="C14" s="27">
        <v>2</v>
      </c>
      <c r="D14" s="31">
        <v>1</v>
      </c>
      <c r="E14" s="31">
        <f>C14*D14</f>
        <v>2</v>
      </c>
      <c r="F14" s="31">
        <v>219</v>
      </c>
      <c r="G14" s="32">
        <f>E14*F14</f>
        <v>438</v>
      </c>
      <c r="H14" s="38">
        <f t="shared" si="0"/>
        <v>21.900000000000002</v>
      </c>
      <c r="I14" s="38">
        <f>G14*0.1</f>
        <v>43.800000000000004</v>
      </c>
      <c r="J14" s="33">
        <f>G14*$M$3+H14*$M$4+I14*$M$5</f>
        <v>50652.729000000007</v>
      </c>
    </row>
    <row r="15" spans="1:13" x14ac:dyDescent="0.2">
      <c r="B15" s="30" t="s">
        <v>4</v>
      </c>
      <c r="C15" s="27" t="s">
        <v>18</v>
      </c>
      <c r="D15" s="28"/>
      <c r="E15" s="28"/>
      <c r="F15" s="28"/>
      <c r="G15" s="28"/>
      <c r="H15" s="28"/>
      <c r="I15" s="28"/>
      <c r="J15" s="33"/>
    </row>
    <row r="16" spans="1:13" x14ac:dyDescent="0.2">
      <c r="B16" s="30" t="s">
        <v>5</v>
      </c>
      <c r="C16" s="27" t="s">
        <v>18</v>
      </c>
      <c r="D16" s="28"/>
      <c r="E16" s="28"/>
      <c r="F16" s="28"/>
      <c r="G16" s="28"/>
      <c r="H16" s="28"/>
      <c r="I16" s="28"/>
      <c r="J16" s="33"/>
    </row>
    <row r="17" spans="2:12" x14ac:dyDescent="0.2">
      <c r="B17" s="30" t="s">
        <v>6</v>
      </c>
      <c r="C17" s="27" t="s">
        <v>18</v>
      </c>
      <c r="D17" s="28"/>
      <c r="E17" s="28"/>
      <c r="F17" s="28"/>
      <c r="G17" s="28"/>
      <c r="H17" s="28"/>
      <c r="I17" s="28"/>
      <c r="J17" s="33"/>
    </row>
    <row r="18" spans="2:12" ht="13.5" x14ac:dyDescent="0.25">
      <c r="B18" s="39" t="s">
        <v>16</v>
      </c>
      <c r="C18" s="40"/>
      <c r="D18" s="41"/>
      <c r="E18" s="41"/>
      <c r="F18" s="41"/>
      <c r="G18" s="63">
        <f>SUM(G9:I14)</f>
        <v>1259.2500000000002</v>
      </c>
      <c r="H18" s="64"/>
      <c r="I18" s="65"/>
      <c r="J18" s="42">
        <f>SUM(J9:J17)</f>
        <v>126631.82250000002</v>
      </c>
    </row>
    <row r="19" spans="2:12" x14ac:dyDescent="0.2">
      <c r="B19" s="26" t="s">
        <v>7</v>
      </c>
      <c r="C19" s="27"/>
      <c r="D19" s="28"/>
      <c r="E19" s="28"/>
      <c r="F19" s="28"/>
      <c r="G19" s="28"/>
      <c r="H19" s="28"/>
      <c r="I19" s="28"/>
      <c r="J19" s="33"/>
    </row>
    <row r="20" spans="2:12" ht="25.5" x14ac:dyDescent="0.2">
      <c r="B20" s="30" t="s">
        <v>72</v>
      </c>
      <c r="C20" s="27" t="s">
        <v>19</v>
      </c>
      <c r="D20" s="28"/>
      <c r="E20" s="28"/>
      <c r="F20" s="28"/>
      <c r="G20" s="28"/>
      <c r="H20" s="28"/>
      <c r="I20" s="28"/>
      <c r="J20" s="33"/>
    </row>
    <row r="21" spans="2:12" x14ac:dyDescent="0.2">
      <c r="B21" s="30" t="s">
        <v>8</v>
      </c>
      <c r="C21" s="27" t="s">
        <v>20</v>
      </c>
      <c r="D21" s="28"/>
      <c r="E21" s="28"/>
      <c r="F21" s="28"/>
      <c r="G21" s="28"/>
      <c r="H21" s="28"/>
      <c r="I21" s="28"/>
      <c r="J21" s="33"/>
    </row>
    <row r="22" spans="2:12" x14ac:dyDescent="0.2">
      <c r="B22" s="30" t="s">
        <v>9</v>
      </c>
      <c r="C22" s="27" t="s">
        <v>20</v>
      </c>
      <c r="D22" s="28"/>
      <c r="E22" s="28"/>
      <c r="F22" s="28"/>
      <c r="G22" s="28"/>
      <c r="H22" s="28"/>
      <c r="I22" s="28"/>
      <c r="J22" s="33"/>
    </row>
    <row r="23" spans="2:12" x14ac:dyDescent="0.2">
      <c r="B23" s="30" t="s">
        <v>10</v>
      </c>
      <c r="C23" s="27" t="s">
        <v>20</v>
      </c>
      <c r="D23" s="28"/>
      <c r="E23" s="28"/>
      <c r="F23" s="28"/>
      <c r="G23" s="28"/>
      <c r="H23" s="28"/>
      <c r="I23" s="28"/>
      <c r="J23" s="33"/>
    </row>
    <row r="24" spans="2:12" x14ac:dyDescent="0.2">
      <c r="B24" s="30" t="s">
        <v>11</v>
      </c>
      <c r="C24" s="27"/>
      <c r="D24" s="28"/>
      <c r="E24" s="28"/>
      <c r="F24" s="28"/>
      <c r="G24" s="28"/>
      <c r="H24" s="28"/>
      <c r="I24" s="28"/>
      <c r="J24" s="33"/>
    </row>
    <row r="25" spans="2:12" ht="25.5" x14ac:dyDescent="0.2">
      <c r="B25" s="43" t="s">
        <v>28</v>
      </c>
      <c r="C25" s="27">
        <v>0.25</v>
      </c>
      <c r="D25" s="28">
        <v>1</v>
      </c>
      <c r="E25" s="28">
        <f>C25*D25</f>
        <v>0.25</v>
      </c>
      <c r="F25" s="37">
        <v>2190</v>
      </c>
      <c r="G25" s="38">
        <f>E25*F25</f>
        <v>547.5</v>
      </c>
      <c r="H25" s="29">
        <f>G25*0.05</f>
        <v>27.375</v>
      </c>
      <c r="I25" s="29">
        <f>G25*0.1</f>
        <v>54.75</v>
      </c>
      <c r="J25" s="33">
        <f>G25*$M$3+H25*$M$4+I25*$M$5</f>
        <v>63315.911249999997</v>
      </c>
    </row>
    <row r="26" spans="2:12" x14ac:dyDescent="0.2">
      <c r="B26" s="44" t="s">
        <v>31</v>
      </c>
      <c r="C26" s="45">
        <v>1</v>
      </c>
      <c r="D26" s="46">
        <v>1</v>
      </c>
      <c r="E26" s="46">
        <f>C26*D26</f>
        <v>1</v>
      </c>
      <c r="F26" s="47">
        <v>2190</v>
      </c>
      <c r="G26" s="32">
        <f>E26*F26</f>
        <v>2190</v>
      </c>
      <c r="H26" s="38">
        <f>G26*0.05</f>
        <v>109.5</v>
      </c>
      <c r="I26" s="32">
        <f>G26*0.1</f>
        <v>219</v>
      </c>
      <c r="J26" s="48">
        <f>G26*$M$3+H26*$M$4+I26*$M$5+2190*335</f>
        <v>986913.64500000002</v>
      </c>
    </row>
    <row r="27" spans="2:12" ht="25.5" x14ac:dyDescent="0.2">
      <c r="B27" s="30" t="s">
        <v>12</v>
      </c>
      <c r="C27" s="27" t="s">
        <v>0</v>
      </c>
      <c r="D27" s="28"/>
      <c r="E27" s="28"/>
      <c r="F27" s="28"/>
      <c r="G27" s="29"/>
      <c r="H27" s="29"/>
      <c r="I27" s="29"/>
      <c r="J27" s="33"/>
      <c r="L27" s="49"/>
    </row>
    <row r="28" spans="2:12" x14ac:dyDescent="0.2">
      <c r="B28" s="30" t="s">
        <v>29</v>
      </c>
      <c r="C28" s="27">
        <v>0.25</v>
      </c>
      <c r="D28" s="28">
        <v>1</v>
      </c>
      <c r="E28" s="28">
        <f>C28*D28</f>
        <v>0.25</v>
      </c>
      <c r="F28" s="37">
        <v>2190</v>
      </c>
      <c r="G28" s="38">
        <f>E28*F28</f>
        <v>547.5</v>
      </c>
      <c r="H28" s="29">
        <f>G28*0.05</f>
        <v>27.375</v>
      </c>
      <c r="I28" s="29">
        <f>G28*0.1</f>
        <v>54.75</v>
      </c>
      <c r="J28" s="33">
        <f>G28*$M$3+H28*$M$4+I28*$M$5</f>
        <v>63315.911249999997</v>
      </c>
    </row>
    <row r="29" spans="2:12" x14ac:dyDescent="0.2">
      <c r="B29" s="30" t="s">
        <v>13</v>
      </c>
      <c r="C29" s="27" t="s">
        <v>0</v>
      </c>
      <c r="D29" s="28"/>
      <c r="E29" s="28"/>
      <c r="F29" s="28"/>
      <c r="G29" s="28"/>
      <c r="H29" s="28"/>
      <c r="I29" s="28"/>
      <c r="J29" s="33"/>
    </row>
    <row r="30" spans="2:12" ht="13.5" x14ac:dyDescent="0.25">
      <c r="B30" s="39" t="s">
        <v>17</v>
      </c>
      <c r="C30" s="40"/>
      <c r="D30" s="41"/>
      <c r="E30" s="41"/>
      <c r="F30" s="41"/>
      <c r="G30" s="63">
        <f>SUM(G25:I29)</f>
        <v>3777.75</v>
      </c>
      <c r="H30" s="64"/>
      <c r="I30" s="65"/>
      <c r="J30" s="42">
        <f>SUM(J20:J29)</f>
        <v>1113545.4674999998</v>
      </c>
    </row>
    <row r="31" spans="2:12" ht="28.5" x14ac:dyDescent="0.2">
      <c r="B31" s="50" t="s">
        <v>62</v>
      </c>
      <c r="C31" s="27"/>
      <c r="D31" s="28"/>
      <c r="E31" s="28"/>
      <c r="F31" s="28"/>
      <c r="G31" s="66">
        <f>ROUND(G30+G18, -1)</f>
        <v>5040</v>
      </c>
      <c r="H31" s="66"/>
      <c r="I31" s="66"/>
      <c r="J31" s="51">
        <f>ROUND(J18+J30,-4)</f>
        <v>1240000</v>
      </c>
    </row>
    <row r="32" spans="2:12" x14ac:dyDescent="0.2">
      <c r="B32" s="52" t="s">
        <v>33</v>
      </c>
      <c r="C32" s="28"/>
      <c r="D32" s="28"/>
      <c r="E32" s="28"/>
      <c r="F32" s="28"/>
      <c r="G32" s="53"/>
      <c r="H32" s="53"/>
      <c r="I32" s="53"/>
      <c r="J32" s="51">
        <v>0</v>
      </c>
      <c r="L32" s="54"/>
    </row>
    <row r="33" spans="2:13" ht="15.75" x14ac:dyDescent="0.2">
      <c r="B33" s="52" t="s">
        <v>63</v>
      </c>
      <c r="C33" s="28"/>
      <c r="D33" s="28"/>
      <c r="E33" s="28"/>
      <c r="F33" s="28"/>
      <c r="G33" s="53"/>
      <c r="H33" s="53"/>
      <c r="I33" s="53"/>
      <c r="J33" s="51">
        <f>J32+J31</f>
        <v>1240000</v>
      </c>
      <c r="L33" s="62">
        <f>G31/4380</f>
        <v>1.1506849315068493</v>
      </c>
      <c r="M33" s="20" t="s">
        <v>30</v>
      </c>
    </row>
    <row r="34" spans="2:13" x14ac:dyDescent="0.2">
      <c r="B34" s="55"/>
      <c r="C34" s="56"/>
      <c r="D34" s="56"/>
      <c r="E34" s="56"/>
      <c r="F34" s="56"/>
      <c r="G34" s="57"/>
      <c r="H34" s="57"/>
      <c r="I34" s="57"/>
      <c r="J34" s="58"/>
    </row>
    <row r="35" spans="2:13" x14ac:dyDescent="0.2">
      <c r="B35" s="16" t="s">
        <v>23</v>
      </c>
    </row>
    <row r="36" spans="2:13" ht="15.75" x14ac:dyDescent="0.2">
      <c r="B36" s="17" t="s">
        <v>50</v>
      </c>
    </row>
    <row r="37" spans="2:13" ht="15.75" x14ac:dyDescent="0.2">
      <c r="B37" s="17" t="s">
        <v>51</v>
      </c>
    </row>
    <row r="38" spans="2:13" ht="15.75" x14ac:dyDescent="0.2">
      <c r="B38" s="17" t="s">
        <v>52</v>
      </c>
    </row>
    <row r="39" spans="2:13" ht="15.75" x14ac:dyDescent="0.2">
      <c r="B39" s="17" t="s">
        <v>53</v>
      </c>
    </row>
    <row r="40" spans="2:13" ht="15.75" x14ac:dyDescent="0.2">
      <c r="B40" s="17" t="s">
        <v>54</v>
      </c>
    </row>
    <row r="41" spans="2:13" ht="15.75" x14ac:dyDescent="0.2">
      <c r="B41" s="17" t="s">
        <v>55</v>
      </c>
    </row>
    <row r="43" spans="2:13" x14ac:dyDescent="0.2">
      <c r="B43" s="20"/>
    </row>
  </sheetData>
  <mergeCells count="3">
    <mergeCell ref="G18:I18"/>
    <mergeCell ref="G30:I30"/>
    <mergeCell ref="G31:I31"/>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19"/>
  <sheetViews>
    <sheetView workbookViewId="0">
      <selection activeCell="I9" sqref="I9"/>
    </sheetView>
  </sheetViews>
  <sheetFormatPr defaultRowHeight="15" x14ac:dyDescent="0.25"/>
  <cols>
    <col min="1" max="1" width="34" customWidth="1"/>
    <col min="2" max="2" width="12.7109375" bestFit="1" customWidth="1"/>
    <col min="3" max="3" width="12.5703125" bestFit="1" customWidth="1"/>
    <col min="4" max="4" width="12.85546875" customWidth="1"/>
    <col min="5" max="5" width="11.85546875" bestFit="1" customWidth="1"/>
    <col min="6" max="6" width="12.28515625" customWidth="1"/>
    <col min="7" max="7" width="14.28515625" customWidth="1"/>
    <col min="8" max="8" width="11.28515625" bestFit="1" customWidth="1"/>
    <col min="9" max="9" width="10.42578125" customWidth="1"/>
    <col min="10" max="10" width="11.42578125" customWidth="1"/>
  </cols>
  <sheetData>
    <row r="3" spans="1:12" x14ac:dyDescent="0.25">
      <c r="A3" s="59"/>
      <c r="B3" s="60"/>
      <c r="C3" s="60"/>
      <c r="D3" s="60"/>
      <c r="E3" s="60"/>
      <c r="F3" s="60"/>
      <c r="G3" s="60"/>
      <c r="H3" s="60"/>
      <c r="I3" s="60"/>
      <c r="K3" t="s">
        <v>24</v>
      </c>
      <c r="L3">
        <v>46.67</v>
      </c>
    </row>
    <row r="4" spans="1:12" x14ac:dyDescent="0.25">
      <c r="A4" s="61"/>
      <c r="B4" s="60"/>
      <c r="C4" s="60"/>
      <c r="D4" s="60"/>
      <c r="E4" s="59"/>
      <c r="F4" s="60"/>
      <c r="G4" s="60"/>
      <c r="H4" s="60"/>
      <c r="I4" s="59"/>
      <c r="K4" t="s">
        <v>22</v>
      </c>
      <c r="L4">
        <v>62.9</v>
      </c>
    </row>
    <row r="5" spans="1:12" ht="71.25" x14ac:dyDescent="0.25">
      <c r="A5" s="11" t="s">
        <v>21</v>
      </c>
      <c r="B5" s="11" t="s">
        <v>64</v>
      </c>
      <c r="C5" s="11" t="s">
        <v>65</v>
      </c>
      <c r="D5" s="11" t="s">
        <v>66</v>
      </c>
      <c r="E5" s="11" t="s">
        <v>67</v>
      </c>
      <c r="F5" s="11" t="s">
        <v>68</v>
      </c>
      <c r="G5" s="11" t="s">
        <v>69</v>
      </c>
      <c r="H5" s="11" t="s">
        <v>71</v>
      </c>
      <c r="I5" s="11" t="s">
        <v>70</v>
      </c>
      <c r="K5" t="s">
        <v>25</v>
      </c>
      <c r="L5">
        <v>25.25</v>
      </c>
    </row>
    <row r="6" spans="1:12" x14ac:dyDescent="0.25">
      <c r="A6" s="2" t="s">
        <v>27</v>
      </c>
      <c r="B6" s="2"/>
      <c r="C6" s="2"/>
      <c r="D6" s="2"/>
      <c r="E6" s="2"/>
      <c r="F6" s="2"/>
      <c r="G6" s="2"/>
      <c r="H6" s="2"/>
      <c r="I6" s="2"/>
    </row>
    <row r="7" spans="1:12" ht="18" x14ac:dyDescent="0.25">
      <c r="A7" s="7" t="s">
        <v>34</v>
      </c>
      <c r="B7" s="2">
        <v>1</v>
      </c>
      <c r="C7" s="2">
        <v>1</v>
      </c>
      <c r="D7" s="2">
        <f>B7*C7</f>
        <v>1</v>
      </c>
      <c r="E7" s="2">
        <v>0</v>
      </c>
      <c r="F7" s="2">
        <f>D7*E7</f>
        <v>0</v>
      </c>
      <c r="G7" s="2">
        <f>F7*0.05</f>
        <v>0</v>
      </c>
      <c r="H7" s="2">
        <f>F7*0.1</f>
        <v>0</v>
      </c>
      <c r="I7" s="5">
        <f>F7*$L$3+G7*$L$4+H7*$L$5</f>
        <v>0</v>
      </c>
    </row>
    <row r="8" spans="1:12" ht="18" x14ac:dyDescent="0.25">
      <c r="A8" s="7" t="s">
        <v>35</v>
      </c>
      <c r="B8" s="2">
        <v>2</v>
      </c>
      <c r="C8" s="2">
        <v>1</v>
      </c>
      <c r="D8" s="2">
        <f t="shared" ref="D8:D10" si="0">B8*C8</f>
        <v>2</v>
      </c>
      <c r="E8" s="2">
        <v>0</v>
      </c>
      <c r="F8" s="2">
        <f t="shared" ref="F8:F10" si="1">D8*E8</f>
        <v>0</v>
      </c>
      <c r="G8" s="2">
        <f t="shared" ref="G8:G10" si="2">F8*0.05</f>
        <v>0</v>
      </c>
      <c r="H8" s="2">
        <f t="shared" ref="H8:H10" si="3">F8*0.1</f>
        <v>0</v>
      </c>
      <c r="I8" s="5">
        <f t="shared" ref="I8:I9" si="4">F8*$L$3+G8*$L$4+H8*$L$5</f>
        <v>0</v>
      </c>
    </row>
    <row r="9" spans="1:12" ht="18" x14ac:dyDescent="0.25">
      <c r="A9" s="7" t="s">
        <v>36</v>
      </c>
      <c r="B9" s="2">
        <v>2</v>
      </c>
      <c r="C9" s="2">
        <v>1</v>
      </c>
      <c r="D9" s="2">
        <f t="shared" si="0"/>
        <v>2</v>
      </c>
      <c r="E9" s="3">
        <v>219</v>
      </c>
      <c r="F9" s="2">
        <f t="shared" si="1"/>
        <v>438</v>
      </c>
      <c r="G9" s="6">
        <f t="shared" si="2"/>
        <v>21.900000000000002</v>
      </c>
      <c r="H9" s="6">
        <f t="shared" si="3"/>
        <v>43.800000000000004</v>
      </c>
      <c r="I9" s="4">
        <f t="shared" si="4"/>
        <v>22924.92</v>
      </c>
    </row>
    <row r="10" spans="1:12" ht="18" x14ac:dyDescent="0.25">
      <c r="A10" s="7" t="s">
        <v>37</v>
      </c>
      <c r="B10" s="2">
        <v>2</v>
      </c>
      <c r="C10" s="2">
        <v>1</v>
      </c>
      <c r="D10" s="2">
        <f t="shared" si="0"/>
        <v>2</v>
      </c>
      <c r="E10" s="3">
        <v>219</v>
      </c>
      <c r="F10" s="2">
        <f t="shared" si="1"/>
        <v>438</v>
      </c>
      <c r="G10" s="6">
        <f t="shared" si="2"/>
        <v>21.900000000000002</v>
      </c>
      <c r="H10" s="6">
        <f t="shared" si="3"/>
        <v>43.800000000000004</v>
      </c>
      <c r="I10" s="4">
        <f>F10*$L$3+G10*$L$4+H10*$L$5</f>
        <v>22924.92</v>
      </c>
    </row>
    <row r="11" spans="1:12" ht="16.5" x14ac:dyDescent="0.25">
      <c r="A11" s="8" t="s">
        <v>38</v>
      </c>
      <c r="B11" s="9"/>
      <c r="C11" s="9"/>
      <c r="D11" s="9"/>
      <c r="E11" s="10"/>
      <c r="F11" s="67">
        <f>ROUND(SUM(F7:H10),-1)</f>
        <v>1010</v>
      </c>
      <c r="G11" s="67"/>
      <c r="H11" s="67"/>
      <c r="I11" s="15">
        <f>ROUND(SUM(I7:I10),-2)</f>
        <v>45800</v>
      </c>
    </row>
    <row r="12" spans="1:12" x14ac:dyDescent="0.25">
      <c r="K12" s="1"/>
    </row>
    <row r="14" spans="1:12" x14ac:dyDescent="0.25">
      <c r="A14" s="12" t="s">
        <v>23</v>
      </c>
    </row>
    <row r="15" spans="1:12" ht="18" x14ac:dyDescent="0.25">
      <c r="A15" s="13" t="s">
        <v>39</v>
      </c>
    </row>
    <row r="16" spans="1:12" ht="18" x14ac:dyDescent="0.25">
      <c r="A16" s="14" t="s">
        <v>43</v>
      </c>
    </row>
    <row r="17" spans="1:1" ht="18" x14ac:dyDescent="0.25">
      <c r="A17" s="13" t="s">
        <v>40</v>
      </c>
    </row>
    <row r="18" spans="1:1" ht="18" x14ac:dyDescent="0.25">
      <c r="A18" s="13" t="s">
        <v>41</v>
      </c>
    </row>
    <row r="19" spans="1:1" ht="18" x14ac:dyDescent="0.25">
      <c r="A19" s="13" t="s">
        <v>42</v>
      </c>
    </row>
  </sheetData>
  <mergeCells count="1">
    <mergeCell ref="F11:H11"/>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Eastern Research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wwrigley</cp:lastModifiedBy>
  <cp:lastPrinted>2012-10-20T21:43:02Z</cp:lastPrinted>
  <dcterms:created xsi:type="dcterms:W3CDTF">2012-10-17T12:40:25Z</dcterms:created>
  <dcterms:modified xsi:type="dcterms:W3CDTF">2016-03-17T14:03:19Z</dcterms:modified>
</cp:coreProperties>
</file>