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Hou\Desktop\ICR Related\1730.10\"/>
    </mc:Choice>
  </mc:AlternateContent>
  <bookViews>
    <workbookView xWindow="120" yWindow="120" windowWidth="24915" windowHeight="12075"/>
  </bookViews>
  <sheets>
    <sheet name="Respondent" sheetId="1" r:id="rId1"/>
    <sheet name="Agency" sheetId="2" r:id="rId2"/>
    <sheet name="Additional" sheetId="3" r:id="rId3"/>
  </sheets>
  <calcPr calcId="152511"/>
</workbook>
</file>

<file path=xl/calcChain.xml><?xml version="1.0" encoding="utf-8"?>
<calcChain xmlns="http://schemas.openxmlformats.org/spreadsheetml/2006/main">
  <c r="E4" i="2" l="1"/>
  <c r="L59" i="1" l="1"/>
  <c r="F59" i="1"/>
  <c r="I59" i="1"/>
  <c r="I61" i="1" s="1"/>
  <c r="I60" i="1"/>
  <c r="E30" i="2"/>
  <c r="E28" i="2"/>
  <c r="E24" i="2"/>
  <c r="E19" i="2"/>
  <c r="E55" i="1"/>
  <c r="E34" i="1"/>
  <c r="E36" i="1"/>
  <c r="E32" i="1" l="1"/>
  <c r="E27" i="1"/>
  <c r="C52" i="3"/>
  <c r="F52" i="3" s="1"/>
  <c r="C50" i="3"/>
  <c r="F50" i="3" s="1"/>
  <c r="C45" i="3"/>
  <c r="F45" i="3" s="1"/>
  <c r="F36" i="3"/>
  <c r="F37" i="3"/>
  <c r="F38" i="3"/>
  <c r="F39" i="3"/>
  <c r="F40" i="3"/>
  <c r="F41" i="3"/>
  <c r="F42" i="3"/>
  <c r="F43" i="3"/>
  <c r="F44" i="3"/>
  <c r="F46" i="3"/>
  <c r="F47" i="3"/>
  <c r="F49" i="3"/>
  <c r="F51" i="3"/>
  <c r="F53" i="3"/>
  <c r="F35" i="3"/>
  <c r="C29" i="3"/>
  <c r="G26" i="3"/>
  <c r="D27" i="3" s="1"/>
  <c r="H8" i="3"/>
  <c r="H9" i="3"/>
  <c r="H10" i="3"/>
  <c r="H11" i="3"/>
  <c r="H12" i="3"/>
  <c r="H13" i="3"/>
  <c r="H14" i="3"/>
  <c r="H15" i="3"/>
  <c r="H16" i="3"/>
  <c r="H17" i="3"/>
  <c r="H7" i="3"/>
  <c r="E8" i="3"/>
  <c r="E9" i="3"/>
  <c r="E10" i="3"/>
  <c r="E11" i="3"/>
  <c r="E12" i="3"/>
  <c r="E13" i="3"/>
  <c r="E14" i="3"/>
  <c r="E15" i="3"/>
  <c r="E16" i="3"/>
  <c r="E17" i="3"/>
  <c r="E7" i="3"/>
  <c r="E7" i="2"/>
  <c r="D21" i="1"/>
  <c r="F21" i="1" s="1"/>
  <c r="D19" i="1"/>
  <c r="F19" i="1" s="1"/>
  <c r="D30" i="2"/>
  <c r="F30" i="2" s="1"/>
  <c r="G30" i="2" s="1"/>
  <c r="D29" i="2"/>
  <c r="F29" i="2" s="1"/>
  <c r="D28" i="2"/>
  <c r="F28" i="2" s="1"/>
  <c r="G28" i="2" s="1"/>
  <c r="D27" i="2"/>
  <c r="F27" i="2" s="1"/>
  <c r="G27" i="2" s="1"/>
  <c r="D26" i="2"/>
  <c r="F26" i="2" s="1"/>
  <c r="D24" i="2"/>
  <c r="F24" i="2" s="1"/>
  <c r="G24" i="2" s="1"/>
  <c r="D23" i="2"/>
  <c r="F23" i="2" s="1"/>
  <c r="D20" i="2"/>
  <c r="F20" i="2" s="1"/>
  <c r="D19" i="2"/>
  <c r="F19" i="2" s="1"/>
  <c r="G19" i="2" s="1"/>
  <c r="D16" i="2"/>
  <c r="F16" i="2" s="1"/>
  <c r="D15" i="2"/>
  <c r="F15" i="2" s="1"/>
  <c r="G15" i="2" s="1"/>
  <c r="D7" i="2"/>
  <c r="D5" i="2"/>
  <c r="D4" i="2"/>
  <c r="F4" i="2" s="1"/>
  <c r="D56" i="1"/>
  <c r="F56" i="1" s="1"/>
  <c r="D55" i="1"/>
  <c r="F55" i="1" s="1"/>
  <c r="G55" i="1" s="1"/>
  <c r="D52" i="1"/>
  <c r="F52" i="1" s="1"/>
  <c r="D51" i="1"/>
  <c r="F51" i="1" s="1"/>
  <c r="D36" i="1"/>
  <c r="F36" i="1" s="1"/>
  <c r="D34" i="1"/>
  <c r="F34" i="1" s="1"/>
  <c r="D33" i="1"/>
  <c r="F33" i="1" s="1"/>
  <c r="G33" i="1" s="1"/>
  <c r="D32" i="1"/>
  <c r="F32" i="1" s="1"/>
  <c r="H32" i="1" s="1"/>
  <c r="D31" i="1"/>
  <c r="F31" i="1" s="1"/>
  <c r="D26" i="1"/>
  <c r="F26" i="1" s="1"/>
  <c r="G26" i="1" s="1"/>
  <c r="D27" i="1"/>
  <c r="F27" i="1" s="1"/>
  <c r="D28" i="1"/>
  <c r="F28" i="1" s="1"/>
  <c r="H28" i="1" s="1"/>
  <c r="D13" i="1"/>
  <c r="F13" i="1" s="1"/>
  <c r="G13" i="1" s="1"/>
  <c r="D12" i="1"/>
  <c r="F12" i="1" s="1"/>
  <c r="H12" i="1" s="1"/>
  <c r="D11" i="1"/>
  <c r="F11" i="1" s="1"/>
  <c r="D10" i="1"/>
  <c r="F10" i="1" s="1"/>
  <c r="D9" i="1"/>
  <c r="F9" i="1" s="1"/>
  <c r="G9" i="1" s="1"/>
  <c r="D8" i="1"/>
  <c r="F8" i="1" s="1"/>
  <c r="D7" i="1"/>
  <c r="F7" i="1" s="1"/>
  <c r="D5" i="1"/>
  <c r="F5" i="1" s="1"/>
  <c r="H5" i="1" s="1"/>
  <c r="D18" i="2"/>
  <c r="F18" i="2" s="1"/>
  <c r="D17" i="2"/>
  <c r="F17" i="2" s="1"/>
  <c r="D14" i="2"/>
  <c r="F14" i="2" s="1"/>
  <c r="D13" i="2"/>
  <c r="F13" i="2" s="1"/>
  <c r="D12" i="2"/>
  <c r="F12" i="2" s="1"/>
  <c r="D11" i="2"/>
  <c r="F11" i="2" s="1"/>
  <c r="D10" i="2"/>
  <c r="F10" i="2" s="1"/>
  <c r="D9" i="2"/>
  <c r="F9" i="2" s="1"/>
  <c r="D2" i="2"/>
  <c r="F2" i="2" s="1"/>
  <c r="D50" i="1"/>
  <c r="F50" i="1" s="1"/>
  <c r="H50" i="1" s="1"/>
  <c r="D49" i="1"/>
  <c r="F49" i="1" s="1"/>
  <c r="D48" i="1"/>
  <c r="F48" i="1" s="1"/>
  <c r="D46" i="1"/>
  <c r="F46" i="1" s="1"/>
  <c r="D45" i="1"/>
  <c r="F45" i="1" s="1"/>
  <c r="D25" i="1"/>
  <c r="F25" i="1" s="1"/>
  <c r="D24" i="1"/>
  <c r="F24" i="1" s="1"/>
  <c r="D23" i="1"/>
  <c r="F23" i="1" s="1"/>
  <c r="H23" i="1" s="1"/>
  <c r="D22" i="1"/>
  <c r="F22" i="1" s="1"/>
  <c r="D20" i="1"/>
  <c r="F20" i="1" s="1"/>
  <c r="D18" i="1"/>
  <c r="F18" i="1" s="1"/>
  <c r="G18" i="1" s="1"/>
  <c r="D17" i="1"/>
  <c r="F17" i="1" s="1"/>
  <c r="C54" i="3" l="1"/>
  <c r="F54" i="3" s="1"/>
  <c r="F55" i="3" s="1"/>
  <c r="G27" i="3"/>
  <c r="D28" i="3" s="1"/>
  <c r="G28" i="3" s="1"/>
  <c r="E18" i="3"/>
  <c r="H18" i="3"/>
  <c r="G21" i="1"/>
  <c r="I21" i="1" s="1"/>
  <c r="H21" i="1"/>
  <c r="H19" i="1"/>
  <c r="G19" i="1"/>
  <c r="I19" i="1" s="1"/>
  <c r="F7" i="2"/>
  <c r="G7" i="2" s="1"/>
  <c r="H18" i="1"/>
  <c r="I18" i="1" s="1"/>
  <c r="E5" i="2"/>
  <c r="F5" i="2" s="1"/>
  <c r="H29" i="2"/>
  <c r="G29" i="2"/>
  <c r="H26" i="2"/>
  <c r="G26" i="2"/>
  <c r="H28" i="2"/>
  <c r="I28" i="2" s="1"/>
  <c r="H30" i="2"/>
  <c r="I30" i="2" s="1"/>
  <c r="H27" i="2"/>
  <c r="I27" i="2" s="1"/>
  <c r="H24" i="2"/>
  <c r="I24" i="2" s="1"/>
  <c r="G23" i="2"/>
  <c r="H23" i="2"/>
  <c r="G20" i="2"/>
  <c r="H20" i="2"/>
  <c r="H19" i="2"/>
  <c r="I19" i="2" s="1"/>
  <c r="G16" i="2"/>
  <c r="H16" i="2"/>
  <c r="H15" i="2"/>
  <c r="I15" i="2" s="1"/>
  <c r="G4" i="2"/>
  <c r="H4" i="2"/>
  <c r="G32" i="1"/>
  <c r="I32" i="1" s="1"/>
  <c r="G51" i="1"/>
  <c r="H51" i="1"/>
  <c r="G46" i="1"/>
  <c r="H46" i="1"/>
  <c r="H7" i="1"/>
  <c r="G7" i="1"/>
  <c r="H52" i="1"/>
  <c r="G52" i="1"/>
  <c r="G24" i="1"/>
  <c r="H24" i="1"/>
  <c r="H45" i="1"/>
  <c r="G45" i="1"/>
  <c r="G56" i="1"/>
  <c r="H56" i="1"/>
  <c r="H55" i="1"/>
  <c r="I55" i="1" s="1"/>
  <c r="G50" i="1"/>
  <c r="I50" i="1" s="1"/>
  <c r="G36" i="1"/>
  <c r="H36" i="1"/>
  <c r="G31" i="1"/>
  <c r="H31" i="1"/>
  <c r="G34" i="1"/>
  <c r="H34" i="1"/>
  <c r="H33" i="1"/>
  <c r="I33" i="1" s="1"/>
  <c r="H27" i="1"/>
  <c r="G27" i="1"/>
  <c r="H26" i="1"/>
  <c r="I26" i="1" s="1"/>
  <c r="G28" i="1"/>
  <c r="I28" i="1" s="1"/>
  <c r="H8" i="1"/>
  <c r="G8" i="1"/>
  <c r="G5" i="1"/>
  <c r="H11" i="1"/>
  <c r="G11" i="1"/>
  <c r="G12" i="1"/>
  <c r="I12" i="1" s="1"/>
  <c r="G10" i="1"/>
  <c r="H10" i="1"/>
  <c r="H9" i="1"/>
  <c r="I9" i="1" s="1"/>
  <c r="H13" i="1"/>
  <c r="I13" i="1" s="1"/>
  <c r="G9" i="2"/>
  <c r="H9" i="2"/>
  <c r="G13" i="2"/>
  <c r="H13" i="2"/>
  <c r="H12" i="2"/>
  <c r="G12" i="2"/>
  <c r="H18" i="2"/>
  <c r="G18" i="2"/>
  <c r="H10" i="2"/>
  <c r="G10" i="2"/>
  <c r="H14" i="2"/>
  <c r="G14" i="2"/>
  <c r="G2" i="2"/>
  <c r="G11" i="2"/>
  <c r="G17" i="2"/>
  <c r="H2" i="2"/>
  <c r="H11" i="2"/>
  <c r="H17" i="2"/>
  <c r="H49" i="1"/>
  <c r="G49" i="1"/>
  <c r="H17" i="1"/>
  <c r="G17" i="1"/>
  <c r="H22" i="1"/>
  <c r="G22" i="1"/>
  <c r="I22" i="1" s="1"/>
  <c r="H48" i="1"/>
  <c r="G48" i="1"/>
  <c r="G23" i="1"/>
  <c r="I23" i="1" s="1"/>
  <c r="G20" i="1"/>
  <c r="H20" i="1"/>
  <c r="G25" i="1"/>
  <c r="H25" i="1"/>
  <c r="I51" i="1" l="1"/>
  <c r="I18" i="3"/>
  <c r="G29" i="3"/>
  <c r="D29" i="3"/>
  <c r="H5" i="2"/>
  <c r="G5" i="2"/>
  <c r="F31" i="2" s="1"/>
  <c r="I13" i="2"/>
  <c r="I16" i="2"/>
  <c r="H7" i="2"/>
  <c r="I20" i="2"/>
  <c r="I4" i="2"/>
  <c r="I29" i="2"/>
  <c r="I5" i="1"/>
  <c r="F37" i="1"/>
  <c r="I7" i="1"/>
  <c r="F58" i="1"/>
  <c r="I26" i="2"/>
  <c r="I23" i="2"/>
  <c r="I7" i="2"/>
  <c r="I12" i="2"/>
  <c r="I14" i="2"/>
  <c r="I18" i="2"/>
  <c r="I9" i="2"/>
  <c r="I46" i="1"/>
  <c r="I45" i="1"/>
  <c r="I36" i="1"/>
  <c r="I24" i="1"/>
  <c r="I20" i="1"/>
  <c r="I17" i="1"/>
  <c r="I11" i="1"/>
  <c r="I10" i="1"/>
  <c r="I8" i="1"/>
  <c r="I56" i="1"/>
  <c r="I52" i="1"/>
  <c r="I27" i="1"/>
  <c r="I31" i="1"/>
  <c r="I34" i="1"/>
  <c r="I49" i="1"/>
  <c r="I48" i="1"/>
  <c r="I2" i="2"/>
  <c r="I10" i="2"/>
  <c r="I17" i="2"/>
  <c r="I11" i="2"/>
  <c r="I25" i="1"/>
  <c r="I31" i="2" l="1"/>
  <c r="I5" i="2"/>
  <c r="I37" i="1"/>
  <c r="I58" i="1"/>
</calcChain>
</file>

<file path=xl/sharedStrings.xml><?xml version="1.0" encoding="utf-8"?>
<sst xmlns="http://schemas.openxmlformats.org/spreadsheetml/2006/main" count="267" uniqueCount="212">
  <si>
    <t>Burden item</t>
  </si>
  <si>
    <t>1.  Applications</t>
  </si>
  <si>
    <t>N/A</t>
  </si>
  <si>
    <t>2.  Survey and Studies</t>
  </si>
  <si>
    <t>3.  Reporting requirements</t>
  </si>
  <si>
    <t xml:space="preserve">     B.  Required activities</t>
  </si>
  <si>
    <t xml:space="preserve">     C. Create information</t>
  </si>
  <si>
    <t>See 3B</t>
  </si>
  <si>
    <t xml:space="preserve">     D. Gather existing information</t>
  </si>
  <si>
    <t xml:space="preserve">     E. Write reports</t>
  </si>
  <si>
    <r>
      <t xml:space="preserve">          Notification of actual startup </t>
    </r>
    <r>
      <rPr>
        <vertAlign val="superscript"/>
        <sz val="10"/>
        <color theme="1"/>
        <rFont val="Times New Roman"/>
        <family val="1"/>
      </rPr>
      <t>g</t>
    </r>
  </si>
  <si>
    <t>Subtotal  for Reporting  Requirements</t>
  </si>
  <si>
    <t>4.  Recordkeeping requirements</t>
  </si>
  <si>
    <t>See 3A</t>
  </si>
  <si>
    <t xml:space="preserve">     B. Plan activities</t>
  </si>
  <si>
    <t xml:space="preserve">     C. Implement activities</t>
  </si>
  <si>
    <t xml:space="preserve">     D. Develop record system</t>
  </si>
  <si>
    <t xml:space="preserve">     E. Time to enter information</t>
  </si>
  <si>
    <t xml:space="preserve">Subtotal  for Recordkeeping Requirements  </t>
  </si>
  <si>
    <t>MNG</t>
  </si>
  <si>
    <t>TECH</t>
  </si>
  <si>
    <t>CLER</t>
  </si>
  <si>
    <t>Activity</t>
  </si>
  <si>
    <r>
      <t xml:space="preserve">        Development of operating information </t>
    </r>
    <r>
      <rPr>
        <vertAlign val="superscript"/>
        <sz val="10"/>
        <color theme="1"/>
        <rFont val="Times New Roman"/>
        <family val="1"/>
      </rPr>
      <t>e</t>
    </r>
  </si>
  <si>
    <r>
      <t xml:space="preserve">          Notification of intent to construct </t>
    </r>
    <r>
      <rPr>
        <vertAlign val="superscript"/>
        <sz val="10"/>
        <color theme="1"/>
        <rFont val="Times New Roman"/>
        <family val="1"/>
      </rPr>
      <t>f</t>
    </r>
  </si>
  <si>
    <r>
      <t xml:space="preserve">          Notification of anticipated startup </t>
    </r>
    <r>
      <rPr>
        <vertAlign val="superscript"/>
        <sz val="10"/>
        <color theme="1"/>
        <rFont val="Times New Roman"/>
        <family val="1"/>
      </rPr>
      <t>g</t>
    </r>
  </si>
  <si>
    <t xml:space="preserve">          Notification of HMIWI capacity</t>
  </si>
  <si>
    <r>
      <t xml:space="preserve">        Repeat perf spec tests (certif) for CMS </t>
    </r>
    <r>
      <rPr>
        <vertAlign val="superscript"/>
        <sz val="10"/>
        <color theme="1"/>
        <rFont val="Times New Roman"/>
        <family val="1"/>
      </rPr>
      <t>c,d</t>
    </r>
  </si>
  <si>
    <r>
      <t xml:space="preserve">       Annual update of operating information </t>
    </r>
    <r>
      <rPr>
        <vertAlign val="superscript"/>
        <sz val="10"/>
        <color theme="1"/>
        <rFont val="Times New Roman"/>
        <family val="1"/>
      </rPr>
      <t>f</t>
    </r>
  </si>
  <si>
    <r>
      <t xml:space="preserve">       Review of operating information with each operator </t>
    </r>
    <r>
      <rPr>
        <vertAlign val="superscript"/>
        <sz val="10"/>
        <color theme="1"/>
        <rFont val="Times New Roman"/>
        <family val="1"/>
      </rPr>
      <t>g,h</t>
    </r>
  </si>
  <si>
    <r>
      <t xml:space="preserve">        Initial control equipment inspection </t>
    </r>
    <r>
      <rPr>
        <vertAlign val="superscript"/>
        <sz val="10"/>
        <color theme="1"/>
        <rFont val="Times New Roman"/>
        <family val="1"/>
      </rPr>
      <t>i</t>
    </r>
  </si>
  <si>
    <r>
      <t xml:space="preserve">       Annual control equipment inspection </t>
    </r>
    <r>
      <rPr>
        <vertAlign val="superscript"/>
        <sz val="10"/>
        <color theme="1"/>
        <rFont val="Times New Roman"/>
        <family val="1"/>
      </rPr>
      <t>i</t>
    </r>
  </si>
  <si>
    <t xml:space="preserve">          Notification of initial CMS demonstration</t>
  </si>
  <si>
    <r>
      <t xml:space="preserve">          Initial report for the site selection analysis </t>
    </r>
    <r>
      <rPr>
        <vertAlign val="superscript"/>
        <sz val="10"/>
        <color theme="1"/>
        <rFont val="Times New Roman"/>
        <family val="1"/>
      </rPr>
      <t>j</t>
    </r>
  </si>
  <si>
    <r>
      <t xml:space="preserve">         Report of initial performance test </t>
    </r>
    <r>
      <rPr>
        <vertAlign val="superscript"/>
        <sz val="10"/>
        <color theme="1"/>
        <rFont val="Times New Roman"/>
        <family val="1"/>
      </rPr>
      <t>m</t>
    </r>
  </si>
  <si>
    <r>
      <t xml:space="preserve">         Report of initial CMS demonstration </t>
    </r>
    <r>
      <rPr>
        <vertAlign val="superscript"/>
        <sz val="10"/>
        <color theme="1"/>
        <rFont val="Times New Roman"/>
        <family val="1"/>
      </rPr>
      <t>m</t>
    </r>
  </si>
  <si>
    <t xml:space="preserve">         Annual report</t>
  </si>
  <si>
    <r>
      <t xml:space="preserve">                 CMS emissions/operation parameters </t>
    </r>
    <r>
      <rPr>
        <vertAlign val="superscript"/>
        <sz val="10"/>
        <color theme="1"/>
        <rFont val="Times New Roman"/>
        <family val="1"/>
      </rPr>
      <t>n</t>
    </r>
  </si>
  <si>
    <r>
      <t xml:space="preserve">          Notification of anticipated commencement of 
          construction </t>
    </r>
    <r>
      <rPr>
        <vertAlign val="superscript"/>
        <sz val="10"/>
        <color theme="1"/>
        <rFont val="Times New Roman"/>
        <family val="1"/>
      </rPr>
      <t>g</t>
    </r>
  </si>
  <si>
    <r>
      <t xml:space="preserve">                 Exceedances/ malfunctions/periods of which 
                 data not obtained </t>
    </r>
    <r>
      <rPr>
        <vertAlign val="superscript"/>
        <sz val="10"/>
        <color theme="1"/>
        <rFont val="Times New Roman"/>
        <family val="1"/>
      </rPr>
      <t>q,p</t>
    </r>
  </si>
  <si>
    <r>
      <t xml:space="preserve">                 Results of performance tests conducted during 
                 the year </t>
    </r>
    <r>
      <rPr>
        <vertAlign val="superscript"/>
        <sz val="10"/>
        <color theme="1"/>
        <rFont val="Times New Roman"/>
        <family val="1"/>
      </rPr>
      <t>q</t>
    </r>
  </si>
  <si>
    <r>
      <t xml:space="preserve">                Report of no exceedances </t>
    </r>
    <r>
      <rPr>
        <vertAlign val="superscript"/>
        <sz val="10"/>
        <color theme="1"/>
        <rFont val="Times New Roman"/>
        <family val="1"/>
      </rPr>
      <t>q,p</t>
    </r>
  </si>
  <si>
    <t xml:space="preserve">                Report of annual control equipment inspection</t>
  </si>
  <si>
    <r>
      <t xml:space="preserve">         Semiannual report of exceedances/ 
         malfunctions/periods for which data not obtained </t>
    </r>
    <r>
      <rPr>
        <vertAlign val="superscript"/>
        <sz val="10"/>
        <color theme="1"/>
        <rFont val="Times New Roman"/>
        <family val="1"/>
      </rPr>
      <t>q,p,r</t>
    </r>
  </si>
  <si>
    <t xml:space="preserve">          Noticiation of type(s) of waste to be combusted</t>
  </si>
  <si>
    <r>
      <t xml:space="preserve">          Notification of initial performance test </t>
    </r>
    <r>
      <rPr>
        <vertAlign val="superscript"/>
        <sz val="10"/>
        <color theme="1"/>
        <rFont val="Times New Roman"/>
        <family val="1"/>
      </rPr>
      <t>h</t>
    </r>
  </si>
  <si>
    <r>
      <t xml:space="preserve">          Waste management plan </t>
    </r>
    <r>
      <rPr>
        <vertAlign val="superscript"/>
        <sz val="10"/>
        <color theme="1"/>
        <rFont val="Times New Roman"/>
        <family val="1"/>
      </rPr>
      <t>k</t>
    </r>
  </si>
  <si>
    <r>
      <t xml:space="preserve">        Analysis and supporting documentation 
        demonstrating conformance with EPA guidance 
        and specifications for bag leak detection systems </t>
    </r>
    <r>
      <rPr>
        <vertAlign val="superscript"/>
        <sz val="10"/>
        <color theme="1"/>
        <rFont val="Times New Roman"/>
        <family val="1"/>
      </rPr>
      <t>l</t>
    </r>
  </si>
  <si>
    <t xml:space="preserve">          Documentation produced as a result of sitting 
          requirements</t>
  </si>
  <si>
    <r>
      <t xml:space="preserve">          Records of operators completing operator training 
          requirements </t>
    </r>
    <r>
      <rPr>
        <vertAlign val="superscript"/>
        <sz val="10"/>
        <color theme="1"/>
        <rFont val="Times New Roman"/>
        <family val="1"/>
      </rPr>
      <t>h</t>
    </r>
  </si>
  <si>
    <r>
      <t xml:space="preserve">          Records of operators that have been qualified as 
          HMIWI operators </t>
    </r>
    <r>
      <rPr>
        <vertAlign val="superscript"/>
        <sz val="10"/>
        <color theme="1"/>
        <rFont val="Times New Roman"/>
        <family val="1"/>
      </rPr>
      <t>h</t>
    </r>
  </si>
  <si>
    <t xml:space="preserve">          Records of initial performance test</t>
  </si>
  <si>
    <t>See 3E</t>
  </si>
  <si>
    <t xml:space="preserve">          Records of startup, shutdown, or malfunction</t>
  </si>
  <si>
    <r>
      <t xml:space="preserve">          Records of persons completing review of operating 
          information </t>
    </r>
    <r>
      <rPr>
        <vertAlign val="superscript"/>
        <sz val="10"/>
        <color theme="1"/>
        <rFont val="Times New Roman"/>
        <family val="1"/>
      </rPr>
      <t>h</t>
    </r>
  </si>
  <si>
    <t xml:space="preserve">          Records of process and control device operating 
          parameters</t>
  </si>
  <si>
    <r>
      <t xml:space="preserve">          Records of CMS operation and maintenance </t>
    </r>
    <r>
      <rPr>
        <vertAlign val="superscript"/>
        <sz val="10"/>
        <color theme="1"/>
        <rFont val="Times New Roman"/>
        <family val="1"/>
      </rPr>
      <t>g</t>
    </r>
  </si>
  <si>
    <t xml:space="preserve">          Records of exceedances/malfunctions/periods for 
          which data not obtained</t>
  </si>
  <si>
    <t xml:space="preserve">          Records of annual and any subsequent compliance 
          tests</t>
  </si>
  <si>
    <t xml:space="preserve">          Records of annual control equipment inspections</t>
  </si>
  <si>
    <r>
      <t xml:space="preserve">          Records of bag leak detection system alarms </t>
    </r>
    <r>
      <rPr>
        <vertAlign val="superscript"/>
        <sz val="10"/>
        <color theme="1"/>
        <rFont val="Times New Roman"/>
        <family val="1"/>
      </rPr>
      <t>l</t>
    </r>
  </si>
  <si>
    <r>
      <t xml:space="preserve">     F. Time to train personnel </t>
    </r>
    <r>
      <rPr>
        <vertAlign val="superscript"/>
        <sz val="10"/>
        <color theme="1"/>
        <rFont val="Times New Roman"/>
        <family val="1"/>
      </rPr>
      <t>t</t>
    </r>
  </si>
  <si>
    <t xml:space="preserve">     F. Time for audits</t>
  </si>
  <si>
    <r>
      <t xml:space="preserve">1.      Attend initial performance test </t>
    </r>
    <r>
      <rPr>
        <vertAlign val="superscript"/>
        <sz val="10"/>
        <color theme="1"/>
        <rFont val="Times New Roman"/>
        <family val="1"/>
      </rPr>
      <t>c</t>
    </r>
  </si>
  <si>
    <t>2.      Repeat performance test</t>
  </si>
  <si>
    <r>
      <t xml:space="preserve">A.     Retesting preparation </t>
    </r>
    <r>
      <rPr>
        <vertAlign val="superscript"/>
        <sz val="10"/>
        <color theme="1"/>
        <rFont val="Times New Roman"/>
        <family val="1"/>
      </rPr>
      <t>d</t>
    </r>
  </si>
  <si>
    <r>
      <t xml:space="preserve">B.    Attend retesting </t>
    </r>
    <r>
      <rPr>
        <vertAlign val="superscript"/>
        <sz val="10"/>
        <color theme="1"/>
        <rFont val="Times New Roman"/>
        <family val="1"/>
      </rPr>
      <t>e</t>
    </r>
  </si>
  <si>
    <r>
      <t xml:space="preserve">3.      Litigation </t>
    </r>
    <r>
      <rPr>
        <vertAlign val="superscript"/>
        <sz val="10"/>
        <color theme="1"/>
        <rFont val="Times New Roman"/>
        <family val="1"/>
      </rPr>
      <t>f</t>
    </r>
  </si>
  <si>
    <r>
      <t xml:space="preserve">4.      Excess emissions--enforcement 
         activities </t>
    </r>
    <r>
      <rPr>
        <vertAlign val="superscript"/>
        <sz val="10"/>
        <color theme="1"/>
        <rFont val="Times New Roman"/>
        <family val="1"/>
      </rPr>
      <t>g</t>
    </r>
  </si>
  <si>
    <t>5.      Report review</t>
  </si>
  <si>
    <r>
      <t xml:space="preserve">        Review notification of intent to construct</t>
    </r>
    <r>
      <rPr>
        <vertAlign val="superscript"/>
        <sz val="10"/>
        <color theme="1"/>
        <rFont val="Times New Roman"/>
        <family val="1"/>
      </rPr>
      <t xml:space="preserve">  </t>
    </r>
    <r>
      <rPr>
        <sz val="10"/>
        <color theme="1"/>
        <rFont val="Times New Roman"/>
        <family val="1"/>
      </rPr>
      <t xml:space="preserve">    </t>
    </r>
  </si>
  <si>
    <r>
      <t xml:space="preserve">        Review notification of anticipated 
       commencement of construction</t>
    </r>
    <r>
      <rPr>
        <vertAlign val="superscript"/>
        <sz val="10"/>
        <color theme="1"/>
        <rFont val="Times New Roman"/>
        <family val="1"/>
      </rPr>
      <t xml:space="preserve">  </t>
    </r>
    <r>
      <rPr>
        <sz val="10"/>
        <color theme="1"/>
        <rFont val="Times New Roman"/>
        <family val="1"/>
      </rPr>
      <t xml:space="preserve">    </t>
    </r>
  </si>
  <si>
    <r>
      <t xml:space="preserve">        Review notification of anticipated startup</t>
    </r>
    <r>
      <rPr>
        <vertAlign val="superscript"/>
        <sz val="10"/>
        <color theme="1"/>
        <rFont val="Times New Roman"/>
        <family val="1"/>
      </rPr>
      <t xml:space="preserve"> </t>
    </r>
    <r>
      <rPr>
        <sz val="10"/>
        <color theme="1"/>
        <rFont val="Times New Roman"/>
        <family val="1"/>
      </rPr>
      <t xml:space="preserve">    </t>
    </r>
  </si>
  <si>
    <r>
      <t xml:space="preserve">        Review notification of actual startup</t>
    </r>
    <r>
      <rPr>
        <vertAlign val="superscript"/>
        <sz val="10"/>
        <color theme="1"/>
        <rFont val="Times New Roman"/>
        <family val="1"/>
      </rPr>
      <t xml:space="preserve"> </t>
    </r>
    <r>
      <rPr>
        <sz val="10"/>
        <color theme="1"/>
        <rFont val="Times New Roman"/>
        <family val="1"/>
      </rPr>
      <t xml:space="preserve">    </t>
    </r>
  </si>
  <si>
    <r>
      <t xml:space="preserve">        Review notification of type(s) of waste 
       to be combusted</t>
    </r>
    <r>
      <rPr>
        <vertAlign val="superscript"/>
        <sz val="10"/>
        <color theme="1"/>
        <rFont val="Times New Roman"/>
        <family val="1"/>
      </rPr>
      <t xml:space="preserve">  </t>
    </r>
    <r>
      <rPr>
        <sz val="10"/>
        <color theme="1"/>
        <rFont val="Times New Roman"/>
        <family val="1"/>
      </rPr>
      <t xml:space="preserve">    </t>
    </r>
  </si>
  <si>
    <r>
      <t xml:space="preserve">        Review notification of HMIWI capacity</t>
    </r>
    <r>
      <rPr>
        <vertAlign val="superscript"/>
        <sz val="10"/>
        <color theme="1"/>
        <rFont val="Times New Roman"/>
        <family val="1"/>
      </rPr>
      <t xml:space="preserve"> </t>
    </r>
    <r>
      <rPr>
        <sz val="10"/>
        <color theme="1"/>
        <rFont val="Times New Roman"/>
        <family val="1"/>
      </rPr>
      <t xml:space="preserve">    </t>
    </r>
  </si>
  <si>
    <r>
      <t xml:space="preserve">        Review notification of initial performance test</t>
    </r>
    <r>
      <rPr>
        <vertAlign val="superscript"/>
        <sz val="10"/>
        <color theme="1"/>
        <rFont val="Times New Roman"/>
        <family val="1"/>
      </rPr>
      <t xml:space="preserve"> </t>
    </r>
    <r>
      <rPr>
        <sz val="10"/>
        <color theme="1"/>
        <rFont val="Times New Roman"/>
        <family val="1"/>
      </rPr>
      <t xml:space="preserve">    </t>
    </r>
  </si>
  <si>
    <r>
      <t xml:space="preserve">        Review notification of initial CMS 
       demonstration</t>
    </r>
    <r>
      <rPr>
        <vertAlign val="superscript"/>
        <sz val="10"/>
        <color theme="1"/>
        <rFont val="Times New Roman"/>
        <family val="1"/>
      </rPr>
      <t xml:space="preserve">  </t>
    </r>
    <r>
      <rPr>
        <sz val="10"/>
        <color theme="1"/>
        <rFont val="Times New Roman"/>
        <family val="1"/>
      </rPr>
      <t xml:space="preserve">    </t>
    </r>
  </si>
  <si>
    <r>
      <t xml:space="preserve">        Review notification addressing sitting requirements</t>
    </r>
    <r>
      <rPr>
        <vertAlign val="superscript"/>
        <sz val="10"/>
        <color theme="1"/>
        <rFont val="Times New Roman"/>
        <family val="1"/>
      </rPr>
      <t xml:space="preserve"> </t>
    </r>
    <r>
      <rPr>
        <sz val="10"/>
        <color theme="1"/>
        <rFont val="Times New Roman"/>
        <family val="1"/>
      </rPr>
      <t xml:space="preserve">    </t>
    </r>
  </si>
  <si>
    <t xml:space="preserve">        Review waste management plan  </t>
  </si>
  <si>
    <r>
      <t xml:space="preserve">        Review analysis for bag leak detection systems </t>
    </r>
    <r>
      <rPr>
        <vertAlign val="superscript"/>
        <sz val="10"/>
        <color theme="1"/>
        <rFont val="Times New Roman"/>
        <family val="1"/>
      </rPr>
      <t>h</t>
    </r>
    <r>
      <rPr>
        <sz val="10"/>
        <color theme="1"/>
        <rFont val="Times New Roman"/>
        <family val="1"/>
      </rPr>
      <t xml:space="preserve">  </t>
    </r>
  </si>
  <si>
    <r>
      <t xml:space="preserve">        Review report of initial performance test </t>
    </r>
    <r>
      <rPr>
        <vertAlign val="superscript"/>
        <sz val="10"/>
        <color theme="1"/>
        <rFont val="Times New Roman"/>
        <family val="1"/>
      </rPr>
      <t>i</t>
    </r>
    <r>
      <rPr>
        <sz val="10"/>
        <color theme="1"/>
        <rFont val="Times New Roman"/>
        <family val="1"/>
      </rPr>
      <t xml:space="preserve">  </t>
    </r>
  </si>
  <si>
    <t xml:space="preserve">        Review report of initial CMS demonstration</t>
  </si>
  <si>
    <t xml:space="preserve">        Review annual report</t>
  </si>
  <si>
    <r>
      <t xml:space="preserve">              CMS emissions/operating parameters </t>
    </r>
    <r>
      <rPr>
        <vertAlign val="superscript"/>
        <sz val="10"/>
        <color theme="1"/>
        <rFont val="Times New Roman"/>
        <family val="1"/>
      </rPr>
      <t>j</t>
    </r>
  </si>
  <si>
    <r>
      <t xml:space="preserve">              Exceedances/malfunctions/periods for which data 
              not obtained </t>
    </r>
    <r>
      <rPr>
        <vertAlign val="superscript"/>
        <sz val="10"/>
        <color theme="1"/>
        <rFont val="Times New Roman"/>
        <family val="1"/>
      </rPr>
      <t>l</t>
    </r>
  </si>
  <si>
    <r>
      <t xml:space="preserve">             Results of performance test conducted 
             during the year </t>
    </r>
    <r>
      <rPr>
        <vertAlign val="superscript"/>
        <sz val="10"/>
        <color theme="1"/>
        <rFont val="Times New Roman"/>
        <family val="1"/>
      </rPr>
      <t>l</t>
    </r>
  </si>
  <si>
    <t xml:space="preserve">                     PM, CO, HCl</t>
  </si>
  <si>
    <t xml:space="preserve">                     Fugitive ash emissions</t>
  </si>
  <si>
    <r>
      <t xml:space="preserve">              Report of no exceedances </t>
    </r>
    <r>
      <rPr>
        <vertAlign val="superscript"/>
        <sz val="10"/>
        <color theme="1"/>
        <rFont val="Times New Roman"/>
        <family val="1"/>
      </rPr>
      <t>m</t>
    </r>
  </si>
  <si>
    <r>
      <t xml:space="preserve">              Report of annual control equipment
              inspection </t>
    </r>
    <r>
      <rPr>
        <vertAlign val="superscript"/>
        <sz val="10"/>
        <color theme="1"/>
        <rFont val="Times New Roman"/>
        <family val="1"/>
      </rPr>
      <t>m</t>
    </r>
  </si>
  <si>
    <r>
      <t xml:space="preserve">        Review semiannual report of exceedances/
        malfunctions/periods for which data not obtained </t>
    </r>
    <r>
      <rPr>
        <vertAlign val="superscript"/>
        <sz val="10"/>
        <color theme="1"/>
        <rFont val="Times New Roman"/>
        <family val="1"/>
      </rPr>
      <t>k,o</t>
    </r>
  </si>
  <si>
    <t>(A)
Person hours per occurrence</t>
  </si>
  <si>
    <t>(B)
No. of occurrences per respondent per year</t>
  </si>
  <si>
    <t>(C)
Person hours per respondent per year
(C=AxB)</t>
  </si>
  <si>
    <r>
      <t xml:space="preserve">(D)
Respondents per year  </t>
    </r>
    <r>
      <rPr>
        <b/>
        <vertAlign val="superscript"/>
        <sz val="12"/>
        <color theme="1"/>
        <rFont val="Times New Roman"/>
        <family val="1"/>
      </rPr>
      <t>a</t>
    </r>
  </si>
  <si>
    <t>(E)
Technical person- hours per year
(E=CxD)</t>
  </si>
  <si>
    <t>(F)
Management person hours per year
(Ex0.05)</t>
  </si>
  <si>
    <t>(G)
Clerical person hours per year
(Ex0.1)</t>
  </si>
  <si>
    <t>(H)
Total Cost
Per year b</t>
  </si>
  <si>
    <t xml:space="preserve">        Perf spec tests (certif) for CMS</t>
  </si>
  <si>
    <t>(A)
EPA Person hours per occurrence</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</si>
  <si>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</si>
  <si>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</si>
  <si>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</si>
  <si>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</si>
  <si>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</si>
  <si>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</si>
  <si>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</si>
  <si>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</si>
  <si>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</si>
  <si>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</si>
  <si>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</si>
  <si>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</si>
  <si>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</si>
  <si>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DIFF/WS</t>
  </si>
  <si>
    <t>DIFF</t>
  </si>
  <si>
    <t>WS</t>
  </si>
  <si>
    <t>SNCR</t>
  </si>
  <si>
    <t>CO CEMS</t>
  </si>
  <si>
    <t>BLD</t>
  </si>
  <si>
    <t>ACI</t>
  </si>
  <si>
    <t>Testing</t>
  </si>
  <si>
    <t>Filing Cabinets</t>
  </si>
  <si>
    <t>Photocopying</t>
  </si>
  <si>
    <t>Postage</t>
  </si>
  <si>
    <t>TOTAL</t>
  </si>
  <si>
    <t>Capital/Startup vs. Operation and Maintenance (O&amp;M) Costs</t>
  </si>
  <si>
    <t>Total O&amp;M, (E X F)</t>
  </si>
  <si>
    <t>Number of Respondents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</si>
  <si>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</si>
  <si>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</si>
  <si>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</si>
  <si>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</si>
  <si>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</si>
  <si>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</si>
  <si>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</si>
  <si>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Information Collection Activity</t>
  </si>
  <si>
    <t>Number of respondents</t>
  </si>
  <si>
    <t>Number of responses</t>
  </si>
  <si>
    <t>Number of respondents that keep records but do not submit reports</t>
  </si>
  <si>
    <t>Total annual responses</t>
  </si>
  <si>
    <t>E = (B x C) + D</t>
  </si>
  <si>
    <t>Notification of intent to construct</t>
  </si>
  <si>
    <t>Notification of anticipated commencement of construction</t>
  </si>
  <si>
    <t>Notification of anticipated startup</t>
  </si>
  <si>
    <t>Notification of actual startup</t>
  </si>
  <si>
    <t>Notification of type(s) of waste to be combusted</t>
  </si>
  <si>
    <t>Notification of HMIWI capacity</t>
  </si>
  <si>
    <t>Notification of initial performance test</t>
  </si>
  <si>
    <t>Notification of initial CMS demonstration</t>
  </si>
  <si>
    <t>Initial report for the site selection analysis</t>
  </si>
  <si>
    <t>Waste management plan</t>
  </si>
  <si>
    <t>Report of initial performance test</t>
  </si>
  <si>
    <t>Report of initial CMS demonstration</t>
  </si>
  <si>
    <t>Annual report</t>
  </si>
  <si>
    <t>CMS emissions and operating parameters</t>
  </si>
  <si>
    <t>Results of performance tests conducted during the year</t>
  </si>
  <si>
    <t>Report of annual control equipment inspection</t>
  </si>
  <si>
    <t>Total Annual Responses</t>
  </si>
  <si>
    <r>
      <t>Analysis and supporting documentation demonstrating conformance with EPA guidance and specifications for bag leak detection systems</t>
    </r>
    <r>
      <rPr>
        <vertAlign val="superscript"/>
        <sz val="10"/>
        <color rgb="FF000000"/>
        <rFont val="Times New Roman"/>
        <family val="1"/>
      </rPr>
      <t>1</t>
    </r>
  </si>
  <si>
    <t>1 Assume the total number of sources will be evenly distributed among small, medium, and large sources and only new large and medium sources (i.e. two-thirds of the effected sources) will install baghouses.</t>
  </si>
  <si>
    <t>2 Assume 20 percent of respondents report monitoring exceedances and 80 percent report no excess emissions.</t>
  </si>
  <si>
    <r>
      <t>Exceedances, malfunctions, and periods for which data not obtained</t>
    </r>
    <r>
      <rPr>
        <vertAlign val="superscript"/>
        <sz val="10"/>
        <color theme="1"/>
        <rFont val="Times New Roman"/>
        <family val="1"/>
      </rPr>
      <t>2</t>
    </r>
  </si>
  <si>
    <r>
      <t>Report of no exceedances</t>
    </r>
    <r>
      <rPr>
        <vertAlign val="superscript"/>
        <sz val="10"/>
        <color rgb="FF000000"/>
        <rFont val="Times New Roman"/>
        <family val="1"/>
      </rPr>
      <t>2</t>
    </r>
  </si>
  <si>
    <r>
      <t xml:space="preserve">Semiannual report of exceedances, malfunctions, and periods for which data not obtained </t>
    </r>
    <r>
      <rPr>
        <vertAlign val="superscript"/>
        <sz val="10"/>
        <color rgb="FF000000"/>
        <rFont val="Times New Roman"/>
        <family val="1"/>
      </rPr>
      <t>2</t>
    </r>
  </si>
  <si>
    <r>
      <t> </t>
    </r>
    <r>
      <rPr>
        <sz val="10"/>
        <color theme="1"/>
        <rFont val="Times New Roman"/>
        <family val="1"/>
      </rPr>
      <t>Total (rounded)</t>
    </r>
  </si>
  <si>
    <t>Assumptions:</t>
  </si>
  <si>
    <r>
      <t xml:space="preserve">a </t>
    </r>
    <r>
      <rPr>
        <sz val="10"/>
        <color rgb="FF000000"/>
        <rFont val="Times New Roman"/>
        <family val="1"/>
      </rPr>
      <t xml:space="preserve">We have assumed that the average number  of sources that will be subject to the standard will be 5.  There will be one additional new source per year that will become subject to the rule over the three-year period of this ICR </t>
    </r>
  </si>
  <si>
    <r>
      <t xml:space="preserve">c </t>
    </r>
    <r>
      <rPr>
        <sz val="10"/>
        <color theme="1"/>
        <rFont val="Times New Roman"/>
        <family val="1"/>
      </rPr>
      <t>We assume that</t>
    </r>
    <r>
      <rPr>
        <vertAlign val="superscript"/>
        <sz val="10"/>
        <color theme="1"/>
        <rFont val="Times New Roman"/>
        <family val="1"/>
      </rPr>
      <t xml:space="preserve">  </t>
    </r>
    <r>
      <rPr>
        <sz val="10"/>
        <color theme="1"/>
        <rFont val="Times New Roman"/>
        <family val="1"/>
      </rPr>
      <t>performance specification to certify CMS is expected to take approximately 16 hours.</t>
    </r>
  </si>
  <si>
    <r>
      <t>d</t>
    </r>
    <r>
      <rPr>
        <sz val="10"/>
        <color rgb="FF000000"/>
        <rFont val="Times New Roman"/>
        <family val="1"/>
      </rPr>
      <t xml:space="preserve"> We assume no failures of the initial CMS demonstrations; includes CO CEMS.</t>
    </r>
  </si>
  <si>
    <r>
      <t xml:space="preserve">e </t>
    </r>
    <r>
      <rPr>
        <sz val="10"/>
        <color rgb="FF000000"/>
        <rFont val="Times New Roman"/>
        <family val="1"/>
      </rPr>
      <t>We assume it will take160 hrs to develop the operating information.</t>
    </r>
  </si>
  <si>
    <r>
      <t>f</t>
    </r>
    <r>
      <rPr>
        <sz val="10"/>
        <color rgb="FF000000"/>
        <rFont val="Times New Roman"/>
        <family val="1"/>
      </rPr>
      <t xml:space="preserve"> We assume that it will take 20 hours to update the operating information each year.  </t>
    </r>
  </si>
  <si>
    <r>
      <t xml:space="preserve">g </t>
    </r>
    <r>
      <rPr>
        <sz val="10"/>
        <color rgb="FF000000"/>
        <rFont val="Times New Roman"/>
        <family val="1"/>
      </rPr>
      <t>We assume that it will take 8 hours to review the operating information with each operator.</t>
    </r>
  </si>
  <si>
    <r>
      <t xml:space="preserve">h </t>
    </r>
    <r>
      <rPr>
        <sz val="10"/>
        <color rgb="FF000000"/>
        <rFont val="Times New Roman"/>
        <family val="1"/>
      </rPr>
      <t xml:space="preserve">We assume that it will take 2 operators per facility to enter information.  Also assume there is no operator turnover at the affected facilities. </t>
    </r>
  </si>
  <si>
    <r>
      <t xml:space="preserve">i </t>
    </r>
    <r>
      <rPr>
        <sz val="10"/>
        <color rgb="FF000000"/>
        <rFont val="Times New Roman"/>
        <family val="1"/>
      </rPr>
      <t>We assume</t>
    </r>
    <r>
      <rPr>
        <vertAlign val="superscript"/>
        <sz val="10"/>
        <color rgb="FF000000"/>
        <rFont val="Times New Roman"/>
        <family val="1"/>
      </rPr>
      <t xml:space="preserve"> </t>
    </r>
    <r>
      <rPr>
        <sz val="10"/>
        <color rgb="FF000000"/>
        <rFont val="Times New Roman"/>
        <family val="1"/>
      </rPr>
      <t xml:space="preserve">that annual control equipment inspection will occur for all sources. </t>
    </r>
  </si>
  <si>
    <r>
      <t xml:space="preserve">j </t>
    </r>
    <r>
      <rPr>
        <sz val="10"/>
        <color rgb="FF000000"/>
        <rFont val="Times New Roman"/>
        <family val="1"/>
      </rPr>
      <t>We</t>
    </r>
    <r>
      <rPr>
        <vertAlign val="superscript"/>
        <sz val="10"/>
        <color rgb="FF000000"/>
        <rFont val="Times New Roman"/>
        <family val="1"/>
      </rPr>
      <t xml:space="preserve"> </t>
    </r>
    <r>
      <rPr>
        <sz val="10"/>
        <color rgb="FF000000"/>
        <rFont val="Times New Roman"/>
        <family val="1"/>
      </rPr>
      <t>assume that it will take 460 hours to develop the site selection analysis.</t>
    </r>
  </si>
  <si>
    <r>
      <t xml:space="preserve">k </t>
    </r>
    <r>
      <rPr>
        <sz val="10"/>
        <color rgb="FF000000"/>
        <rFont val="Times New Roman"/>
        <family val="1"/>
      </rPr>
      <t>We assume that it will take 160 hours to develop the waste management plan.</t>
    </r>
  </si>
  <si>
    <r>
      <t xml:space="preserve">l  </t>
    </r>
    <r>
      <rPr>
        <sz val="10"/>
        <color rgb="FF000000"/>
        <rFont val="Times New Roman"/>
        <family val="1"/>
      </rPr>
      <t>We assume that it will take 40 hours to develop the bag leak detection system analysis and 1.5 hours to record bag leak detection system alarms.  Assume the total number of sources will be evenly distributed among small, medium, and large sources and only new large and medium sources (i.e. two-thirds of the effected sources) will install baghouses.</t>
    </r>
  </si>
  <si>
    <r>
      <t xml:space="preserve">m </t>
    </r>
    <r>
      <rPr>
        <sz val="10"/>
        <color rgb="FF000000"/>
        <rFont val="Times New Roman"/>
        <family val="1"/>
      </rPr>
      <t>We assume that it will take 8 hours for each facility to review the report of the initial performance test for pollutants and fugitive ash.</t>
    </r>
  </si>
  <si>
    <r>
      <t xml:space="preserve">n </t>
    </r>
    <r>
      <rPr>
        <sz val="10"/>
        <color rgb="FF000000"/>
        <rFont val="Times New Roman"/>
        <family val="1"/>
      </rPr>
      <t>Person-hours per occurrence are assumed to be 32 hours.</t>
    </r>
  </si>
  <si>
    <r>
      <t xml:space="preserve">o </t>
    </r>
    <r>
      <rPr>
        <sz val="10"/>
        <color rgb="FF000000"/>
        <rFont val="Times New Roman"/>
        <family val="1"/>
      </rPr>
      <t>We have assume that it will take 48 hours and 24 hours per report per affected facility to report monitoring exceedances and no excess emissions, respectively.  Because testing and monitoring requirements focus primarily on three pollutants (PM, CO, and HCl), assume three pollutants.</t>
    </r>
  </si>
  <si>
    <r>
      <t xml:space="preserve">p </t>
    </r>
    <r>
      <rPr>
        <sz val="10"/>
        <color rgb="FF000000"/>
        <rFont val="Times New Roman"/>
        <family val="1"/>
      </rPr>
      <t>Assume 20 percent of respondents report monitoring exceedances and 80 percent report no excess emissions.</t>
    </r>
  </si>
  <si>
    <r>
      <t xml:space="preserve">q </t>
    </r>
    <r>
      <rPr>
        <sz val="10"/>
        <color rgb="FF000000"/>
        <rFont val="Times New Roman"/>
        <family val="1"/>
      </rPr>
      <t>Assume 40 hours to review report of annual compliance test.</t>
    </r>
  </si>
  <si>
    <r>
      <t xml:space="preserve">r </t>
    </r>
    <r>
      <rPr>
        <sz val="10"/>
        <color rgb="FF000000"/>
        <rFont val="Times New Roman"/>
        <family val="1"/>
      </rPr>
      <t>Because the semiannual report coincides once each year with the annual report and both reports include information on exceedances, malfunctions, and periods for which data were not obtained, the frequency of the semiannual report</t>
    </r>
    <r>
      <rPr>
        <sz val="10"/>
        <color theme="1"/>
        <rFont val="Times New Roman"/>
        <family val="1"/>
      </rPr>
      <t xml:space="preserve"> </t>
    </r>
    <r>
      <rPr>
        <sz val="10"/>
        <color rgb="FF000000"/>
        <rFont val="Times New Roman"/>
        <family val="1"/>
      </rPr>
      <t>is shown in the table as only once per year to avoid double-counting.</t>
    </r>
  </si>
  <si>
    <r>
      <t xml:space="preserve">s </t>
    </r>
    <r>
      <rPr>
        <sz val="10"/>
        <color rgb="FF000000"/>
        <rFont val="Times New Roman"/>
        <family val="1"/>
      </rPr>
      <t>We assume that</t>
    </r>
    <r>
      <rPr>
        <vertAlign val="superscript"/>
        <sz val="10"/>
        <color rgb="FF000000"/>
        <rFont val="Times New Roman"/>
        <family val="1"/>
      </rPr>
      <t xml:space="preserve"> </t>
    </r>
    <r>
      <rPr>
        <sz val="10"/>
        <color rgb="FF000000"/>
        <rFont val="Times New Roman"/>
        <family val="1"/>
      </rPr>
      <t>this activity will be recorded daily.</t>
    </r>
  </si>
  <si>
    <r>
      <t xml:space="preserve">t </t>
    </r>
    <r>
      <rPr>
        <sz val="10"/>
        <color rgb="FF000000"/>
        <rFont val="Times New Roman"/>
        <family val="1"/>
      </rPr>
      <t>We assumed</t>
    </r>
    <r>
      <rPr>
        <vertAlign val="superscript"/>
        <sz val="10"/>
        <color rgb="FF000000"/>
        <rFont val="Times New Roman"/>
        <family val="1"/>
      </rPr>
      <t xml:space="preserve"> </t>
    </r>
    <r>
      <rPr>
        <sz val="10"/>
        <color rgb="FF000000"/>
        <rFont val="Times New Roman"/>
        <family val="1"/>
      </rPr>
      <t>that it will take 40 hours once per year to train one person to perform the Method 9 and Method 22 tests.  The labor requirements to train the personnel were estimated to be 8 hr/d for 5 d/yr.</t>
    </r>
  </si>
  <si>
    <t>Hrs/resp</t>
  </si>
  <si>
    <r>
      <t xml:space="preserve">c </t>
    </r>
    <r>
      <rPr>
        <sz val="10"/>
        <color theme="1"/>
        <rFont val="Times New Roman"/>
        <family val="1"/>
      </rPr>
      <t>We assume EPA personnel attend 8 percent of the initial performance tests.</t>
    </r>
  </si>
  <si>
    <r>
      <t>d</t>
    </r>
    <r>
      <rPr>
        <sz val="10"/>
        <color rgb="FF000000"/>
        <rFont val="Times New Roman"/>
        <family val="1"/>
      </rPr>
      <t xml:space="preserve"> We assume that 20  percent will fail the initial performance test, and will have to repeat the performance test. </t>
    </r>
  </si>
  <si>
    <r>
      <t xml:space="preserve">e </t>
    </r>
    <r>
      <rPr>
        <sz val="10"/>
        <color rgb="FF000000"/>
        <rFont val="Times New Roman"/>
        <family val="1"/>
      </rPr>
      <t xml:space="preserve">We assume 10 percent of re-tests are attended by EPA personnel. </t>
    </r>
  </si>
  <si>
    <r>
      <t>f</t>
    </r>
    <r>
      <rPr>
        <sz val="10"/>
        <color rgb="FF000000"/>
        <rFont val="Times New Roman"/>
        <family val="1"/>
      </rPr>
      <t xml:space="preserve"> This ICR does not account for litigation costs.   </t>
    </r>
  </si>
  <si>
    <r>
      <t xml:space="preserve">g </t>
    </r>
    <r>
      <rPr>
        <sz val="10"/>
        <color rgb="FF000000"/>
        <rFont val="Times New Roman"/>
        <family val="1"/>
      </rPr>
      <t xml:space="preserve">We assume 10 percent of the affected facilities are required to re-test as a result of excess emissions, and that EPA personnel attend 10 percent of these tests. </t>
    </r>
  </si>
  <si>
    <r>
      <t xml:space="preserve">h </t>
    </r>
    <r>
      <rPr>
        <sz val="10"/>
        <color rgb="FF000000"/>
        <rFont val="Times New Roman"/>
        <family val="1"/>
      </rPr>
      <t xml:space="preserve">We assume only new large and medium sources will install baghouses. </t>
    </r>
  </si>
  <si>
    <r>
      <t xml:space="preserve">I </t>
    </r>
    <r>
      <rPr>
        <sz val="10"/>
        <color rgb="FF000000"/>
        <rFont val="Times New Roman"/>
        <family val="1"/>
      </rPr>
      <t xml:space="preserve">We assume 6 person-hours per report per pollutant. For the three new HMIWI, nine pollutants are required to be tested. </t>
    </r>
  </si>
  <si>
    <r>
      <t xml:space="preserve">j </t>
    </r>
    <r>
      <rPr>
        <sz val="10"/>
        <color rgb="FF000000"/>
        <rFont val="Times New Roman"/>
        <family val="1"/>
      </rPr>
      <t xml:space="preserve">We assume 1 person-hour per report per CMS. For HMIWI, assume each uses six CMS (flue gas temperature, secondary chamber temperature, charge weight, scrubber liquor pH, scrubber liquor flow, and scrubber energy input). </t>
    </r>
  </si>
  <si>
    <r>
      <t xml:space="preserve">k </t>
    </r>
    <r>
      <rPr>
        <sz val="10"/>
        <color rgb="FF000000"/>
        <rFont val="Times New Roman"/>
        <family val="1"/>
      </rPr>
      <t xml:space="preserve">We assume 20 percent of the affected facilities with recurrent burden will report monitoring exceedances. </t>
    </r>
  </si>
  <si>
    <r>
      <t xml:space="preserve">l </t>
    </r>
    <r>
      <rPr>
        <sz val="10"/>
        <color rgb="FF000000"/>
        <rFont val="Times New Roman"/>
        <family val="1"/>
      </rPr>
      <t xml:space="preserve">We assume 6 person-hours per report per pollutant.  For annual tests, there are three pollutants (PM, CO, and HCl) for all HMIWI. </t>
    </r>
  </si>
  <si>
    <r>
      <t xml:space="preserve">m </t>
    </r>
    <r>
      <rPr>
        <sz val="10"/>
        <color rgb="FF000000"/>
        <rFont val="Times New Roman"/>
        <family val="1"/>
      </rPr>
      <t xml:space="preserve">We assume 80 percent of the affected facilities with recurrent burden will report no excess emissions. </t>
    </r>
  </si>
  <si>
    <r>
      <t xml:space="preserve">n </t>
    </r>
    <r>
      <rPr>
        <sz val="10"/>
        <color rgb="FF000000"/>
        <rFont val="Times New Roman"/>
        <family val="1"/>
      </rPr>
      <t xml:space="preserve">We assume it will take 4 hours to review the annual control equipment inspection report. </t>
    </r>
  </si>
  <si>
    <r>
      <t xml:space="preserve">o </t>
    </r>
    <r>
      <rPr>
        <sz val="10"/>
        <color rgb="FF000000"/>
        <rFont val="Times New Roman"/>
        <family val="1"/>
      </rPr>
      <t xml:space="preserve">Because the semiannual report coincides once each year with the annual report and both reports include information on exceedances, malfunctions, and periods for which data were not obtained, the frequency of semiannual report is shown in the table as only once per year to avoid double-counting. </t>
    </r>
  </si>
  <si>
    <r>
      <rPr>
        <vertAlign val="superscript"/>
        <sz val="10"/>
        <color theme="1"/>
        <rFont val="Times New Roman"/>
        <family val="1"/>
      </rPr>
      <t>u</t>
    </r>
    <r>
      <rPr>
        <sz val="10"/>
        <color theme="1"/>
        <rFont val="Times New Roman"/>
        <family val="1"/>
      </rPr>
      <t>Totals have been rounded to 3 significant figures.  Figures may not add exactly due to rounding.</t>
    </r>
  </si>
  <si>
    <r>
      <t>TOTAL LABOR BURDEN AND COST</t>
    </r>
    <r>
      <rPr>
        <b/>
        <vertAlign val="superscript"/>
        <sz val="10"/>
        <color theme="1"/>
        <rFont val="Times New Roman"/>
        <family val="1"/>
      </rPr>
      <t>u</t>
    </r>
  </si>
  <si>
    <r>
      <t>Capital and O&amp;M Cost (see Section 6(b)(iii)):</t>
    </r>
    <r>
      <rPr>
        <b/>
        <vertAlign val="superscript"/>
        <sz val="10"/>
        <rFont val="Times New Roman"/>
        <family val="1"/>
      </rPr>
      <t>u</t>
    </r>
  </si>
  <si>
    <r>
      <t xml:space="preserve">TOTAL COST: </t>
    </r>
    <r>
      <rPr>
        <b/>
        <vertAlign val="superscript"/>
        <sz val="10"/>
        <rFont val="Times New Roman"/>
        <family val="1"/>
      </rPr>
      <t>u</t>
    </r>
  </si>
  <si>
    <r>
      <t xml:space="preserve">b </t>
    </r>
    <r>
      <rPr>
        <sz val="10"/>
        <color rgb="FF000000"/>
        <rFont val="Times New Roman"/>
        <family val="1"/>
      </rPr>
      <t xml:space="preserve">This ICR uses the following labor rates: Managerial $62.90 (GS-13, Step 5, $39.31 + 60%) ; Technical $46.67 (GS-12, Step 1, $29.17 + 60%); and Clerical $25.25 (GS-6, Step 3, $15.78 + 60%).  These rates are from the Office of Personnel Management (OPM), 2015 General Schedule, which excludes locality rates of pay.  The rates have been increased by 60 percent to account for the benefit packages available to government employees.  </t>
    </r>
  </si>
  <si>
    <r>
      <t xml:space="preserve">b </t>
    </r>
    <r>
      <rPr>
        <sz val="10"/>
        <color theme="1"/>
        <rFont val="Times New Roman"/>
        <family val="1"/>
      </rPr>
      <t>This ICR uses the following labor rates:  $129.93 per hour for Executive, Administrative, and Managerial labor; $103.7 per hour for Technical labor, and $51.79</t>
    </r>
  </si>
  <si>
    <t>per hour for Clerical labor.  These rates are from the United States Department of Labor, Bureau of Labor Statistics, June 2014 ” Table 2. Civilian Workers, by occupational and industry group.”  The rates are from column 1,’Total compensation.”  The rates have been increased by 110 percent to account for the benefit packages available to those employed by private industry.</t>
  </si>
  <si>
    <r>
      <rPr>
        <vertAlign val="superscript"/>
        <sz val="10"/>
        <color theme="1"/>
        <rFont val="Times New Roman"/>
        <family val="1"/>
      </rPr>
      <t>p</t>
    </r>
    <r>
      <rPr>
        <sz val="10"/>
        <color theme="1"/>
        <rFont val="Times New Roman"/>
        <family val="1"/>
      </rPr>
      <t>Totals have been rounded to 3 significant figures.  Figures may not add exactly due to rounding.</t>
    </r>
  </si>
  <si>
    <r>
      <t>TOTAL ANNUAL BURDEN AND COST</t>
    </r>
    <r>
      <rPr>
        <b/>
        <vertAlign val="superscript"/>
        <sz val="10"/>
        <color theme="1"/>
        <rFont val="Times New Roman"/>
        <family val="1"/>
      </rPr>
      <t>p</t>
    </r>
  </si>
  <si>
    <t xml:space="preserve">     A.  Familiarization with the regulartory requirement</t>
  </si>
  <si>
    <t xml:space="preserve">     A. Familiarize with regulatory requirement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</si>
</sst>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quot;$&quot;#,##0"/>
  </numFmts>
  <fonts count="19" x14ac:knownFonts="1">
    <font>
      <sz val="11"/>
      <color theme="1"/>
      <name val="Calibri"/>
      <family val="2"/>
      <scheme val="minor"/>
    </font>
    <font>
      <b/>
      <sz val="10"/>
      <color theme="1"/>
      <name val="Times New Roman"/>
      <family val="1"/>
    </font>
    <font>
      <b/>
      <vertAlign val="superscript"/>
      <sz val="12"/>
      <color theme="1"/>
      <name val="Times New Roman"/>
      <family val="1"/>
    </font>
    <font>
      <sz val="10"/>
      <color theme="1"/>
      <name val="Times New Roman"/>
      <family val="1"/>
    </font>
    <font>
      <vertAlign val="superscript"/>
      <sz val="10"/>
      <color theme="1"/>
      <name val="Times New Roman"/>
      <family val="1"/>
    </font>
    <font>
      <b/>
      <sz val="12"/>
      <color theme="1"/>
      <name val="Times New Roman"/>
      <family val="1"/>
    </font>
    <font>
      <b/>
      <sz val="12"/>
      <color rgb="FF000000"/>
      <name val="Times New Roman"/>
      <family val="1"/>
    </font>
    <font>
      <sz val="10"/>
      <color rgb="FF000000"/>
      <name val="Times New Roman"/>
      <family val="1"/>
    </font>
    <font>
      <b/>
      <sz val="10"/>
      <color rgb="FF000000"/>
      <name val="Times New Roman"/>
      <family val="1"/>
    </font>
    <font>
      <b/>
      <i/>
      <u/>
      <sz val="11"/>
      <color theme="1"/>
      <name val="Calibri"/>
      <family val="2"/>
      <scheme val="minor"/>
    </font>
    <font>
      <sz val="9"/>
      <color rgb="FF000000"/>
      <name val="Times New Roman"/>
      <family val="1"/>
    </font>
    <font>
      <vertAlign val="superscript"/>
      <sz val="10"/>
      <color rgb="FF000000"/>
      <name val="Times New Roman"/>
      <family val="1"/>
    </font>
    <font>
      <sz val="9"/>
      <color theme="1"/>
      <name val="Times New Roman"/>
      <family val="1"/>
    </font>
    <font>
      <sz val="10"/>
      <name val="Times New Roman"/>
      <family val="1"/>
    </font>
    <font>
      <b/>
      <i/>
      <sz val="10"/>
      <color theme="1"/>
      <name val="Times New Roman"/>
      <family val="1"/>
    </font>
    <font>
      <b/>
      <i/>
      <sz val="11"/>
      <color theme="1"/>
      <name val="Calibri"/>
      <family val="2"/>
      <scheme val="minor"/>
    </font>
    <font>
      <b/>
      <sz val="10"/>
      <name val="Times New Roman"/>
      <family val="1"/>
    </font>
    <font>
      <b/>
      <vertAlign val="superscript"/>
      <sz val="10"/>
      <color theme="1"/>
      <name val="Times New Roman"/>
      <family val="1"/>
    </font>
    <font>
      <b/>
      <vertAlign val="superscript"/>
      <sz val="10"/>
      <name val="Times New Roman"/>
      <family val="1"/>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75">
    <xf numFmtId="0" fontId="0" fillId="0" borderId="0" xfId="0"/>
    <xf numFmtId="0" fontId="6"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vertical="top" wrapText="1"/>
    </xf>
    <xf numFmtId="6" fontId="7" fillId="0" borderId="1" xfId="0" applyNumberFormat="1" applyFont="1" applyBorder="1" applyAlignment="1">
      <alignment vertical="center" wrapText="1"/>
    </xf>
    <xf numFmtId="0" fontId="8" fillId="0" borderId="1" xfId="0" applyFont="1" applyBorder="1" applyAlignment="1">
      <alignment vertical="center" wrapText="1"/>
    </xf>
    <xf numFmtId="6" fontId="8" fillId="0" borderId="1" xfId="0" applyNumberFormat="1" applyFont="1" applyBorder="1" applyAlignment="1">
      <alignment vertical="center" wrapText="1"/>
    </xf>
    <xf numFmtId="8" fontId="7" fillId="0" borderId="1" xfId="0" applyNumberFormat="1" applyFont="1" applyBorder="1" applyAlignment="1">
      <alignment vertical="center" wrapText="1"/>
    </xf>
    <xf numFmtId="6" fontId="9" fillId="0" borderId="0" xfId="0" applyNumberFormat="1" applyFont="1"/>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wrapText="1"/>
    </xf>
    <xf numFmtId="0" fontId="7" fillId="0" borderId="1" xfId="0" applyFont="1" applyBorder="1" applyAlignment="1">
      <alignment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left" vertical="center" indent="2"/>
    </xf>
    <xf numFmtId="0" fontId="3" fillId="0" borderId="1" xfId="0" applyFont="1" applyBorder="1" applyAlignment="1">
      <alignment horizontal="left" vertical="center" indent="2"/>
    </xf>
    <xf numFmtId="2" fontId="7"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7" fillId="0" borderId="0" xfId="0" applyFont="1" applyAlignment="1">
      <alignment vertical="center"/>
    </xf>
    <xf numFmtId="0" fontId="7" fillId="0" borderId="2" xfId="0" applyFont="1" applyFill="1" applyBorder="1" applyAlignment="1">
      <alignment horizontal="left" vertical="center"/>
    </xf>
    <xf numFmtId="1" fontId="3" fillId="0" borderId="1" xfId="0" applyNumberFormat="1" applyFont="1" applyBorder="1" applyAlignment="1">
      <alignment horizontal="center" vertical="center"/>
    </xf>
    <xf numFmtId="0" fontId="3"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8" fontId="3" fillId="0" borderId="1" xfId="0" applyNumberFormat="1" applyFont="1" applyBorder="1" applyAlignment="1">
      <alignment horizontal="right" vertical="center" wrapText="1"/>
    </xf>
    <xf numFmtId="6" fontId="3" fillId="0" borderId="1" xfId="0" applyNumberFormat="1" applyFont="1" applyBorder="1" applyAlignment="1">
      <alignment horizontal="right" vertical="center" wrapText="1"/>
    </xf>
    <xf numFmtId="0" fontId="3" fillId="0" borderId="1" xfId="0" applyFont="1" applyFill="1" applyBorder="1" applyAlignment="1">
      <alignment horizontal="left" vertical="center" wrapText="1" indent="3"/>
    </xf>
    <xf numFmtId="0" fontId="3" fillId="0" borderId="1" xfId="0" applyFont="1" applyFill="1" applyBorder="1" applyAlignment="1">
      <alignment horizontal="center" vertical="center" wrapText="1"/>
    </xf>
    <xf numFmtId="8"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indent="1"/>
    </xf>
    <xf numFmtId="0" fontId="1" fillId="0" borderId="1" xfId="0" applyFont="1" applyBorder="1" applyAlignment="1">
      <alignment horizontal="left" vertical="center" wrapText="1"/>
    </xf>
    <xf numFmtId="6" fontId="1" fillId="0" borderId="1" xfId="0" applyNumberFormat="1" applyFont="1" applyBorder="1" applyAlignment="1">
      <alignmen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2" fontId="3" fillId="0" borderId="1" xfId="0" applyNumberFormat="1" applyFont="1" applyFill="1" applyBorder="1" applyAlignment="1">
      <alignment horizontal="center" vertical="center" wrapText="1"/>
    </xf>
    <xf numFmtId="0" fontId="8" fillId="0" borderId="0" xfId="0" applyFont="1" applyAlignment="1">
      <alignment vertical="center"/>
    </xf>
    <xf numFmtId="0" fontId="11" fillId="0" borderId="0" xfId="0" applyFont="1" applyAlignment="1">
      <alignment vertical="center"/>
    </xf>
    <xf numFmtId="0" fontId="4" fillId="0" borderId="0" xfId="0" applyFont="1" applyAlignment="1">
      <alignment vertical="center"/>
    </xf>
    <xf numFmtId="0" fontId="3" fillId="0" borderId="0" xfId="0" applyFont="1"/>
    <xf numFmtId="1" fontId="1" fillId="0" borderId="1" xfId="0" applyNumberFormat="1" applyFont="1" applyBorder="1" applyAlignment="1">
      <alignment horizontal="center" vertical="center" wrapText="1"/>
    </xf>
    <xf numFmtId="0" fontId="5" fillId="0" borderId="3"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vertical="center" wrapText="1"/>
    </xf>
    <xf numFmtId="2" fontId="13" fillId="0" borderId="1" xfId="0" applyNumberFormat="1" applyFont="1" applyFill="1" applyBorder="1" applyAlignment="1">
      <alignment horizontal="center" vertical="center" wrapText="1"/>
    </xf>
    <xf numFmtId="6" fontId="0" fillId="0" borderId="0" xfId="0" applyNumberFormat="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0" fillId="0" borderId="0" xfId="0" applyFill="1"/>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right" vertical="center" wrapText="1"/>
    </xf>
    <xf numFmtId="0" fontId="15" fillId="0" borderId="0" xfId="0" applyFont="1" applyFill="1"/>
    <xf numFmtId="1"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64" fontId="14" fillId="0" borderId="1" xfId="0" applyNumberFormat="1" applyFont="1" applyFill="1" applyBorder="1" applyAlignment="1">
      <alignment vertical="center" wrapText="1"/>
    </xf>
    <xf numFmtId="0" fontId="1" fillId="0" borderId="1" xfId="0" applyFont="1" applyFill="1" applyBorder="1" applyAlignment="1">
      <alignment vertical="center" wrapText="1"/>
    </xf>
    <xf numFmtId="3" fontId="1" fillId="0" borderId="1" xfId="0" applyNumberFormat="1" applyFont="1" applyFill="1" applyBorder="1" applyAlignment="1">
      <alignment horizontal="center" vertical="center" wrapText="1"/>
    </xf>
    <xf numFmtId="6" fontId="1" fillId="0" borderId="1" xfId="0" applyNumberFormat="1" applyFont="1" applyFill="1" applyBorder="1" applyAlignment="1">
      <alignment vertical="center" wrapText="1"/>
    </xf>
    <xf numFmtId="1" fontId="0" fillId="0" borderId="0" xfId="0" applyNumberFormat="1" applyFill="1"/>
    <xf numFmtId="0" fontId="16" fillId="0" borderId="1" xfId="0" applyFont="1" applyFill="1" applyBorder="1" applyAlignment="1">
      <alignment vertical="center"/>
    </xf>
    <xf numFmtId="0" fontId="0" fillId="0" borderId="1" xfId="0" applyFill="1" applyBorder="1"/>
    <xf numFmtId="0" fontId="8" fillId="0" borderId="0" xfId="0" applyFont="1" applyFill="1" applyAlignment="1">
      <alignment vertical="center"/>
    </xf>
    <xf numFmtId="0" fontId="11"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tabSelected="1" zoomScaleNormal="100" workbookViewId="0"/>
  </sheetViews>
  <sheetFormatPr defaultRowHeight="15" x14ac:dyDescent="0.25"/>
  <cols>
    <col min="1" max="1" width="48" style="55" customWidth="1"/>
    <col min="2" max="2" width="10.5703125" style="55" customWidth="1"/>
    <col min="3" max="3" width="11.28515625" style="55" customWidth="1"/>
    <col min="4" max="4" width="10.42578125" style="55" customWidth="1"/>
    <col min="5" max="5" width="11.5703125" style="55" customWidth="1"/>
    <col min="6" max="6" width="11.28515625" style="55" customWidth="1"/>
    <col min="7" max="7" width="11.42578125" style="55" customWidth="1"/>
    <col min="8" max="8" width="9.140625" style="55"/>
    <col min="9" max="9" width="14.42578125" style="55" customWidth="1"/>
    <col min="10" max="16384" width="9.140625" style="55"/>
  </cols>
  <sheetData>
    <row r="1" spans="1:12" ht="76.5" x14ac:dyDescent="0.25">
      <c r="A1" s="53" t="s">
        <v>0</v>
      </c>
      <c r="B1" s="54" t="s">
        <v>92</v>
      </c>
      <c r="C1" s="54" t="s">
        <v>93</v>
      </c>
      <c r="D1" s="54" t="s">
        <v>94</v>
      </c>
      <c r="E1" s="54" t="s">
        <v>95</v>
      </c>
      <c r="F1" s="54" t="s">
        <v>96</v>
      </c>
      <c r="G1" s="54" t="s">
        <v>97</v>
      </c>
      <c r="H1" s="54" t="s">
        <v>98</v>
      </c>
      <c r="I1" s="54" t="s">
        <v>99</v>
      </c>
    </row>
    <row r="2" spans="1:12" x14ac:dyDescent="0.25">
      <c r="A2" s="34" t="s">
        <v>1</v>
      </c>
      <c r="B2" s="32" t="s">
        <v>2</v>
      </c>
      <c r="C2" s="34"/>
      <c r="D2" s="32"/>
      <c r="E2" s="32"/>
      <c r="F2" s="32"/>
      <c r="G2" s="32"/>
      <c r="H2" s="32"/>
      <c r="I2" s="41"/>
      <c r="K2" s="55" t="s">
        <v>19</v>
      </c>
      <c r="L2" s="55">
        <v>129.93</v>
      </c>
    </row>
    <row r="3" spans="1:12" x14ac:dyDescent="0.25">
      <c r="A3" s="34" t="s">
        <v>3</v>
      </c>
      <c r="B3" s="32" t="s">
        <v>2</v>
      </c>
      <c r="C3" s="34"/>
      <c r="D3" s="32"/>
      <c r="E3" s="32"/>
      <c r="F3" s="32"/>
      <c r="G3" s="32"/>
      <c r="H3" s="32"/>
      <c r="I3" s="41"/>
      <c r="K3" s="55" t="s">
        <v>20</v>
      </c>
      <c r="L3" s="55">
        <v>103.97</v>
      </c>
    </row>
    <row r="4" spans="1:12" x14ac:dyDescent="0.25">
      <c r="A4" s="34" t="s">
        <v>4</v>
      </c>
      <c r="B4" s="32"/>
      <c r="C4" s="32"/>
      <c r="D4" s="32"/>
      <c r="E4" s="32"/>
      <c r="F4" s="32"/>
      <c r="G4" s="32"/>
      <c r="H4" s="32"/>
      <c r="I4" s="41"/>
      <c r="K4" s="55" t="s">
        <v>21</v>
      </c>
      <c r="L4" s="55">
        <v>51.79</v>
      </c>
    </row>
    <row r="5" spans="1:12" x14ac:dyDescent="0.25">
      <c r="A5" s="34" t="s">
        <v>210</v>
      </c>
      <c r="B5" s="32">
        <v>1</v>
      </c>
      <c r="C5" s="32">
        <v>1</v>
      </c>
      <c r="D5" s="32">
        <f t="shared" ref="D5" si="0">B5*C5</f>
        <v>1</v>
      </c>
      <c r="E5" s="32">
        <v>8</v>
      </c>
      <c r="F5" s="32">
        <f t="shared" ref="F5" si="1">D5*E5</f>
        <v>8</v>
      </c>
      <c r="G5" s="32">
        <f t="shared" ref="G5" si="2">F5*0.05</f>
        <v>0.4</v>
      </c>
      <c r="H5" s="42">
        <f t="shared" ref="H5" si="3">F5*0.1</f>
        <v>0.8</v>
      </c>
      <c r="I5" s="33">
        <f>F5*$L$3+G5*$L$2+H5*$L$4</f>
        <v>925.16399999999999</v>
      </c>
    </row>
    <row r="6" spans="1:12" x14ac:dyDescent="0.25">
      <c r="A6" s="34" t="s">
        <v>5</v>
      </c>
      <c r="B6" s="32"/>
      <c r="C6" s="32"/>
      <c r="D6" s="32"/>
      <c r="E6" s="32"/>
      <c r="F6" s="32"/>
      <c r="G6" s="32"/>
      <c r="H6" s="32"/>
      <c r="I6" s="41"/>
    </row>
    <row r="7" spans="1:12" x14ac:dyDescent="0.25">
      <c r="A7" s="34" t="s">
        <v>100</v>
      </c>
      <c r="B7" s="32">
        <v>16</v>
      </c>
      <c r="C7" s="32">
        <v>1</v>
      </c>
      <c r="D7" s="32">
        <f t="shared" ref="D7:D13" si="4">B7*C7</f>
        <v>16</v>
      </c>
      <c r="E7" s="32">
        <v>1</v>
      </c>
      <c r="F7" s="32">
        <f t="shared" ref="F7:F13" si="5">D7*E7</f>
        <v>16</v>
      </c>
      <c r="G7" s="42">
        <f t="shared" ref="G7:G13" si="6">F7*0.05</f>
        <v>0.8</v>
      </c>
      <c r="H7" s="42">
        <f t="shared" ref="H7:H13" si="7">F7*0.1</f>
        <v>1.6</v>
      </c>
      <c r="I7" s="33">
        <f t="shared" ref="I7:I13" si="8">F7*$L$3+G7*$L$2+H7*$L$4</f>
        <v>1850.328</v>
      </c>
    </row>
    <row r="8" spans="1:12" ht="15.75" x14ac:dyDescent="0.25">
      <c r="A8" s="34" t="s">
        <v>27</v>
      </c>
      <c r="B8" s="32">
        <v>16</v>
      </c>
      <c r="C8" s="32">
        <v>1</v>
      </c>
      <c r="D8" s="32">
        <f t="shared" si="4"/>
        <v>16</v>
      </c>
      <c r="E8" s="32">
        <v>0</v>
      </c>
      <c r="F8" s="32">
        <f t="shared" si="5"/>
        <v>0</v>
      </c>
      <c r="G8" s="32">
        <f t="shared" si="6"/>
        <v>0</v>
      </c>
      <c r="H8" s="32">
        <f t="shared" si="7"/>
        <v>0</v>
      </c>
      <c r="I8" s="33">
        <f t="shared" si="8"/>
        <v>0</v>
      </c>
    </row>
    <row r="9" spans="1:12" ht="15.75" x14ac:dyDescent="0.25">
      <c r="A9" s="34" t="s">
        <v>23</v>
      </c>
      <c r="B9" s="32">
        <v>160</v>
      </c>
      <c r="C9" s="32">
        <v>1</v>
      </c>
      <c r="D9" s="32">
        <f t="shared" si="4"/>
        <v>160</v>
      </c>
      <c r="E9" s="32">
        <v>1</v>
      </c>
      <c r="F9" s="32">
        <f t="shared" si="5"/>
        <v>160</v>
      </c>
      <c r="G9" s="32">
        <f t="shared" si="6"/>
        <v>8</v>
      </c>
      <c r="H9" s="32">
        <f t="shared" si="7"/>
        <v>16</v>
      </c>
      <c r="I9" s="33">
        <f t="shared" si="8"/>
        <v>18503.28</v>
      </c>
    </row>
    <row r="10" spans="1:12" ht="15.75" x14ac:dyDescent="0.25">
      <c r="A10" s="34" t="s">
        <v>28</v>
      </c>
      <c r="B10" s="32">
        <v>20</v>
      </c>
      <c r="C10" s="32">
        <v>1</v>
      </c>
      <c r="D10" s="32">
        <f t="shared" si="4"/>
        <v>20</v>
      </c>
      <c r="E10" s="32">
        <v>8</v>
      </c>
      <c r="F10" s="32">
        <f t="shared" si="5"/>
        <v>160</v>
      </c>
      <c r="G10" s="32">
        <f t="shared" si="6"/>
        <v>8</v>
      </c>
      <c r="H10" s="32">
        <f t="shared" si="7"/>
        <v>16</v>
      </c>
      <c r="I10" s="33">
        <f t="shared" si="8"/>
        <v>18503.28</v>
      </c>
    </row>
    <row r="11" spans="1:12" ht="15.75" x14ac:dyDescent="0.25">
      <c r="A11" s="34" t="s">
        <v>29</v>
      </c>
      <c r="B11" s="32">
        <v>8</v>
      </c>
      <c r="C11" s="32">
        <v>2</v>
      </c>
      <c r="D11" s="32">
        <f t="shared" si="4"/>
        <v>16</v>
      </c>
      <c r="E11" s="32">
        <v>8</v>
      </c>
      <c r="F11" s="32">
        <f t="shared" si="5"/>
        <v>128</v>
      </c>
      <c r="G11" s="32">
        <f t="shared" si="6"/>
        <v>6.4</v>
      </c>
      <c r="H11" s="32">
        <f t="shared" si="7"/>
        <v>12.8</v>
      </c>
      <c r="I11" s="33">
        <f t="shared" si="8"/>
        <v>14802.624</v>
      </c>
    </row>
    <row r="12" spans="1:12" ht="15.75" x14ac:dyDescent="0.25">
      <c r="A12" s="34" t="s">
        <v>30</v>
      </c>
      <c r="B12" s="32">
        <v>20</v>
      </c>
      <c r="C12" s="32">
        <v>1</v>
      </c>
      <c r="D12" s="32">
        <f t="shared" si="4"/>
        <v>20</v>
      </c>
      <c r="E12" s="32">
        <v>1</v>
      </c>
      <c r="F12" s="32">
        <f t="shared" si="5"/>
        <v>20</v>
      </c>
      <c r="G12" s="32">
        <f t="shared" si="6"/>
        <v>1</v>
      </c>
      <c r="H12" s="32">
        <f t="shared" si="7"/>
        <v>2</v>
      </c>
      <c r="I12" s="33">
        <f t="shared" si="8"/>
        <v>2312.91</v>
      </c>
    </row>
    <row r="13" spans="1:12" ht="15.75" x14ac:dyDescent="0.25">
      <c r="A13" s="34" t="s">
        <v>31</v>
      </c>
      <c r="B13" s="32">
        <v>20</v>
      </c>
      <c r="C13" s="32">
        <v>1</v>
      </c>
      <c r="D13" s="32">
        <f t="shared" si="4"/>
        <v>20</v>
      </c>
      <c r="E13" s="32">
        <v>8</v>
      </c>
      <c r="F13" s="32">
        <f t="shared" si="5"/>
        <v>160</v>
      </c>
      <c r="G13" s="32">
        <f t="shared" si="6"/>
        <v>8</v>
      </c>
      <c r="H13" s="32">
        <f t="shared" si="7"/>
        <v>16</v>
      </c>
      <c r="I13" s="33">
        <f t="shared" si="8"/>
        <v>18503.28</v>
      </c>
    </row>
    <row r="14" spans="1:12" x14ac:dyDescent="0.25">
      <c r="A14" s="34" t="s">
        <v>6</v>
      </c>
      <c r="B14" s="32" t="s">
        <v>7</v>
      </c>
      <c r="C14" s="32"/>
      <c r="D14" s="32"/>
      <c r="E14" s="32"/>
      <c r="F14" s="32"/>
      <c r="G14" s="32"/>
      <c r="H14" s="32"/>
      <c r="I14" s="41"/>
    </row>
    <row r="15" spans="1:12" x14ac:dyDescent="0.25">
      <c r="A15" s="34" t="s">
        <v>8</v>
      </c>
      <c r="B15" s="32" t="s">
        <v>7</v>
      </c>
      <c r="C15" s="32"/>
      <c r="D15" s="32"/>
      <c r="E15" s="32"/>
      <c r="F15" s="32"/>
      <c r="G15" s="32"/>
      <c r="H15" s="32"/>
      <c r="I15" s="41"/>
    </row>
    <row r="16" spans="1:12" x14ac:dyDescent="0.25">
      <c r="A16" s="34" t="s">
        <v>9</v>
      </c>
      <c r="B16" s="32"/>
      <c r="C16" s="32"/>
      <c r="D16" s="32"/>
      <c r="E16" s="32"/>
      <c r="F16" s="32"/>
      <c r="G16" s="32"/>
      <c r="H16" s="32"/>
      <c r="I16" s="41"/>
    </row>
    <row r="17" spans="1:9" ht="15.75" x14ac:dyDescent="0.25">
      <c r="A17" s="34" t="s">
        <v>24</v>
      </c>
      <c r="B17" s="32">
        <v>2</v>
      </c>
      <c r="C17" s="32">
        <v>1</v>
      </c>
      <c r="D17" s="32">
        <f t="shared" ref="D17:D21" si="9">B17*C17</f>
        <v>2</v>
      </c>
      <c r="E17" s="32">
        <v>1</v>
      </c>
      <c r="F17" s="32">
        <f t="shared" ref="F17:F21" si="10">D17*E17</f>
        <v>2</v>
      </c>
      <c r="G17" s="42">
        <f t="shared" ref="G17:G21" si="11">F17*0.05</f>
        <v>0.1</v>
      </c>
      <c r="H17" s="42">
        <f t="shared" ref="H17:H21" si="12">F17*0.1</f>
        <v>0.2</v>
      </c>
      <c r="I17" s="33">
        <f t="shared" ref="I17:I19" si="13">F17*$L$3+G17*$L$2+H17*$L$4</f>
        <v>231.291</v>
      </c>
    </row>
    <row r="18" spans="1:9" ht="28.5" x14ac:dyDescent="0.25">
      <c r="A18" s="34" t="s">
        <v>38</v>
      </c>
      <c r="B18" s="32">
        <v>2</v>
      </c>
      <c r="C18" s="32">
        <v>1</v>
      </c>
      <c r="D18" s="32">
        <f t="shared" si="9"/>
        <v>2</v>
      </c>
      <c r="E18" s="32">
        <v>1</v>
      </c>
      <c r="F18" s="32">
        <f t="shared" si="10"/>
        <v>2</v>
      </c>
      <c r="G18" s="42">
        <f t="shared" si="11"/>
        <v>0.1</v>
      </c>
      <c r="H18" s="42">
        <f>F18*0.1</f>
        <v>0.2</v>
      </c>
      <c r="I18" s="33">
        <f t="shared" si="13"/>
        <v>231.291</v>
      </c>
    </row>
    <row r="19" spans="1:9" ht="15.75" x14ac:dyDescent="0.25">
      <c r="A19" s="34" t="s">
        <v>25</v>
      </c>
      <c r="B19" s="32">
        <v>2</v>
      </c>
      <c r="C19" s="32">
        <v>1</v>
      </c>
      <c r="D19" s="32">
        <f>B19*C19</f>
        <v>2</v>
      </c>
      <c r="E19" s="32">
        <v>1</v>
      </c>
      <c r="F19" s="32">
        <f t="shared" si="10"/>
        <v>2</v>
      </c>
      <c r="G19" s="42">
        <f t="shared" si="11"/>
        <v>0.1</v>
      </c>
      <c r="H19" s="42">
        <f>F19*0.1</f>
        <v>0.2</v>
      </c>
      <c r="I19" s="33">
        <f t="shared" si="13"/>
        <v>231.291</v>
      </c>
    </row>
    <row r="20" spans="1:9" ht="15.75" x14ac:dyDescent="0.25">
      <c r="A20" s="34" t="s">
        <v>10</v>
      </c>
      <c r="B20" s="32">
        <v>2</v>
      </c>
      <c r="C20" s="32">
        <v>1</v>
      </c>
      <c r="D20" s="32">
        <f t="shared" si="9"/>
        <v>2</v>
      </c>
      <c r="E20" s="32">
        <v>1</v>
      </c>
      <c r="F20" s="32">
        <f t="shared" si="10"/>
        <v>2</v>
      </c>
      <c r="G20" s="42">
        <f t="shared" si="11"/>
        <v>0.1</v>
      </c>
      <c r="H20" s="42">
        <f t="shared" si="12"/>
        <v>0.2</v>
      </c>
      <c r="I20" s="33">
        <f>F20*$L$3+G20*$L$2+H20*$L$4</f>
        <v>231.291</v>
      </c>
    </row>
    <row r="21" spans="1:9" x14ac:dyDescent="0.25">
      <c r="A21" s="34" t="s">
        <v>44</v>
      </c>
      <c r="B21" s="32">
        <v>2</v>
      </c>
      <c r="C21" s="32">
        <v>1</v>
      </c>
      <c r="D21" s="32">
        <f t="shared" si="9"/>
        <v>2</v>
      </c>
      <c r="E21" s="32">
        <v>1</v>
      </c>
      <c r="F21" s="32">
        <f t="shared" si="10"/>
        <v>2</v>
      </c>
      <c r="G21" s="42">
        <f t="shared" si="11"/>
        <v>0.1</v>
      </c>
      <c r="H21" s="42">
        <f t="shared" si="12"/>
        <v>0.2</v>
      </c>
      <c r="I21" s="33">
        <f>F21*$L$3+G21*$L$2+H21*$L$4</f>
        <v>231.291</v>
      </c>
    </row>
    <row r="22" spans="1:9" x14ac:dyDescent="0.25">
      <c r="A22" s="34" t="s">
        <v>26</v>
      </c>
      <c r="B22" s="32">
        <v>2</v>
      </c>
      <c r="C22" s="32">
        <v>1</v>
      </c>
      <c r="D22" s="32">
        <f>B22*C22</f>
        <v>2</v>
      </c>
      <c r="E22" s="32">
        <v>1</v>
      </c>
      <c r="F22" s="32">
        <f>D22*E22</f>
        <v>2</v>
      </c>
      <c r="G22" s="42">
        <f>F22*0.05</f>
        <v>0.1</v>
      </c>
      <c r="H22" s="42">
        <f>F22*0.1</f>
        <v>0.2</v>
      </c>
      <c r="I22" s="33">
        <f t="shared" ref="I22:I28" si="14">F22*$L$3+G22*$L$2+H22*$L$4</f>
        <v>231.291</v>
      </c>
    </row>
    <row r="23" spans="1:9" ht="15.75" x14ac:dyDescent="0.25">
      <c r="A23" s="34" t="s">
        <v>45</v>
      </c>
      <c r="B23" s="32">
        <v>2</v>
      </c>
      <c r="C23" s="32">
        <v>1</v>
      </c>
      <c r="D23" s="32">
        <f t="shared" ref="D23:D25" si="15">B23*C23</f>
        <v>2</v>
      </c>
      <c r="E23" s="32">
        <v>1</v>
      </c>
      <c r="F23" s="35">
        <f t="shared" ref="F23:F25" si="16">D23*E23</f>
        <v>2</v>
      </c>
      <c r="G23" s="42">
        <f t="shared" ref="G23:G25" si="17">F23*0.05</f>
        <v>0.1</v>
      </c>
      <c r="H23" s="42">
        <f t="shared" ref="H23:H25" si="18">F23*0.1</f>
        <v>0.2</v>
      </c>
      <c r="I23" s="33">
        <f t="shared" si="14"/>
        <v>231.291</v>
      </c>
    </row>
    <row r="24" spans="1:9" x14ac:dyDescent="0.25">
      <c r="A24" s="34" t="s">
        <v>32</v>
      </c>
      <c r="B24" s="32">
        <v>2</v>
      </c>
      <c r="C24" s="32">
        <v>1</v>
      </c>
      <c r="D24" s="32">
        <f t="shared" si="15"/>
        <v>2</v>
      </c>
      <c r="E24" s="32">
        <v>1</v>
      </c>
      <c r="F24" s="32">
        <f t="shared" si="16"/>
        <v>2</v>
      </c>
      <c r="G24" s="42">
        <f t="shared" si="17"/>
        <v>0.1</v>
      </c>
      <c r="H24" s="42">
        <f t="shared" si="18"/>
        <v>0.2</v>
      </c>
      <c r="I24" s="33">
        <f t="shared" si="14"/>
        <v>231.291</v>
      </c>
    </row>
    <row r="25" spans="1:9" ht="15.75" x14ac:dyDescent="0.25">
      <c r="A25" s="34" t="s">
        <v>33</v>
      </c>
      <c r="B25" s="32">
        <v>460</v>
      </c>
      <c r="C25" s="32">
        <v>1</v>
      </c>
      <c r="D25" s="32">
        <f t="shared" si="15"/>
        <v>460</v>
      </c>
      <c r="E25" s="32">
        <v>1</v>
      </c>
      <c r="F25" s="32">
        <f t="shared" si="16"/>
        <v>460</v>
      </c>
      <c r="G25" s="32">
        <f t="shared" si="17"/>
        <v>23</v>
      </c>
      <c r="H25" s="32">
        <f t="shared" si="18"/>
        <v>46</v>
      </c>
      <c r="I25" s="33">
        <f t="shared" si="14"/>
        <v>53196.929999999993</v>
      </c>
    </row>
    <row r="26" spans="1:9" ht="15.75" x14ac:dyDescent="0.25">
      <c r="A26" s="34" t="s">
        <v>46</v>
      </c>
      <c r="B26" s="32">
        <v>160</v>
      </c>
      <c r="C26" s="32">
        <v>1</v>
      </c>
      <c r="D26" s="32">
        <f t="shared" ref="D26:D28" si="19">B26*C26</f>
        <v>160</v>
      </c>
      <c r="E26" s="32">
        <v>1</v>
      </c>
      <c r="F26" s="32">
        <f t="shared" ref="F26:F28" si="20">D26*E26</f>
        <v>160</v>
      </c>
      <c r="G26" s="32">
        <f t="shared" ref="G26:G28" si="21">F26*0.05</f>
        <v>8</v>
      </c>
      <c r="H26" s="32">
        <f t="shared" ref="H26:H28" si="22">F26*0.1</f>
        <v>16</v>
      </c>
      <c r="I26" s="33">
        <f t="shared" si="14"/>
        <v>18503.28</v>
      </c>
    </row>
    <row r="27" spans="1:9" ht="41.25" x14ac:dyDescent="0.25">
      <c r="A27" s="34" t="s">
        <v>47</v>
      </c>
      <c r="B27" s="32">
        <v>40</v>
      </c>
      <c r="C27" s="32">
        <v>1</v>
      </c>
      <c r="D27" s="32">
        <f t="shared" si="19"/>
        <v>40</v>
      </c>
      <c r="E27" s="51">
        <f>1*(2/3)</f>
        <v>0.66666666666666663</v>
      </c>
      <c r="F27" s="42">
        <f t="shared" si="20"/>
        <v>26.666666666666664</v>
      </c>
      <c r="G27" s="42">
        <f t="shared" si="21"/>
        <v>1.3333333333333333</v>
      </c>
      <c r="H27" s="42">
        <f t="shared" si="22"/>
        <v>2.6666666666666665</v>
      </c>
      <c r="I27" s="33">
        <f t="shared" si="14"/>
        <v>3083.8799999999992</v>
      </c>
    </row>
    <row r="28" spans="1:9" ht="15.75" x14ac:dyDescent="0.25">
      <c r="A28" s="34" t="s">
        <v>34</v>
      </c>
      <c r="B28" s="32">
        <v>8</v>
      </c>
      <c r="C28" s="32">
        <v>1</v>
      </c>
      <c r="D28" s="32">
        <f t="shared" si="19"/>
        <v>8</v>
      </c>
      <c r="E28" s="32">
        <v>1</v>
      </c>
      <c r="F28" s="32">
        <f t="shared" si="20"/>
        <v>8</v>
      </c>
      <c r="G28" s="42">
        <f t="shared" si="21"/>
        <v>0.4</v>
      </c>
      <c r="H28" s="42">
        <f t="shared" si="22"/>
        <v>0.8</v>
      </c>
      <c r="I28" s="33">
        <f t="shared" si="14"/>
        <v>925.16399999999999</v>
      </c>
    </row>
    <row r="29" spans="1:9" ht="15.75" x14ac:dyDescent="0.25">
      <c r="A29" s="34" t="s">
        <v>35</v>
      </c>
      <c r="B29" s="32" t="s">
        <v>7</v>
      </c>
      <c r="C29" s="32"/>
      <c r="D29" s="32"/>
      <c r="E29" s="32"/>
      <c r="F29" s="32"/>
      <c r="G29" s="32"/>
      <c r="H29" s="32"/>
      <c r="I29" s="33"/>
    </row>
    <row r="30" spans="1:9" x14ac:dyDescent="0.25">
      <c r="A30" s="34" t="s">
        <v>36</v>
      </c>
      <c r="B30" s="32"/>
      <c r="C30" s="32"/>
      <c r="D30" s="32"/>
      <c r="E30" s="32"/>
      <c r="F30" s="32"/>
      <c r="G30" s="32"/>
      <c r="H30" s="32"/>
      <c r="I30" s="33"/>
    </row>
    <row r="31" spans="1:9" ht="15.75" x14ac:dyDescent="0.25">
      <c r="A31" s="34" t="s">
        <v>37</v>
      </c>
      <c r="B31" s="32">
        <v>32</v>
      </c>
      <c r="C31" s="32">
        <v>1</v>
      </c>
      <c r="D31" s="32">
        <f t="shared" ref="D31:D34" si="23">B31*C31</f>
        <v>32</v>
      </c>
      <c r="E31" s="32">
        <v>8</v>
      </c>
      <c r="F31" s="32">
        <f t="shared" ref="F31:F34" si="24">D31*E31</f>
        <v>256</v>
      </c>
      <c r="G31" s="32">
        <f t="shared" ref="G31:G34" si="25">F31*0.05</f>
        <v>12.8</v>
      </c>
      <c r="H31" s="32">
        <f t="shared" ref="H31:H34" si="26">F31*0.1</f>
        <v>25.6</v>
      </c>
      <c r="I31" s="33">
        <f>F31*$L$3+G31*$L$2+H31*$L$4</f>
        <v>29605.248</v>
      </c>
    </row>
    <row r="32" spans="1:9" ht="28.5" x14ac:dyDescent="0.25">
      <c r="A32" s="34" t="s">
        <v>39</v>
      </c>
      <c r="B32" s="32">
        <v>48</v>
      </c>
      <c r="C32" s="32">
        <v>1</v>
      </c>
      <c r="D32" s="32">
        <f t="shared" si="23"/>
        <v>48</v>
      </c>
      <c r="E32" s="32">
        <f>0.2*8</f>
        <v>1.6</v>
      </c>
      <c r="F32" s="32">
        <f t="shared" si="24"/>
        <v>76.800000000000011</v>
      </c>
      <c r="G32" s="42">
        <f t="shared" si="25"/>
        <v>3.8400000000000007</v>
      </c>
      <c r="H32" s="42">
        <f t="shared" si="26"/>
        <v>7.6800000000000015</v>
      </c>
      <c r="I32" s="33">
        <f>F32*$L$3+G32*$L$2+H32*$L$4</f>
        <v>8881.5744000000013</v>
      </c>
    </row>
    <row r="33" spans="1:9" ht="28.5" x14ac:dyDescent="0.25">
      <c r="A33" s="34" t="s">
        <v>40</v>
      </c>
      <c r="B33" s="32">
        <v>40</v>
      </c>
      <c r="C33" s="32">
        <v>1</v>
      </c>
      <c r="D33" s="32">
        <f t="shared" si="23"/>
        <v>40</v>
      </c>
      <c r="E33" s="32">
        <v>8</v>
      </c>
      <c r="F33" s="32">
        <f t="shared" si="24"/>
        <v>320</v>
      </c>
      <c r="G33" s="32">
        <f t="shared" si="25"/>
        <v>16</v>
      </c>
      <c r="H33" s="32">
        <f t="shared" si="26"/>
        <v>32</v>
      </c>
      <c r="I33" s="33">
        <f>F33*$L$3+G33*$L$2+H33*$L$4</f>
        <v>37006.559999999998</v>
      </c>
    </row>
    <row r="34" spans="1:9" ht="15.75" x14ac:dyDescent="0.25">
      <c r="A34" s="34" t="s">
        <v>41</v>
      </c>
      <c r="B34" s="32">
        <v>24</v>
      </c>
      <c r="C34" s="32">
        <v>1</v>
      </c>
      <c r="D34" s="32">
        <f t="shared" si="23"/>
        <v>24</v>
      </c>
      <c r="E34" s="32">
        <f>8*0.8</f>
        <v>6.4</v>
      </c>
      <c r="F34" s="32">
        <f t="shared" si="24"/>
        <v>153.60000000000002</v>
      </c>
      <c r="G34" s="42">
        <f t="shared" si="25"/>
        <v>7.6800000000000015</v>
      </c>
      <c r="H34" s="42">
        <f t="shared" si="26"/>
        <v>15.360000000000003</v>
      </c>
      <c r="I34" s="33">
        <f>F34*$L$3+G34*$L$2+H34*$L$4</f>
        <v>17763.148800000003</v>
      </c>
    </row>
    <row r="35" spans="1:9" x14ac:dyDescent="0.25">
      <c r="A35" s="34" t="s">
        <v>42</v>
      </c>
      <c r="B35" s="32" t="s">
        <v>7</v>
      </c>
      <c r="C35" s="32"/>
      <c r="D35" s="32"/>
      <c r="E35" s="32"/>
      <c r="F35" s="32"/>
      <c r="G35" s="32"/>
      <c r="H35" s="32"/>
      <c r="I35" s="33"/>
    </row>
    <row r="36" spans="1:9" ht="28.5" x14ac:dyDescent="0.25">
      <c r="A36" s="34" t="s">
        <v>43</v>
      </c>
      <c r="B36" s="32">
        <v>48</v>
      </c>
      <c r="C36" s="32">
        <v>1</v>
      </c>
      <c r="D36" s="32">
        <f t="shared" ref="D36" si="27">B36*C36</f>
        <v>48</v>
      </c>
      <c r="E36" s="32">
        <f>E32</f>
        <v>1.6</v>
      </c>
      <c r="F36" s="32">
        <f t="shared" ref="F36" si="28">D36*E36</f>
        <v>76.800000000000011</v>
      </c>
      <c r="G36" s="42">
        <f t="shared" ref="G36" si="29">F36*0.05</f>
        <v>3.8400000000000007</v>
      </c>
      <c r="H36" s="42">
        <f t="shared" ref="H36" si="30">F36*0.1</f>
        <v>7.6800000000000015</v>
      </c>
      <c r="I36" s="33">
        <f>F36*$L$3+G36*$L$2+H36*$L$4</f>
        <v>8881.5744000000013</v>
      </c>
    </row>
    <row r="37" spans="1:9" s="60" customFormat="1" x14ac:dyDescent="0.25">
      <c r="A37" s="56" t="s">
        <v>11</v>
      </c>
      <c r="B37" s="57"/>
      <c r="C37" s="57"/>
      <c r="D37" s="57"/>
      <c r="E37" s="57"/>
      <c r="F37" s="58">
        <f>SUM(F2:H36)</f>
        <v>2536.7466666666669</v>
      </c>
      <c r="G37" s="58"/>
      <c r="H37" s="58"/>
      <c r="I37" s="59">
        <f>SUM(I2:I36)</f>
        <v>255098.55359999998</v>
      </c>
    </row>
    <row r="38" spans="1:9" x14ac:dyDescent="0.25">
      <c r="A38" s="34" t="s">
        <v>12</v>
      </c>
      <c r="B38" s="32"/>
      <c r="C38" s="32"/>
      <c r="D38" s="32"/>
      <c r="E38" s="32"/>
      <c r="F38" s="32"/>
      <c r="G38" s="32"/>
      <c r="H38" s="32"/>
      <c r="I38" s="41"/>
    </row>
    <row r="39" spans="1:9" x14ac:dyDescent="0.25">
      <c r="A39" s="34" t="s">
        <v>211</v>
      </c>
      <c r="B39" s="32" t="s">
        <v>13</v>
      </c>
      <c r="C39" s="32"/>
      <c r="D39" s="32"/>
      <c r="E39" s="32"/>
      <c r="F39" s="32"/>
      <c r="G39" s="32"/>
      <c r="H39" s="32"/>
      <c r="I39" s="41"/>
    </row>
    <row r="40" spans="1:9" x14ac:dyDescent="0.25">
      <c r="A40" s="34" t="s">
        <v>14</v>
      </c>
      <c r="B40" s="32" t="s">
        <v>2</v>
      </c>
      <c r="C40" s="32"/>
      <c r="D40" s="32"/>
      <c r="E40" s="32"/>
      <c r="F40" s="32"/>
      <c r="G40" s="32"/>
      <c r="H40" s="32"/>
      <c r="I40" s="41"/>
    </row>
    <row r="41" spans="1:9" x14ac:dyDescent="0.25">
      <c r="A41" s="34" t="s">
        <v>15</v>
      </c>
      <c r="B41" s="32" t="s">
        <v>2</v>
      </c>
      <c r="C41" s="32"/>
      <c r="D41" s="32"/>
      <c r="E41" s="32"/>
      <c r="F41" s="32"/>
      <c r="G41" s="32"/>
      <c r="H41" s="32"/>
      <c r="I41" s="41"/>
    </row>
    <row r="42" spans="1:9" x14ac:dyDescent="0.25">
      <c r="A42" s="34" t="s">
        <v>16</v>
      </c>
      <c r="B42" s="32" t="s">
        <v>2</v>
      </c>
      <c r="C42" s="32"/>
      <c r="D42" s="32"/>
      <c r="E42" s="32"/>
      <c r="F42" s="32"/>
      <c r="G42" s="32"/>
      <c r="H42" s="32"/>
      <c r="I42" s="41"/>
    </row>
    <row r="43" spans="1:9" x14ac:dyDescent="0.25">
      <c r="A43" s="34" t="s">
        <v>17</v>
      </c>
      <c r="B43" s="32"/>
      <c r="C43" s="32"/>
      <c r="D43" s="32"/>
      <c r="E43" s="32"/>
      <c r="F43" s="32"/>
      <c r="G43" s="32"/>
      <c r="H43" s="32"/>
      <c r="I43" s="41"/>
    </row>
    <row r="44" spans="1:9" ht="25.5" x14ac:dyDescent="0.25">
      <c r="A44" s="34" t="s">
        <v>48</v>
      </c>
      <c r="B44" s="32" t="s">
        <v>52</v>
      </c>
      <c r="C44" s="32"/>
      <c r="D44" s="32"/>
      <c r="E44" s="32"/>
      <c r="F44" s="32"/>
      <c r="G44" s="32"/>
      <c r="H44" s="32"/>
      <c r="I44" s="33"/>
    </row>
    <row r="45" spans="1:9" ht="28.5" x14ac:dyDescent="0.25">
      <c r="A45" s="34" t="s">
        <v>49</v>
      </c>
      <c r="B45" s="32">
        <v>2</v>
      </c>
      <c r="C45" s="32">
        <v>2</v>
      </c>
      <c r="D45" s="32">
        <f t="shared" ref="D45:D49" si="31">B45*C45</f>
        <v>4</v>
      </c>
      <c r="E45" s="32">
        <v>1</v>
      </c>
      <c r="F45" s="32">
        <f t="shared" ref="F45:F46" si="32">D45*E45</f>
        <v>4</v>
      </c>
      <c r="G45" s="42">
        <f t="shared" ref="G45:G46" si="33">F45*0.05</f>
        <v>0.2</v>
      </c>
      <c r="H45" s="42">
        <f t="shared" ref="H45:H46" si="34">F45*0.1</f>
        <v>0.4</v>
      </c>
      <c r="I45" s="33">
        <f t="shared" ref="I45:I46" si="35">F45*$L$3+G45*$L$2+H45*$L$4</f>
        <v>462.58199999999999</v>
      </c>
    </row>
    <row r="46" spans="1:9" ht="28.5" x14ac:dyDescent="0.25">
      <c r="A46" s="34" t="s">
        <v>50</v>
      </c>
      <c r="B46" s="32">
        <v>2</v>
      </c>
      <c r="C46" s="32">
        <v>2</v>
      </c>
      <c r="D46" s="32">
        <f t="shared" si="31"/>
        <v>4</v>
      </c>
      <c r="E46" s="32">
        <v>1</v>
      </c>
      <c r="F46" s="32">
        <f t="shared" si="32"/>
        <v>4</v>
      </c>
      <c r="G46" s="42">
        <f t="shared" si="33"/>
        <v>0.2</v>
      </c>
      <c r="H46" s="42">
        <f t="shared" si="34"/>
        <v>0.4</v>
      </c>
      <c r="I46" s="33">
        <f t="shared" si="35"/>
        <v>462.58199999999999</v>
      </c>
    </row>
    <row r="47" spans="1:9" x14ac:dyDescent="0.25">
      <c r="A47" s="34" t="s">
        <v>51</v>
      </c>
      <c r="B47" s="32" t="s">
        <v>52</v>
      </c>
      <c r="C47" s="32"/>
      <c r="D47" s="32"/>
      <c r="E47" s="32"/>
      <c r="F47" s="32"/>
      <c r="G47" s="32"/>
      <c r="H47" s="32"/>
      <c r="I47" s="33"/>
    </row>
    <row r="48" spans="1:9" x14ac:dyDescent="0.25">
      <c r="A48" s="34" t="s">
        <v>53</v>
      </c>
      <c r="B48" s="32">
        <v>1.5</v>
      </c>
      <c r="C48" s="32">
        <v>52</v>
      </c>
      <c r="D48" s="32">
        <f t="shared" si="31"/>
        <v>78</v>
      </c>
      <c r="E48" s="32">
        <v>8</v>
      </c>
      <c r="F48" s="32">
        <f t="shared" ref="F48:F49" si="36">D48*E48</f>
        <v>624</v>
      </c>
      <c r="G48" s="32">
        <f t="shared" ref="G48:G49" si="37">F48*0.05</f>
        <v>31.200000000000003</v>
      </c>
      <c r="H48" s="32">
        <f t="shared" ref="H48:H49" si="38">F48*0.1</f>
        <v>62.400000000000006</v>
      </c>
      <c r="I48" s="33">
        <f>F48*$L$3+G48*$L$2+H48*$L$4</f>
        <v>72162.792000000001</v>
      </c>
    </row>
    <row r="49" spans="1:12" ht="28.5" x14ac:dyDescent="0.25">
      <c r="A49" s="34" t="s">
        <v>54</v>
      </c>
      <c r="B49" s="32">
        <v>2</v>
      </c>
      <c r="C49" s="32">
        <v>2</v>
      </c>
      <c r="D49" s="32">
        <f t="shared" si="31"/>
        <v>4</v>
      </c>
      <c r="E49" s="32">
        <v>8</v>
      </c>
      <c r="F49" s="32">
        <f t="shared" si="36"/>
        <v>32</v>
      </c>
      <c r="G49" s="32">
        <f t="shared" si="37"/>
        <v>1.6</v>
      </c>
      <c r="H49" s="32">
        <f t="shared" si="38"/>
        <v>3.2</v>
      </c>
      <c r="I49" s="33">
        <f>F49*$L$3+G49*$L$2+H49*$L$4</f>
        <v>3700.6559999999999</v>
      </c>
    </row>
    <row r="50" spans="1:12" ht="25.5" x14ac:dyDescent="0.25">
      <c r="A50" s="34" t="s">
        <v>55</v>
      </c>
      <c r="B50" s="32">
        <v>1.5</v>
      </c>
      <c r="C50" s="32">
        <v>52</v>
      </c>
      <c r="D50" s="32">
        <f>B50*C50</f>
        <v>78</v>
      </c>
      <c r="E50" s="32">
        <v>8</v>
      </c>
      <c r="F50" s="32">
        <f t="shared" ref="F50" si="39">D50*E50</f>
        <v>624</v>
      </c>
      <c r="G50" s="42">
        <f t="shared" ref="G50" si="40">F50*0.05</f>
        <v>31.200000000000003</v>
      </c>
      <c r="H50" s="32">
        <f t="shared" ref="H50" si="41">F50*0.1</f>
        <v>62.400000000000006</v>
      </c>
      <c r="I50" s="33">
        <f>F50*$L$3+G50*$L$2+H50*$L$4</f>
        <v>72162.792000000001</v>
      </c>
    </row>
    <row r="51" spans="1:12" ht="15.75" x14ac:dyDescent="0.25">
      <c r="A51" s="34" t="s">
        <v>56</v>
      </c>
      <c r="B51" s="42">
        <v>2.5000000000000001E-2</v>
      </c>
      <c r="C51" s="32">
        <v>365</v>
      </c>
      <c r="D51" s="42">
        <f t="shared" ref="D51:D52" si="42">B51*C51</f>
        <v>9.125</v>
      </c>
      <c r="E51" s="32">
        <v>8</v>
      </c>
      <c r="F51" s="42">
        <f t="shared" ref="F51:F52" si="43">D51*E51</f>
        <v>73</v>
      </c>
      <c r="G51" s="42">
        <f t="shared" ref="G51:G52" si="44">F51*0.05</f>
        <v>3.6500000000000004</v>
      </c>
      <c r="H51" s="42">
        <f t="shared" ref="H51:H52" si="45">F51*0.1</f>
        <v>7.3000000000000007</v>
      </c>
      <c r="I51" s="33">
        <f>F51*$L$3+G51*$L$2+H51*$L$4</f>
        <v>8442.1214999999993</v>
      </c>
    </row>
    <row r="52" spans="1:12" ht="25.5" x14ac:dyDescent="0.25">
      <c r="A52" s="34" t="s">
        <v>57</v>
      </c>
      <c r="B52" s="32">
        <v>1.5</v>
      </c>
      <c r="C52" s="32">
        <v>52</v>
      </c>
      <c r="D52" s="32">
        <f t="shared" si="42"/>
        <v>78</v>
      </c>
      <c r="E52" s="32">
        <v>8</v>
      </c>
      <c r="F52" s="61">
        <f t="shared" si="43"/>
        <v>624</v>
      </c>
      <c r="G52" s="32">
        <f t="shared" si="44"/>
        <v>31.200000000000003</v>
      </c>
      <c r="H52" s="32">
        <f t="shared" si="45"/>
        <v>62.400000000000006</v>
      </c>
      <c r="I52" s="33">
        <f>F52*$L$3+G52*$L$2+H52*$L$4</f>
        <v>72162.792000000001</v>
      </c>
    </row>
    <row r="53" spans="1:12" ht="25.5" x14ac:dyDescent="0.25">
      <c r="A53" s="34" t="s">
        <v>58</v>
      </c>
      <c r="B53" s="32" t="s">
        <v>52</v>
      </c>
      <c r="C53" s="32"/>
      <c r="D53" s="32"/>
      <c r="E53" s="32"/>
      <c r="F53" s="62"/>
      <c r="G53" s="42"/>
      <c r="H53" s="42"/>
      <c r="I53" s="33"/>
    </row>
    <row r="54" spans="1:12" x14ac:dyDescent="0.25">
      <c r="A54" s="34" t="s">
        <v>59</v>
      </c>
      <c r="B54" s="32" t="s">
        <v>7</v>
      </c>
      <c r="C54" s="32"/>
      <c r="D54" s="32"/>
      <c r="E54" s="32"/>
      <c r="F54" s="62"/>
      <c r="G54" s="42"/>
      <c r="H54" s="42"/>
      <c r="I54" s="33"/>
    </row>
    <row r="55" spans="1:12" ht="15.75" x14ac:dyDescent="0.25">
      <c r="A55" s="34" t="s">
        <v>60</v>
      </c>
      <c r="B55" s="32">
        <v>1.5</v>
      </c>
      <c r="C55" s="32">
        <v>52</v>
      </c>
      <c r="D55" s="32">
        <f t="shared" ref="D55:D56" si="46">B55*C55</f>
        <v>78</v>
      </c>
      <c r="E55" s="42">
        <f>8*(2/3)</f>
        <v>5.333333333333333</v>
      </c>
      <c r="F55" s="32">
        <f t="shared" ref="F55:F56" si="47">D55*E55</f>
        <v>416</v>
      </c>
      <c r="G55" s="42">
        <f t="shared" ref="G55:G56" si="48">F55*0.05</f>
        <v>20.8</v>
      </c>
      <c r="H55" s="42">
        <f t="shared" ref="H55:H56" si="49">F55*0.1</f>
        <v>41.6</v>
      </c>
      <c r="I55" s="33">
        <f>F55*$L$3+G55*$L$2+H55*$L$4</f>
        <v>48108.527999999998</v>
      </c>
    </row>
    <row r="56" spans="1:12" ht="15.75" x14ac:dyDescent="0.25">
      <c r="A56" s="34" t="s">
        <v>61</v>
      </c>
      <c r="B56" s="32">
        <v>40</v>
      </c>
      <c r="C56" s="32">
        <v>1</v>
      </c>
      <c r="D56" s="32">
        <f t="shared" si="46"/>
        <v>40</v>
      </c>
      <c r="E56" s="32">
        <v>8</v>
      </c>
      <c r="F56" s="32">
        <f t="shared" si="47"/>
        <v>320</v>
      </c>
      <c r="G56" s="32">
        <f t="shared" si="48"/>
        <v>16</v>
      </c>
      <c r="H56" s="32">
        <f t="shared" si="49"/>
        <v>32</v>
      </c>
      <c r="I56" s="33">
        <f>F56*$L$3+G56*$L$2+H56*$L$4</f>
        <v>37006.559999999998</v>
      </c>
    </row>
    <row r="57" spans="1:12" x14ac:dyDescent="0.25">
      <c r="A57" s="34" t="s">
        <v>62</v>
      </c>
      <c r="B57" s="32" t="s">
        <v>2</v>
      </c>
      <c r="C57" s="32"/>
      <c r="D57" s="32"/>
      <c r="E57" s="32"/>
      <c r="F57" s="62"/>
      <c r="G57" s="42"/>
      <c r="H57" s="42"/>
      <c r="I57" s="41"/>
    </row>
    <row r="58" spans="1:12" x14ac:dyDescent="0.25">
      <c r="A58" s="56" t="s">
        <v>18</v>
      </c>
      <c r="B58" s="57"/>
      <c r="C58" s="57"/>
      <c r="D58" s="57"/>
      <c r="E58" s="57"/>
      <c r="F58" s="58">
        <f>SUM(F38:H57)</f>
        <v>3129.1500000000005</v>
      </c>
      <c r="G58" s="58"/>
      <c r="H58" s="58"/>
      <c r="I58" s="63">
        <f>SUM(I38:I57)</f>
        <v>314671.40549999999</v>
      </c>
    </row>
    <row r="59" spans="1:12" ht="15.75" x14ac:dyDescent="0.25">
      <c r="A59" s="64" t="s">
        <v>202</v>
      </c>
      <c r="B59" s="34"/>
      <c r="C59" s="34"/>
      <c r="D59" s="34"/>
      <c r="E59" s="34"/>
      <c r="F59" s="65">
        <f>ROUND(SUM(F37,F58),-1)</f>
        <v>5670</v>
      </c>
      <c r="G59" s="65"/>
      <c r="H59" s="65"/>
      <c r="I59" s="66">
        <f>ROUND(SUM(I37,I58),-3)</f>
        <v>570000</v>
      </c>
      <c r="K59" s="55" t="s">
        <v>187</v>
      </c>
      <c r="L59" s="67">
        <f>F59/Additional!F55</f>
        <v>122.55043227665706</v>
      </c>
    </row>
    <row r="60" spans="1:12" ht="15.75" x14ac:dyDescent="0.25">
      <c r="A60" s="68" t="s">
        <v>203</v>
      </c>
      <c r="B60" s="69"/>
      <c r="C60" s="69"/>
      <c r="D60" s="69"/>
      <c r="E60" s="69"/>
      <c r="F60" s="69"/>
      <c r="G60" s="69"/>
      <c r="H60" s="69"/>
      <c r="I60" s="66">
        <f>Additional!I18</f>
        <v>402000</v>
      </c>
    </row>
    <row r="61" spans="1:12" ht="15.75" x14ac:dyDescent="0.25">
      <c r="A61" s="68" t="s">
        <v>204</v>
      </c>
      <c r="B61" s="69"/>
      <c r="C61" s="69"/>
      <c r="D61" s="69"/>
      <c r="E61" s="69"/>
      <c r="F61" s="69"/>
      <c r="G61" s="69"/>
      <c r="H61" s="69"/>
      <c r="I61" s="66">
        <f>I60+I59</f>
        <v>972000</v>
      </c>
    </row>
    <row r="64" spans="1:12" x14ac:dyDescent="0.25">
      <c r="A64" s="70" t="s">
        <v>167</v>
      </c>
    </row>
    <row r="65" spans="1:1" ht="15.75" x14ac:dyDescent="0.25">
      <c r="A65" s="71" t="s">
        <v>168</v>
      </c>
    </row>
    <row r="66" spans="1:1" ht="15.75" x14ac:dyDescent="0.25">
      <c r="A66" s="72" t="s">
        <v>206</v>
      </c>
    </row>
    <row r="67" spans="1:1" x14ac:dyDescent="0.25">
      <c r="A67" s="73" t="s">
        <v>207</v>
      </c>
    </row>
    <row r="68" spans="1:1" ht="15.75" x14ac:dyDescent="0.25">
      <c r="A68" s="72" t="s">
        <v>169</v>
      </c>
    </row>
    <row r="69" spans="1:1" ht="15.75" x14ac:dyDescent="0.25">
      <c r="A69" s="72" t="s">
        <v>170</v>
      </c>
    </row>
    <row r="70" spans="1:1" ht="15.75" x14ac:dyDescent="0.25">
      <c r="A70" s="71" t="s">
        <v>171</v>
      </c>
    </row>
    <row r="71" spans="1:1" ht="15.75" x14ac:dyDescent="0.25">
      <c r="A71" s="71" t="s">
        <v>172</v>
      </c>
    </row>
    <row r="72" spans="1:1" ht="15.75" x14ac:dyDescent="0.25">
      <c r="A72" s="71" t="s">
        <v>173</v>
      </c>
    </row>
    <row r="73" spans="1:1" ht="15.75" x14ac:dyDescent="0.25">
      <c r="A73" s="71" t="s">
        <v>174</v>
      </c>
    </row>
    <row r="74" spans="1:1" ht="15.75" x14ac:dyDescent="0.25">
      <c r="A74" s="71" t="s">
        <v>175</v>
      </c>
    </row>
    <row r="75" spans="1:1" ht="15.75" x14ac:dyDescent="0.25">
      <c r="A75" s="71" t="s">
        <v>176</v>
      </c>
    </row>
    <row r="76" spans="1:1" ht="15.75" x14ac:dyDescent="0.25">
      <c r="A76" s="71" t="s">
        <v>177</v>
      </c>
    </row>
    <row r="77" spans="1:1" ht="15.75" x14ac:dyDescent="0.25">
      <c r="A77" s="71" t="s">
        <v>178</v>
      </c>
    </row>
    <row r="78" spans="1:1" ht="15.75" x14ac:dyDescent="0.25">
      <c r="A78" s="71" t="s">
        <v>179</v>
      </c>
    </row>
    <row r="79" spans="1:1" ht="15.75" x14ac:dyDescent="0.25">
      <c r="A79" s="71" t="s">
        <v>180</v>
      </c>
    </row>
    <row r="80" spans="1:1" ht="15.75" x14ac:dyDescent="0.25">
      <c r="A80" s="71" t="s">
        <v>181</v>
      </c>
    </row>
    <row r="81" spans="1:1" ht="15.75" x14ac:dyDescent="0.25">
      <c r="A81" s="71" t="s">
        <v>182</v>
      </c>
    </row>
    <row r="82" spans="1:1" ht="15.75" x14ac:dyDescent="0.25">
      <c r="A82" s="71" t="s">
        <v>183</v>
      </c>
    </row>
    <row r="83" spans="1:1" ht="15.75" x14ac:dyDescent="0.25">
      <c r="A83" s="71" t="s">
        <v>184</v>
      </c>
    </row>
    <row r="84" spans="1:1" ht="15.75" x14ac:dyDescent="0.25">
      <c r="A84" s="71" t="s">
        <v>185</v>
      </c>
    </row>
    <row r="85" spans="1:1" ht="15.75" x14ac:dyDescent="0.25">
      <c r="A85" s="71" t="s">
        <v>186</v>
      </c>
    </row>
    <row r="86" spans="1:1" ht="16.5" x14ac:dyDescent="0.25">
      <c r="A86" s="74" t="s">
        <v>201</v>
      </c>
    </row>
  </sheetData>
  <mergeCells count="3">
    <mergeCell ref="F37:H37"/>
    <mergeCell ref="F58:H58"/>
    <mergeCell ref="F59:H59"/>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A17" workbookViewId="0">
      <selection activeCell="I9" sqref="I9:I15"/>
    </sheetView>
  </sheetViews>
  <sheetFormatPr defaultRowHeight="15" x14ac:dyDescent="0.25"/>
  <cols>
    <col min="1" max="1" width="47.28515625" customWidth="1"/>
    <col min="2" max="2" width="10.85546875" customWidth="1"/>
    <col min="3" max="3" width="11.7109375" customWidth="1"/>
    <col min="4" max="4" width="9.85546875" customWidth="1"/>
    <col min="5" max="5" width="10" bestFit="1" customWidth="1"/>
    <col min="6" max="6" width="11.28515625" customWidth="1"/>
    <col min="7" max="7" width="11" customWidth="1"/>
    <col min="8" max="8" width="10.5703125" customWidth="1"/>
    <col min="9" max="9" width="14" customWidth="1"/>
  </cols>
  <sheetData>
    <row r="1" spans="1:12" ht="76.5" x14ac:dyDescent="0.25">
      <c r="A1" s="25" t="s">
        <v>22</v>
      </c>
      <c r="B1" s="26" t="s">
        <v>101</v>
      </c>
      <c r="C1" s="26" t="s">
        <v>93</v>
      </c>
      <c r="D1" s="26" t="s">
        <v>94</v>
      </c>
      <c r="E1" s="26" t="s">
        <v>95</v>
      </c>
      <c r="F1" s="26" t="s">
        <v>96</v>
      </c>
      <c r="G1" s="26" t="s">
        <v>97</v>
      </c>
      <c r="H1" s="26" t="s">
        <v>98</v>
      </c>
      <c r="I1" s="26" t="s">
        <v>99</v>
      </c>
    </row>
    <row r="2" spans="1:12" ht="15.75" x14ac:dyDescent="0.25">
      <c r="A2" s="27" t="s">
        <v>63</v>
      </c>
      <c r="B2" s="12">
        <v>32</v>
      </c>
      <c r="C2" s="12">
        <v>1</v>
      </c>
      <c r="D2" s="12">
        <f>B2*C2</f>
        <v>32</v>
      </c>
      <c r="E2" s="12">
        <v>0.08</v>
      </c>
      <c r="F2" s="12">
        <f>SUM(D2*E2)</f>
        <v>2.56</v>
      </c>
      <c r="G2" s="28">
        <f>F2*0.05</f>
        <v>0.128</v>
      </c>
      <c r="H2" s="28">
        <f>F2*0.1</f>
        <v>0.25600000000000001</v>
      </c>
      <c r="I2" s="29">
        <f>F2*$L$3+G2*$L$2+H2*$L$4</f>
        <v>133.99039999999999</v>
      </c>
      <c r="K2" t="s">
        <v>19</v>
      </c>
      <c r="L2">
        <v>62.9</v>
      </c>
    </row>
    <row r="3" spans="1:12" x14ac:dyDescent="0.25">
      <c r="A3" s="27" t="s">
        <v>64</v>
      </c>
      <c r="B3" s="12"/>
      <c r="C3" s="12"/>
      <c r="D3" s="12"/>
      <c r="E3" s="12"/>
      <c r="F3" s="12"/>
      <c r="G3" s="12"/>
      <c r="H3" s="12"/>
      <c r="I3" s="30"/>
      <c r="K3" t="s">
        <v>20</v>
      </c>
      <c r="L3">
        <v>46.67</v>
      </c>
    </row>
    <row r="4" spans="1:12" ht="15.75" x14ac:dyDescent="0.25">
      <c r="A4" s="31" t="s">
        <v>65</v>
      </c>
      <c r="B4" s="32">
        <v>12</v>
      </c>
      <c r="C4" s="32">
        <v>1</v>
      </c>
      <c r="D4" s="32">
        <f t="shared" ref="D4:D7" si="0">B4*C4</f>
        <v>12</v>
      </c>
      <c r="E4" s="40">
        <f>0.2*1</f>
        <v>0.2</v>
      </c>
      <c r="F4" s="32">
        <f t="shared" ref="F4:F7" si="1">SUM(D4*E4)</f>
        <v>2.4000000000000004</v>
      </c>
      <c r="G4" s="32">
        <f t="shared" ref="G4:G7" si="2">F4*0.05</f>
        <v>0.12000000000000002</v>
      </c>
      <c r="H4" s="32">
        <f t="shared" ref="H4:H7" si="3">F4*0.1</f>
        <v>0.24000000000000005</v>
      </c>
      <c r="I4" s="33">
        <f t="shared" ref="I4:I7" si="4">F4*$L$3+G4*$L$2+H4*$L$4</f>
        <v>125.61600000000003</v>
      </c>
      <c r="K4" t="s">
        <v>21</v>
      </c>
      <c r="L4">
        <v>25.25</v>
      </c>
    </row>
    <row r="5" spans="1:12" ht="15.75" x14ac:dyDescent="0.25">
      <c r="A5" s="31" t="s">
        <v>66</v>
      </c>
      <c r="B5" s="32">
        <v>32</v>
      </c>
      <c r="C5" s="32">
        <v>1</v>
      </c>
      <c r="D5" s="32">
        <f t="shared" si="0"/>
        <v>32</v>
      </c>
      <c r="E5" s="40">
        <f>0.1*E4</f>
        <v>2.0000000000000004E-2</v>
      </c>
      <c r="F5" s="32">
        <f t="shared" si="1"/>
        <v>0.64000000000000012</v>
      </c>
      <c r="G5" s="32">
        <f t="shared" si="2"/>
        <v>3.2000000000000008E-2</v>
      </c>
      <c r="H5" s="32">
        <f t="shared" si="3"/>
        <v>6.4000000000000015E-2</v>
      </c>
      <c r="I5" s="33">
        <f t="shared" si="4"/>
        <v>33.497600000000006</v>
      </c>
    </row>
    <row r="6" spans="1:12" ht="15.75" x14ac:dyDescent="0.25">
      <c r="A6" s="34" t="s">
        <v>67</v>
      </c>
      <c r="B6" s="35" t="s">
        <v>2</v>
      </c>
      <c r="C6" s="32"/>
      <c r="D6" s="35"/>
      <c r="E6" s="32"/>
      <c r="F6" s="32"/>
      <c r="G6" s="32"/>
      <c r="H6" s="32"/>
      <c r="I6" s="33"/>
    </row>
    <row r="7" spans="1:12" ht="28.5" x14ac:dyDescent="0.25">
      <c r="A7" s="34" t="s">
        <v>68</v>
      </c>
      <c r="B7" s="32">
        <v>32</v>
      </c>
      <c r="C7" s="32">
        <v>1</v>
      </c>
      <c r="D7" s="32">
        <f t="shared" si="0"/>
        <v>32</v>
      </c>
      <c r="E7" s="40">
        <f>0.1*E4</f>
        <v>2.0000000000000004E-2</v>
      </c>
      <c r="F7" s="32">
        <f t="shared" si="1"/>
        <v>0.64000000000000012</v>
      </c>
      <c r="G7" s="32">
        <f t="shared" si="2"/>
        <v>3.2000000000000008E-2</v>
      </c>
      <c r="H7" s="32">
        <f t="shared" si="3"/>
        <v>6.4000000000000015E-2</v>
      </c>
      <c r="I7" s="33">
        <f t="shared" si="4"/>
        <v>33.497600000000006</v>
      </c>
    </row>
    <row r="8" spans="1:12" x14ac:dyDescent="0.25">
      <c r="A8" s="27" t="s">
        <v>69</v>
      </c>
      <c r="B8" s="12"/>
      <c r="C8" s="12"/>
      <c r="D8" s="12"/>
      <c r="E8" s="12"/>
      <c r="F8" s="12"/>
      <c r="G8" s="12"/>
      <c r="H8" s="12"/>
      <c r="I8" s="36"/>
    </row>
    <row r="9" spans="1:12" x14ac:dyDescent="0.25">
      <c r="A9" s="37" t="s">
        <v>70</v>
      </c>
      <c r="B9" s="12">
        <v>2</v>
      </c>
      <c r="C9" s="12">
        <v>1</v>
      </c>
      <c r="D9" s="12">
        <f t="shared" ref="D9:D16" si="5">B9*C9</f>
        <v>2</v>
      </c>
      <c r="E9" s="12">
        <v>1</v>
      </c>
      <c r="F9" s="12">
        <f t="shared" ref="F9:F16" si="6">SUM(D9*E9)</f>
        <v>2</v>
      </c>
      <c r="G9" s="12">
        <f t="shared" ref="G9:G16" si="7">F9*0.05</f>
        <v>0.1</v>
      </c>
      <c r="H9" s="12">
        <f t="shared" ref="H9:H16" si="8">F9*0.1</f>
        <v>0.2</v>
      </c>
      <c r="I9" s="29">
        <f t="shared" ref="I9:I14" si="9">F9*$L$3+G9*$L$2+H9*$L$4</f>
        <v>104.68</v>
      </c>
    </row>
    <row r="10" spans="1:12" ht="25.5" x14ac:dyDescent="0.25">
      <c r="A10" s="37" t="s">
        <v>71</v>
      </c>
      <c r="B10" s="12">
        <v>2</v>
      </c>
      <c r="C10" s="12">
        <v>1</v>
      </c>
      <c r="D10" s="12">
        <f t="shared" si="5"/>
        <v>2</v>
      </c>
      <c r="E10" s="12">
        <v>1</v>
      </c>
      <c r="F10" s="12">
        <f t="shared" si="6"/>
        <v>2</v>
      </c>
      <c r="G10" s="12">
        <f t="shared" si="7"/>
        <v>0.1</v>
      </c>
      <c r="H10" s="12">
        <f t="shared" si="8"/>
        <v>0.2</v>
      </c>
      <c r="I10" s="29">
        <f t="shared" si="9"/>
        <v>104.68</v>
      </c>
    </row>
    <row r="11" spans="1:12" x14ac:dyDescent="0.25">
      <c r="A11" s="37" t="s">
        <v>72</v>
      </c>
      <c r="B11" s="12">
        <v>2</v>
      </c>
      <c r="C11" s="12">
        <v>1</v>
      </c>
      <c r="D11" s="12">
        <f t="shared" si="5"/>
        <v>2</v>
      </c>
      <c r="E11" s="12">
        <v>1</v>
      </c>
      <c r="F11" s="12">
        <f t="shared" si="6"/>
        <v>2</v>
      </c>
      <c r="G11" s="12">
        <f t="shared" si="7"/>
        <v>0.1</v>
      </c>
      <c r="H11" s="12">
        <f t="shared" si="8"/>
        <v>0.2</v>
      </c>
      <c r="I11" s="29">
        <f t="shared" si="9"/>
        <v>104.68</v>
      </c>
    </row>
    <row r="12" spans="1:12" x14ac:dyDescent="0.25">
      <c r="A12" s="37" t="s">
        <v>73</v>
      </c>
      <c r="B12" s="12">
        <v>2</v>
      </c>
      <c r="C12" s="12">
        <v>1</v>
      </c>
      <c r="D12" s="12">
        <f t="shared" si="5"/>
        <v>2</v>
      </c>
      <c r="E12" s="12">
        <v>1</v>
      </c>
      <c r="F12" s="12">
        <f t="shared" si="6"/>
        <v>2</v>
      </c>
      <c r="G12" s="12">
        <f t="shared" si="7"/>
        <v>0.1</v>
      </c>
      <c r="H12" s="12">
        <f t="shared" si="8"/>
        <v>0.2</v>
      </c>
      <c r="I12" s="29">
        <f t="shared" si="9"/>
        <v>104.68</v>
      </c>
    </row>
    <row r="13" spans="1:12" ht="25.5" x14ac:dyDescent="0.25">
      <c r="A13" s="37" t="s">
        <v>74</v>
      </c>
      <c r="B13" s="12">
        <v>2</v>
      </c>
      <c r="C13" s="12">
        <v>1</v>
      </c>
      <c r="D13" s="12">
        <f t="shared" si="5"/>
        <v>2</v>
      </c>
      <c r="E13" s="12">
        <v>1</v>
      </c>
      <c r="F13" s="12">
        <f t="shared" si="6"/>
        <v>2</v>
      </c>
      <c r="G13" s="12">
        <f t="shared" si="7"/>
        <v>0.1</v>
      </c>
      <c r="H13" s="12">
        <f t="shared" si="8"/>
        <v>0.2</v>
      </c>
      <c r="I13" s="29">
        <f t="shared" si="9"/>
        <v>104.68</v>
      </c>
    </row>
    <row r="14" spans="1:12" x14ac:dyDescent="0.25">
      <c r="A14" s="37" t="s">
        <v>75</v>
      </c>
      <c r="B14" s="12">
        <v>2</v>
      </c>
      <c r="C14" s="12">
        <v>1</v>
      </c>
      <c r="D14" s="12">
        <f t="shared" si="5"/>
        <v>2</v>
      </c>
      <c r="E14" s="12">
        <v>1</v>
      </c>
      <c r="F14" s="12">
        <f t="shared" si="6"/>
        <v>2</v>
      </c>
      <c r="G14" s="12">
        <f t="shared" si="7"/>
        <v>0.1</v>
      </c>
      <c r="H14" s="12">
        <f t="shared" si="8"/>
        <v>0.2</v>
      </c>
      <c r="I14" s="29">
        <f t="shared" si="9"/>
        <v>104.68</v>
      </c>
    </row>
    <row r="15" spans="1:12" x14ac:dyDescent="0.25">
      <c r="A15" s="37" t="s">
        <v>76</v>
      </c>
      <c r="B15" s="12">
        <v>2</v>
      </c>
      <c r="C15" s="12">
        <v>1</v>
      </c>
      <c r="D15" s="12">
        <f t="shared" si="5"/>
        <v>2</v>
      </c>
      <c r="E15" s="12">
        <v>1</v>
      </c>
      <c r="F15" s="12">
        <f t="shared" si="6"/>
        <v>2</v>
      </c>
      <c r="G15" s="12">
        <f t="shared" si="7"/>
        <v>0.1</v>
      </c>
      <c r="H15" s="12">
        <f t="shared" si="8"/>
        <v>0.2</v>
      </c>
      <c r="I15" s="29">
        <f t="shared" ref="I15:I16" si="10">F15*$L$3+G15*$L$2+H15*$L$4</f>
        <v>104.68</v>
      </c>
    </row>
    <row r="16" spans="1:12" ht="25.5" x14ac:dyDescent="0.25">
      <c r="A16" s="37" t="s">
        <v>77</v>
      </c>
      <c r="B16" s="12">
        <v>2</v>
      </c>
      <c r="C16" s="12">
        <v>1</v>
      </c>
      <c r="D16" s="12">
        <f t="shared" si="5"/>
        <v>2</v>
      </c>
      <c r="E16" s="12">
        <v>1</v>
      </c>
      <c r="F16" s="12">
        <f t="shared" si="6"/>
        <v>2</v>
      </c>
      <c r="G16" s="12">
        <f t="shared" si="7"/>
        <v>0.1</v>
      </c>
      <c r="H16" s="12">
        <f t="shared" si="8"/>
        <v>0.2</v>
      </c>
      <c r="I16" s="29">
        <f t="shared" si="10"/>
        <v>104.68</v>
      </c>
    </row>
    <row r="17" spans="1:9" x14ac:dyDescent="0.25">
      <c r="A17" s="37" t="s">
        <v>78</v>
      </c>
      <c r="B17" s="12">
        <v>24</v>
      </c>
      <c r="C17" s="12">
        <v>1</v>
      </c>
      <c r="D17" s="12">
        <f t="shared" ref="D17:D20" si="11">B17*C17</f>
        <v>24</v>
      </c>
      <c r="E17" s="12">
        <v>1</v>
      </c>
      <c r="F17" s="12">
        <f t="shared" ref="F17:F20" si="12">SUM(D17*E17)</f>
        <v>24</v>
      </c>
      <c r="G17" s="12">
        <f t="shared" ref="G17:G20" si="13">F17*0.05</f>
        <v>1.2000000000000002</v>
      </c>
      <c r="H17" s="12">
        <f t="shared" ref="H17:H20" si="14">F17*0.1</f>
        <v>2.4000000000000004</v>
      </c>
      <c r="I17" s="29">
        <f>F17*$L$3+G17*$L$2+H17*$L$4</f>
        <v>1256.1599999999999</v>
      </c>
    </row>
    <row r="18" spans="1:9" x14ac:dyDescent="0.25">
      <c r="A18" s="37" t="s">
        <v>79</v>
      </c>
      <c r="B18" s="12">
        <v>8</v>
      </c>
      <c r="C18" s="12">
        <v>1</v>
      </c>
      <c r="D18" s="12">
        <f t="shared" si="11"/>
        <v>8</v>
      </c>
      <c r="E18" s="12">
        <v>1</v>
      </c>
      <c r="F18" s="12">
        <f t="shared" si="12"/>
        <v>8</v>
      </c>
      <c r="G18" s="12">
        <f t="shared" si="13"/>
        <v>0.4</v>
      </c>
      <c r="H18" s="12">
        <f t="shared" si="14"/>
        <v>0.8</v>
      </c>
      <c r="I18" s="29">
        <f>F18*$L$3+G18*$L$2+H18*$L$4</f>
        <v>418.72</v>
      </c>
    </row>
    <row r="19" spans="1:9" ht="15.75" x14ac:dyDescent="0.25">
      <c r="A19" s="37" t="s">
        <v>80</v>
      </c>
      <c r="B19" s="12">
        <v>8</v>
      </c>
      <c r="C19" s="12">
        <v>1</v>
      </c>
      <c r="D19" s="12">
        <f t="shared" si="11"/>
        <v>8</v>
      </c>
      <c r="E19" s="28">
        <f>1*(2/3)</f>
        <v>0.66666666666666663</v>
      </c>
      <c r="F19" s="28">
        <f t="shared" si="12"/>
        <v>5.333333333333333</v>
      </c>
      <c r="G19" s="28">
        <f t="shared" si="13"/>
        <v>0.26666666666666666</v>
      </c>
      <c r="H19" s="28">
        <f t="shared" si="14"/>
        <v>0.53333333333333333</v>
      </c>
      <c r="I19" s="29">
        <f t="shared" ref="I19:I20" si="15">F19*$L$3+G19*$L$2+H19*$L$4</f>
        <v>279.14666666666665</v>
      </c>
    </row>
    <row r="20" spans="1:9" ht="15.75" x14ac:dyDescent="0.25">
      <c r="A20" s="37" t="s">
        <v>81</v>
      </c>
      <c r="B20" s="12">
        <v>54</v>
      </c>
      <c r="C20" s="12">
        <v>1</v>
      </c>
      <c r="D20" s="12">
        <f t="shared" si="11"/>
        <v>54</v>
      </c>
      <c r="E20" s="12">
        <v>1</v>
      </c>
      <c r="F20" s="12">
        <f t="shared" si="12"/>
        <v>54</v>
      </c>
      <c r="G20" s="12">
        <f t="shared" si="13"/>
        <v>2.7</v>
      </c>
      <c r="H20" s="12">
        <f t="shared" si="14"/>
        <v>5.4</v>
      </c>
      <c r="I20" s="29">
        <f t="shared" si="15"/>
        <v>2826.36</v>
      </c>
    </row>
    <row r="21" spans="1:9" x14ac:dyDescent="0.25">
      <c r="A21" s="37" t="s">
        <v>82</v>
      </c>
      <c r="B21" s="12" t="s">
        <v>2</v>
      </c>
      <c r="C21" s="12"/>
      <c r="D21" s="12"/>
      <c r="E21" s="12"/>
      <c r="F21" s="12"/>
      <c r="G21" s="12"/>
      <c r="H21" s="12"/>
      <c r="I21" s="29"/>
    </row>
    <row r="22" spans="1:9" x14ac:dyDescent="0.25">
      <c r="A22" s="37" t="s">
        <v>83</v>
      </c>
      <c r="B22" s="12"/>
      <c r="C22" s="12"/>
      <c r="D22" s="12"/>
      <c r="E22" s="12"/>
      <c r="F22" s="12"/>
      <c r="G22" s="12"/>
      <c r="H22" s="12"/>
      <c r="I22" s="29"/>
    </row>
    <row r="23" spans="1:9" ht="15.75" x14ac:dyDescent="0.25">
      <c r="A23" s="37" t="s">
        <v>84</v>
      </c>
      <c r="B23" s="12">
        <v>6</v>
      </c>
      <c r="C23" s="12">
        <v>1</v>
      </c>
      <c r="D23" s="12">
        <f t="shared" ref="D23:D24" si="16">B23*C23</f>
        <v>6</v>
      </c>
      <c r="E23" s="12">
        <v>8</v>
      </c>
      <c r="F23" s="12">
        <f t="shared" ref="F23:F24" si="17">SUM(D23*E23)</f>
        <v>48</v>
      </c>
      <c r="G23" s="12">
        <f t="shared" ref="G23:G24" si="18">F23*0.05</f>
        <v>2.4000000000000004</v>
      </c>
      <c r="H23" s="12">
        <f t="shared" ref="H23:H24" si="19">F23*0.1</f>
        <v>4.8000000000000007</v>
      </c>
      <c r="I23" s="29">
        <f t="shared" ref="I23:I24" si="20">F23*$L$3+G23*$L$2+H23*$L$4</f>
        <v>2512.3199999999997</v>
      </c>
    </row>
    <row r="24" spans="1:9" ht="28.5" x14ac:dyDescent="0.25">
      <c r="A24" s="37" t="s">
        <v>85</v>
      </c>
      <c r="B24" s="12">
        <v>8</v>
      </c>
      <c r="C24" s="12">
        <v>1</v>
      </c>
      <c r="D24" s="12">
        <f t="shared" si="16"/>
        <v>8</v>
      </c>
      <c r="E24" s="12">
        <f>8*0.2</f>
        <v>1.6</v>
      </c>
      <c r="F24" s="12">
        <f t="shared" si="17"/>
        <v>12.8</v>
      </c>
      <c r="G24" s="12">
        <f t="shared" si="18"/>
        <v>0.64000000000000012</v>
      </c>
      <c r="H24" s="12">
        <f t="shared" si="19"/>
        <v>1.2800000000000002</v>
      </c>
      <c r="I24" s="29">
        <f t="shared" si="20"/>
        <v>669.95200000000011</v>
      </c>
    </row>
    <row r="25" spans="1:9" ht="28.5" x14ac:dyDescent="0.25">
      <c r="A25" s="37" t="s">
        <v>86</v>
      </c>
      <c r="B25" s="12"/>
      <c r="C25" s="12"/>
      <c r="D25" s="12"/>
      <c r="E25" s="12"/>
      <c r="F25" s="12"/>
      <c r="G25" s="12"/>
      <c r="H25" s="12"/>
      <c r="I25" s="29"/>
    </row>
    <row r="26" spans="1:9" x14ac:dyDescent="0.25">
      <c r="A26" s="37" t="s">
        <v>87</v>
      </c>
      <c r="B26" s="12">
        <v>18</v>
      </c>
      <c r="C26" s="12">
        <v>1</v>
      </c>
      <c r="D26" s="12">
        <f t="shared" ref="D26:D30" si="21">B26*C26</f>
        <v>18</v>
      </c>
      <c r="E26" s="12">
        <v>8</v>
      </c>
      <c r="F26" s="12">
        <f t="shared" ref="F26:F30" si="22">SUM(D26*E26)</f>
        <v>144</v>
      </c>
      <c r="G26" s="12">
        <f t="shared" ref="G26:G30" si="23">F26*0.05</f>
        <v>7.2</v>
      </c>
      <c r="H26" s="12">
        <f t="shared" ref="H26:H30" si="24">F26*0.1</f>
        <v>14.4</v>
      </c>
      <c r="I26" s="29">
        <f t="shared" ref="I26:I30" si="25">F26*$L$3+G26*$L$2+H26*$L$4</f>
        <v>7536.9600000000009</v>
      </c>
    </row>
    <row r="27" spans="1:9" x14ac:dyDescent="0.25">
      <c r="A27" s="37" t="s">
        <v>88</v>
      </c>
      <c r="B27" s="12">
        <v>6</v>
      </c>
      <c r="C27" s="12">
        <v>1</v>
      </c>
      <c r="D27" s="12">
        <f t="shared" si="21"/>
        <v>6</v>
      </c>
      <c r="E27" s="12">
        <v>8</v>
      </c>
      <c r="F27" s="12">
        <f t="shared" si="22"/>
        <v>48</v>
      </c>
      <c r="G27" s="12">
        <f t="shared" si="23"/>
        <v>2.4000000000000004</v>
      </c>
      <c r="H27" s="12">
        <f t="shared" si="24"/>
        <v>4.8000000000000007</v>
      </c>
      <c r="I27" s="29">
        <f t="shared" si="25"/>
        <v>2512.3199999999997</v>
      </c>
    </row>
    <row r="28" spans="1:9" ht="15.75" x14ac:dyDescent="0.25">
      <c r="A28" s="37" t="s">
        <v>89</v>
      </c>
      <c r="B28" s="12">
        <v>2</v>
      </c>
      <c r="C28" s="12">
        <v>1</v>
      </c>
      <c r="D28" s="12">
        <f t="shared" si="21"/>
        <v>2</v>
      </c>
      <c r="E28" s="12">
        <f>8*0.8</f>
        <v>6.4</v>
      </c>
      <c r="F28" s="12">
        <f t="shared" si="22"/>
        <v>12.8</v>
      </c>
      <c r="G28" s="12">
        <f t="shared" si="23"/>
        <v>0.64000000000000012</v>
      </c>
      <c r="H28" s="12">
        <f t="shared" si="24"/>
        <v>1.2800000000000002</v>
      </c>
      <c r="I28" s="29">
        <f t="shared" si="25"/>
        <v>669.95200000000011</v>
      </c>
    </row>
    <row r="29" spans="1:9" ht="28.5" x14ac:dyDescent="0.25">
      <c r="A29" s="37" t="s">
        <v>90</v>
      </c>
      <c r="B29" s="12">
        <v>4</v>
      </c>
      <c r="C29" s="12">
        <v>1</v>
      </c>
      <c r="D29" s="12">
        <f t="shared" si="21"/>
        <v>4</v>
      </c>
      <c r="E29" s="12">
        <v>8</v>
      </c>
      <c r="F29" s="12">
        <f t="shared" si="22"/>
        <v>32</v>
      </c>
      <c r="G29" s="12">
        <f t="shared" si="23"/>
        <v>1.6</v>
      </c>
      <c r="H29" s="12">
        <f t="shared" si="24"/>
        <v>3.2</v>
      </c>
      <c r="I29" s="29">
        <f t="shared" si="25"/>
        <v>1674.88</v>
      </c>
    </row>
    <row r="30" spans="1:9" ht="28.5" x14ac:dyDescent="0.25">
      <c r="A30" s="37" t="s">
        <v>91</v>
      </c>
      <c r="B30" s="12">
        <v>8</v>
      </c>
      <c r="C30" s="12">
        <v>1</v>
      </c>
      <c r="D30" s="12">
        <f t="shared" si="21"/>
        <v>8</v>
      </c>
      <c r="E30" s="12">
        <f>E24</f>
        <v>1.6</v>
      </c>
      <c r="F30" s="12">
        <f t="shared" si="22"/>
        <v>12.8</v>
      </c>
      <c r="G30" s="12">
        <f t="shared" si="23"/>
        <v>0.64000000000000012</v>
      </c>
      <c r="H30" s="12">
        <f t="shared" si="24"/>
        <v>1.2800000000000002</v>
      </c>
      <c r="I30" s="29">
        <f t="shared" si="25"/>
        <v>669.95200000000011</v>
      </c>
    </row>
    <row r="31" spans="1:9" ht="15.75" x14ac:dyDescent="0.25">
      <c r="A31" s="38" t="s">
        <v>209</v>
      </c>
      <c r="B31" s="27"/>
      <c r="C31" s="27"/>
      <c r="D31" s="27"/>
      <c r="E31" s="27"/>
      <c r="F31" s="47">
        <f>SUM(F2:H30)</f>
        <v>487.56933333333325</v>
      </c>
      <c r="G31" s="47"/>
      <c r="H31" s="47"/>
      <c r="I31" s="39">
        <f>ROUND(SUM(I2:I30),-2)</f>
        <v>22200</v>
      </c>
    </row>
    <row r="34" spans="1:1" x14ac:dyDescent="0.25">
      <c r="A34" s="43" t="s">
        <v>167</v>
      </c>
    </row>
    <row r="35" spans="1:1" ht="15.75" x14ac:dyDescent="0.25">
      <c r="A35" s="44" t="s">
        <v>168</v>
      </c>
    </row>
    <row r="36" spans="1:1" ht="15.75" x14ac:dyDescent="0.25">
      <c r="A36" s="44" t="s">
        <v>205</v>
      </c>
    </row>
    <row r="37" spans="1:1" ht="15.75" x14ac:dyDescent="0.25">
      <c r="A37" s="45" t="s">
        <v>188</v>
      </c>
    </row>
    <row r="38" spans="1:1" ht="15.75" x14ac:dyDescent="0.25">
      <c r="A38" s="45" t="s">
        <v>189</v>
      </c>
    </row>
    <row r="39" spans="1:1" ht="15.75" x14ac:dyDescent="0.25">
      <c r="A39" s="44" t="s">
        <v>190</v>
      </c>
    </row>
    <row r="40" spans="1:1" ht="15.75" x14ac:dyDescent="0.25">
      <c r="A40" s="44" t="s">
        <v>191</v>
      </c>
    </row>
    <row r="41" spans="1:1" ht="15.75" x14ac:dyDescent="0.25">
      <c r="A41" s="44" t="s">
        <v>192</v>
      </c>
    </row>
    <row r="42" spans="1:1" ht="15.75" x14ac:dyDescent="0.25">
      <c r="A42" s="44" t="s">
        <v>193</v>
      </c>
    </row>
    <row r="43" spans="1:1" ht="15.75" x14ac:dyDescent="0.25">
      <c r="A43" s="44" t="s">
        <v>194</v>
      </c>
    </row>
    <row r="44" spans="1:1" ht="15.75" x14ac:dyDescent="0.25">
      <c r="A44" s="44" t="s">
        <v>195</v>
      </c>
    </row>
    <row r="45" spans="1:1" ht="15.75" x14ac:dyDescent="0.25">
      <c r="A45" s="44" t="s">
        <v>196</v>
      </c>
    </row>
    <row r="46" spans="1:1" ht="15.75" x14ac:dyDescent="0.25">
      <c r="A46" s="44" t="s">
        <v>197</v>
      </c>
    </row>
    <row r="47" spans="1:1" ht="15.75" x14ac:dyDescent="0.25">
      <c r="A47" s="44" t="s">
        <v>198</v>
      </c>
    </row>
    <row r="48" spans="1:1" ht="15.75" x14ac:dyDescent="0.25">
      <c r="A48" s="44" t="s">
        <v>199</v>
      </c>
    </row>
    <row r="49" spans="1:1" ht="15.75" x14ac:dyDescent="0.25">
      <c r="A49" s="44" t="s">
        <v>200</v>
      </c>
    </row>
    <row r="50" spans="1:1" ht="16.5" x14ac:dyDescent="0.25">
      <c r="A50" s="46" t="s">
        <v>208</v>
      </c>
    </row>
  </sheetData>
  <mergeCells count="1">
    <mergeCell ref="F31:H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57"/>
  <sheetViews>
    <sheetView workbookViewId="0">
      <selection activeCell="J18" sqref="J18"/>
    </sheetView>
  </sheetViews>
  <sheetFormatPr defaultRowHeight="15" x14ac:dyDescent="0.25"/>
  <cols>
    <col min="2" max="2" width="21.85546875" customWidth="1"/>
    <col min="3" max="8" width="11.7109375" customWidth="1"/>
    <col min="9" max="9" width="9.85546875" bestFit="1" customWidth="1"/>
  </cols>
  <sheetData>
    <row r="3" spans="2:8" ht="15.75" x14ac:dyDescent="0.25">
      <c r="B3" s="49" t="s">
        <v>127</v>
      </c>
      <c r="C3" s="49"/>
      <c r="D3" s="49"/>
      <c r="E3" s="49"/>
      <c r="F3" s="49"/>
      <c r="G3" s="49"/>
      <c r="H3" s="49"/>
    </row>
    <row r="4" spans="2:8" ht="15.75" x14ac:dyDescent="0.25">
      <c r="B4" s="1"/>
      <c r="C4" s="2"/>
      <c r="D4" s="2"/>
      <c r="E4" s="2"/>
      <c r="F4" s="2"/>
      <c r="G4" s="2"/>
      <c r="H4" s="2"/>
    </row>
    <row r="5" spans="2:8" x14ac:dyDescent="0.25">
      <c r="B5" s="3" t="s">
        <v>102</v>
      </c>
      <c r="C5" s="3" t="s">
        <v>104</v>
      </c>
      <c r="D5" s="3" t="s">
        <v>106</v>
      </c>
      <c r="E5" s="3" t="s">
        <v>108</v>
      </c>
      <c r="F5" s="3" t="s">
        <v>110</v>
      </c>
      <c r="G5" s="3" t="s">
        <v>112</v>
      </c>
      <c r="H5" s="3" t="s">
        <v>114</v>
      </c>
    </row>
    <row r="6" spans="2:8" ht="51" x14ac:dyDescent="0.25">
      <c r="B6" s="2" t="s">
        <v>103</v>
      </c>
      <c r="C6" s="2" t="s">
        <v>105</v>
      </c>
      <c r="D6" s="2" t="s">
        <v>107</v>
      </c>
      <c r="E6" s="2" t="s">
        <v>109</v>
      </c>
      <c r="F6" s="2" t="s">
        <v>111</v>
      </c>
      <c r="G6" s="2" t="s">
        <v>113</v>
      </c>
      <c r="H6" s="2" t="s">
        <v>128</v>
      </c>
    </row>
    <row r="7" spans="2:8" x14ac:dyDescent="0.25">
      <c r="B7" s="2" t="s">
        <v>115</v>
      </c>
      <c r="C7" s="5">
        <v>1233</v>
      </c>
      <c r="D7" s="2">
        <v>1</v>
      </c>
      <c r="E7" s="5">
        <f>C7*D7</f>
        <v>1233</v>
      </c>
      <c r="F7" s="5">
        <v>4733</v>
      </c>
      <c r="G7" s="2">
        <v>8</v>
      </c>
      <c r="H7" s="5">
        <f>F7*G7</f>
        <v>37864</v>
      </c>
    </row>
    <row r="8" spans="2:8" x14ac:dyDescent="0.25">
      <c r="B8" s="2" t="s">
        <v>116</v>
      </c>
      <c r="C8" s="5">
        <v>967</v>
      </c>
      <c r="D8" s="2">
        <v>1</v>
      </c>
      <c r="E8" s="5">
        <f t="shared" ref="E8:E17" si="0">C8*D8</f>
        <v>967</v>
      </c>
      <c r="F8" s="5">
        <v>2733</v>
      </c>
      <c r="G8" s="2">
        <v>8</v>
      </c>
      <c r="H8" s="5">
        <f t="shared" ref="H8:H17" si="1">F8*G8</f>
        <v>21864</v>
      </c>
    </row>
    <row r="9" spans="2:8" x14ac:dyDescent="0.25">
      <c r="B9" s="2" t="s">
        <v>117</v>
      </c>
      <c r="C9" s="5">
        <v>1233</v>
      </c>
      <c r="D9" s="2">
        <v>1</v>
      </c>
      <c r="E9" s="5">
        <f t="shared" si="0"/>
        <v>1233</v>
      </c>
      <c r="F9" s="5">
        <v>1133</v>
      </c>
      <c r="G9" s="2">
        <v>8</v>
      </c>
      <c r="H9" s="5">
        <f t="shared" si="1"/>
        <v>9064</v>
      </c>
    </row>
    <row r="10" spans="2:8" x14ac:dyDescent="0.25">
      <c r="B10" s="2" t="s">
        <v>118</v>
      </c>
      <c r="C10" s="5">
        <v>1400</v>
      </c>
      <c r="D10" s="2">
        <v>1</v>
      </c>
      <c r="E10" s="5">
        <f t="shared" si="0"/>
        <v>1400</v>
      </c>
      <c r="F10" s="5">
        <v>300</v>
      </c>
      <c r="G10" s="2">
        <v>8</v>
      </c>
      <c r="H10" s="5">
        <f t="shared" si="1"/>
        <v>2400</v>
      </c>
    </row>
    <row r="11" spans="2:8" x14ac:dyDescent="0.25">
      <c r="B11" s="2" t="s">
        <v>119</v>
      </c>
      <c r="C11" s="5">
        <v>17500</v>
      </c>
      <c r="D11" s="2">
        <v>1</v>
      </c>
      <c r="E11" s="5">
        <f t="shared" si="0"/>
        <v>17500</v>
      </c>
      <c r="F11" s="5">
        <v>25100</v>
      </c>
      <c r="G11" s="2">
        <v>8</v>
      </c>
      <c r="H11" s="5">
        <f t="shared" si="1"/>
        <v>200800</v>
      </c>
    </row>
    <row r="12" spans="2:8" x14ac:dyDescent="0.25">
      <c r="B12" s="2" t="s">
        <v>120</v>
      </c>
      <c r="C12" s="5">
        <v>1033</v>
      </c>
      <c r="D12" s="2">
        <v>1</v>
      </c>
      <c r="E12" s="5">
        <f t="shared" si="0"/>
        <v>1033</v>
      </c>
      <c r="F12" s="5">
        <v>1267</v>
      </c>
      <c r="G12" s="2">
        <v>8</v>
      </c>
      <c r="H12" s="5">
        <f t="shared" si="1"/>
        <v>10136</v>
      </c>
    </row>
    <row r="13" spans="2:8" x14ac:dyDescent="0.25">
      <c r="B13" s="2" t="s">
        <v>121</v>
      </c>
      <c r="C13" s="5">
        <v>0</v>
      </c>
      <c r="D13" s="2">
        <v>1</v>
      </c>
      <c r="E13" s="5">
        <f t="shared" si="0"/>
        <v>0</v>
      </c>
      <c r="F13" s="5">
        <v>3367</v>
      </c>
      <c r="G13" s="2">
        <v>8</v>
      </c>
      <c r="H13" s="5">
        <f t="shared" si="1"/>
        <v>26936</v>
      </c>
    </row>
    <row r="14" spans="2:8" x14ac:dyDescent="0.25">
      <c r="B14" s="2" t="s">
        <v>122</v>
      </c>
      <c r="C14" s="5">
        <v>67458</v>
      </c>
      <c r="D14" s="2">
        <v>1</v>
      </c>
      <c r="E14" s="5">
        <f t="shared" si="0"/>
        <v>67458</v>
      </c>
      <c r="F14" s="5">
        <v>0</v>
      </c>
      <c r="G14" s="2">
        <v>8</v>
      </c>
      <c r="H14" s="5">
        <f t="shared" si="1"/>
        <v>0</v>
      </c>
    </row>
    <row r="15" spans="2:8" x14ac:dyDescent="0.25">
      <c r="B15" s="2" t="s">
        <v>123</v>
      </c>
      <c r="C15" s="5">
        <v>100</v>
      </c>
      <c r="D15" s="2">
        <v>1</v>
      </c>
      <c r="E15" s="5">
        <f t="shared" si="0"/>
        <v>100</v>
      </c>
      <c r="F15" s="5">
        <v>0</v>
      </c>
      <c r="G15" s="2">
        <v>8</v>
      </c>
      <c r="H15" s="5">
        <f t="shared" si="1"/>
        <v>0</v>
      </c>
    </row>
    <row r="16" spans="2:8" x14ac:dyDescent="0.25">
      <c r="B16" s="2" t="s">
        <v>124</v>
      </c>
      <c r="C16" s="5">
        <v>0</v>
      </c>
      <c r="D16" s="2">
        <v>1</v>
      </c>
      <c r="E16" s="5">
        <f t="shared" si="0"/>
        <v>0</v>
      </c>
      <c r="F16" s="5">
        <v>199</v>
      </c>
      <c r="G16" s="2">
        <v>8</v>
      </c>
      <c r="H16" s="5">
        <f t="shared" si="1"/>
        <v>1592</v>
      </c>
    </row>
    <row r="17" spans="2:9" x14ac:dyDescent="0.25">
      <c r="B17" s="2" t="s">
        <v>125</v>
      </c>
      <c r="C17" s="5">
        <v>0</v>
      </c>
      <c r="D17" s="2">
        <v>1</v>
      </c>
      <c r="E17" s="5">
        <f t="shared" si="0"/>
        <v>0</v>
      </c>
      <c r="F17" s="5">
        <v>93</v>
      </c>
      <c r="G17" s="2">
        <v>8</v>
      </c>
      <c r="H17" s="5">
        <f t="shared" si="1"/>
        <v>744</v>
      </c>
    </row>
    <row r="18" spans="2:9" x14ac:dyDescent="0.25">
      <c r="B18" s="6" t="s">
        <v>126</v>
      </c>
      <c r="C18" s="5"/>
      <c r="D18" s="2"/>
      <c r="E18" s="7">
        <f>ROUND(SUM(E7:E17),-2)</f>
        <v>90900</v>
      </c>
      <c r="F18" s="8"/>
      <c r="G18" s="2"/>
      <c r="H18" s="7">
        <f>ROUND(SUM(H7:H17),-3)</f>
        <v>311000</v>
      </c>
      <c r="I18" s="9">
        <f>ROUND(E18+H18,-3)</f>
        <v>402000</v>
      </c>
    </row>
    <row r="20" spans="2:9" x14ac:dyDescent="0.25">
      <c r="H20" s="52"/>
    </row>
    <row r="22" spans="2:9" ht="15.75" x14ac:dyDescent="0.25">
      <c r="B22" s="50" t="s">
        <v>129</v>
      </c>
      <c r="C22" s="50"/>
      <c r="D22" s="50"/>
      <c r="E22" s="50"/>
      <c r="F22" s="50"/>
      <c r="G22" s="50"/>
    </row>
    <row r="23" spans="2:9" x14ac:dyDescent="0.25">
      <c r="B23" s="2"/>
      <c r="C23" s="3" t="s">
        <v>102</v>
      </c>
      <c r="D23" s="3" t="s">
        <v>104</v>
      </c>
      <c r="E23" s="3" t="s">
        <v>106</v>
      </c>
      <c r="F23" s="3" t="s">
        <v>108</v>
      </c>
      <c r="G23" s="3" t="s">
        <v>110</v>
      </c>
    </row>
    <row r="24" spans="2:9" ht="89.25" x14ac:dyDescent="0.25">
      <c r="B24" s="3" t="s">
        <v>130</v>
      </c>
      <c r="C24" s="2" t="s">
        <v>131</v>
      </c>
      <c r="D24" s="2" t="s">
        <v>132</v>
      </c>
      <c r="E24" s="2" t="s">
        <v>133</v>
      </c>
      <c r="F24" s="2" t="s">
        <v>134</v>
      </c>
      <c r="G24" s="2" t="s">
        <v>129</v>
      </c>
    </row>
    <row r="25" spans="2:9" x14ac:dyDescent="0.25">
      <c r="B25" s="4"/>
      <c r="C25" s="4"/>
      <c r="D25" s="4"/>
      <c r="E25" s="4"/>
      <c r="F25" s="4"/>
      <c r="G25" s="2" t="s">
        <v>135</v>
      </c>
    </row>
    <row r="26" spans="2:9" x14ac:dyDescent="0.25">
      <c r="B26" s="10">
        <v>1</v>
      </c>
      <c r="C26" s="10">
        <v>1</v>
      </c>
      <c r="D26" s="10">
        <v>6</v>
      </c>
      <c r="E26" s="10">
        <v>0</v>
      </c>
      <c r="F26" s="10">
        <v>0</v>
      </c>
      <c r="G26" s="10">
        <f>SUM(C26:F26)</f>
        <v>7</v>
      </c>
    </row>
    <row r="27" spans="2:9" x14ac:dyDescent="0.25">
      <c r="B27" s="10">
        <v>2</v>
      </c>
      <c r="C27" s="10">
        <v>1</v>
      </c>
      <c r="D27" s="10">
        <f>G26</f>
        <v>7</v>
      </c>
      <c r="E27" s="10">
        <v>0</v>
      </c>
      <c r="F27" s="10">
        <v>0</v>
      </c>
      <c r="G27" s="10">
        <f t="shared" ref="G27:G28" si="2">SUM(C27:F27)</f>
        <v>8</v>
      </c>
    </row>
    <row r="28" spans="2:9" x14ac:dyDescent="0.25">
      <c r="B28" s="10">
        <v>3</v>
      </c>
      <c r="C28" s="10">
        <v>1</v>
      </c>
      <c r="D28" s="10">
        <f>G27</f>
        <v>8</v>
      </c>
      <c r="E28" s="10">
        <v>0</v>
      </c>
      <c r="F28" s="10">
        <v>0</v>
      </c>
      <c r="G28" s="10">
        <f t="shared" si="2"/>
        <v>9</v>
      </c>
    </row>
    <row r="29" spans="2:9" x14ac:dyDescent="0.25">
      <c r="B29" s="10" t="s">
        <v>136</v>
      </c>
      <c r="C29" s="11">
        <f>AVERAGE(C26:C28)</f>
        <v>1</v>
      </c>
      <c r="D29" s="11">
        <f>AVERAGE(D26:D28)</f>
        <v>7</v>
      </c>
      <c r="E29" s="10">
        <v>0</v>
      </c>
      <c r="F29" s="10">
        <v>0</v>
      </c>
      <c r="G29" s="11">
        <f>AVERAGE(G26:G28)</f>
        <v>8</v>
      </c>
    </row>
    <row r="31" spans="2:9" ht="15.75" x14ac:dyDescent="0.25">
      <c r="B31" s="48" t="s">
        <v>159</v>
      </c>
      <c r="C31" s="48"/>
      <c r="D31" s="48"/>
      <c r="E31" s="48"/>
      <c r="F31" s="48"/>
    </row>
    <row r="32" spans="2:9" x14ac:dyDescent="0.25">
      <c r="B32" s="12" t="s">
        <v>102</v>
      </c>
      <c r="C32" s="12" t="s">
        <v>104</v>
      </c>
      <c r="D32" s="12" t="s">
        <v>106</v>
      </c>
      <c r="E32" s="12" t="s">
        <v>108</v>
      </c>
      <c r="F32" s="12" t="s">
        <v>110</v>
      </c>
    </row>
    <row r="33" spans="2:6" ht="76.5" x14ac:dyDescent="0.25">
      <c r="B33" s="12" t="s">
        <v>137</v>
      </c>
      <c r="C33" s="12" t="s">
        <v>138</v>
      </c>
      <c r="D33" s="12" t="s">
        <v>139</v>
      </c>
      <c r="E33" s="12" t="s">
        <v>140</v>
      </c>
      <c r="F33" s="12" t="s">
        <v>141</v>
      </c>
    </row>
    <row r="34" spans="2:6" ht="25.5" x14ac:dyDescent="0.25">
      <c r="B34" s="13"/>
      <c r="C34" s="13"/>
      <c r="D34" s="13"/>
      <c r="E34" s="13"/>
      <c r="F34" s="12" t="s">
        <v>142</v>
      </c>
    </row>
    <row r="35" spans="2:6" x14ac:dyDescent="0.25">
      <c r="B35" s="14" t="s">
        <v>143</v>
      </c>
      <c r="C35" s="15">
        <v>1</v>
      </c>
      <c r="D35" s="15">
        <v>1</v>
      </c>
      <c r="E35" s="24" t="s">
        <v>2</v>
      </c>
      <c r="F35" s="16">
        <f>C35*D35</f>
        <v>1</v>
      </c>
    </row>
    <row r="36" spans="2:6" x14ac:dyDescent="0.25">
      <c r="B36" s="14" t="s">
        <v>144</v>
      </c>
      <c r="C36" s="15">
        <v>1</v>
      </c>
      <c r="D36" s="15">
        <v>1</v>
      </c>
      <c r="E36" s="24" t="s">
        <v>2</v>
      </c>
      <c r="F36" s="16">
        <f t="shared" ref="F36:F54" si="3">C36*D36</f>
        <v>1</v>
      </c>
    </row>
    <row r="37" spans="2:6" x14ac:dyDescent="0.25">
      <c r="B37" s="14" t="s">
        <v>145</v>
      </c>
      <c r="C37" s="15">
        <v>1</v>
      </c>
      <c r="D37" s="15">
        <v>1</v>
      </c>
      <c r="E37" s="24" t="s">
        <v>2</v>
      </c>
      <c r="F37" s="16">
        <f t="shared" si="3"/>
        <v>1</v>
      </c>
    </row>
    <row r="38" spans="2:6" x14ac:dyDescent="0.25">
      <c r="B38" s="14" t="s">
        <v>146</v>
      </c>
      <c r="C38" s="15">
        <v>1</v>
      </c>
      <c r="D38" s="15">
        <v>1</v>
      </c>
      <c r="E38" s="24" t="s">
        <v>2</v>
      </c>
      <c r="F38" s="16">
        <f t="shared" si="3"/>
        <v>1</v>
      </c>
    </row>
    <row r="39" spans="2:6" x14ac:dyDescent="0.25">
      <c r="B39" s="14" t="s">
        <v>147</v>
      </c>
      <c r="C39" s="15">
        <v>1</v>
      </c>
      <c r="D39" s="15">
        <v>1</v>
      </c>
      <c r="E39" s="24" t="s">
        <v>2</v>
      </c>
      <c r="F39" s="16">
        <f t="shared" si="3"/>
        <v>1</v>
      </c>
    </row>
    <row r="40" spans="2:6" x14ac:dyDescent="0.25">
      <c r="B40" s="14" t="s">
        <v>148</v>
      </c>
      <c r="C40" s="15">
        <v>1</v>
      </c>
      <c r="D40" s="15">
        <v>1</v>
      </c>
      <c r="E40" s="24" t="s">
        <v>2</v>
      </c>
      <c r="F40" s="16">
        <f t="shared" si="3"/>
        <v>1</v>
      </c>
    </row>
    <row r="41" spans="2:6" x14ac:dyDescent="0.25">
      <c r="B41" s="14" t="s">
        <v>149</v>
      </c>
      <c r="C41" s="15">
        <v>1</v>
      </c>
      <c r="D41" s="15">
        <v>1</v>
      </c>
      <c r="E41" s="24" t="s">
        <v>2</v>
      </c>
      <c r="F41" s="16">
        <f t="shared" si="3"/>
        <v>1</v>
      </c>
    </row>
    <row r="42" spans="2:6" x14ac:dyDescent="0.25">
      <c r="B42" s="14" t="s">
        <v>150</v>
      </c>
      <c r="C42" s="15">
        <v>1</v>
      </c>
      <c r="D42" s="15">
        <v>1</v>
      </c>
      <c r="E42" s="24" t="s">
        <v>2</v>
      </c>
      <c r="F42" s="16">
        <f t="shared" si="3"/>
        <v>1</v>
      </c>
    </row>
    <row r="43" spans="2:6" x14ac:dyDescent="0.25">
      <c r="B43" s="14" t="s">
        <v>151</v>
      </c>
      <c r="C43" s="15">
        <v>1</v>
      </c>
      <c r="D43" s="15">
        <v>1</v>
      </c>
      <c r="E43" s="24" t="s">
        <v>2</v>
      </c>
      <c r="F43" s="16">
        <f t="shared" si="3"/>
        <v>1</v>
      </c>
    </row>
    <row r="44" spans="2:6" x14ac:dyDescent="0.25">
      <c r="B44" s="14" t="s">
        <v>152</v>
      </c>
      <c r="C44" s="15">
        <v>1</v>
      </c>
      <c r="D44" s="15">
        <v>1</v>
      </c>
      <c r="E44" s="24" t="s">
        <v>2</v>
      </c>
      <c r="F44" s="16">
        <f t="shared" si="3"/>
        <v>1</v>
      </c>
    </row>
    <row r="45" spans="2:6" ht="15.75" x14ac:dyDescent="0.25">
      <c r="B45" s="14" t="s">
        <v>160</v>
      </c>
      <c r="C45" s="19">
        <f>1*(2/3)</f>
        <v>0.66666666666666663</v>
      </c>
      <c r="D45" s="15">
        <v>1</v>
      </c>
      <c r="E45" s="24" t="s">
        <v>2</v>
      </c>
      <c r="F45" s="20">
        <f t="shared" si="3"/>
        <v>0.66666666666666663</v>
      </c>
    </row>
    <row r="46" spans="2:6" x14ac:dyDescent="0.25">
      <c r="B46" s="14" t="s">
        <v>153</v>
      </c>
      <c r="C46" s="15">
        <v>1</v>
      </c>
      <c r="D46" s="15">
        <v>1</v>
      </c>
      <c r="E46" s="24" t="s">
        <v>2</v>
      </c>
      <c r="F46" s="16">
        <f t="shared" si="3"/>
        <v>1</v>
      </c>
    </row>
    <row r="47" spans="2:6" x14ac:dyDescent="0.25">
      <c r="B47" s="14" t="s">
        <v>154</v>
      </c>
      <c r="C47" s="15">
        <v>1</v>
      </c>
      <c r="D47" s="15">
        <v>1</v>
      </c>
      <c r="E47" s="24" t="s">
        <v>2</v>
      </c>
      <c r="F47" s="16">
        <f t="shared" si="3"/>
        <v>1</v>
      </c>
    </row>
    <row r="48" spans="2:6" x14ac:dyDescent="0.25">
      <c r="B48" s="14" t="s">
        <v>155</v>
      </c>
      <c r="C48" s="15"/>
      <c r="D48" s="15"/>
      <c r="E48" s="24"/>
      <c r="F48" s="16"/>
    </row>
    <row r="49" spans="2:6" x14ac:dyDescent="0.25">
      <c r="B49" s="17" t="s">
        <v>156</v>
      </c>
      <c r="C49" s="15">
        <v>8</v>
      </c>
      <c r="D49" s="15">
        <v>1</v>
      </c>
      <c r="E49" s="24" t="s">
        <v>2</v>
      </c>
      <c r="F49" s="16">
        <f t="shared" si="3"/>
        <v>8</v>
      </c>
    </row>
    <row r="50" spans="2:6" ht="15.75" x14ac:dyDescent="0.25">
      <c r="B50" s="18" t="s">
        <v>163</v>
      </c>
      <c r="C50" s="15">
        <f>C49*0.2</f>
        <v>1.6</v>
      </c>
      <c r="D50" s="15">
        <v>1</v>
      </c>
      <c r="E50" s="24" t="s">
        <v>2</v>
      </c>
      <c r="F50" s="16">
        <f t="shared" si="3"/>
        <v>1.6</v>
      </c>
    </row>
    <row r="51" spans="2:6" x14ac:dyDescent="0.25">
      <c r="B51" s="17" t="s">
        <v>157</v>
      </c>
      <c r="C51" s="15">
        <v>8</v>
      </c>
      <c r="D51" s="15">
        <v>1</v>
      </c>
      <c r="E51" s="24" t="s">
        <v>2</v>
      </c>
      <c r="F51" s="16">
        <f t="shared" si="3"/>
        <v>8</v>
      </c>
    </row>
    <row r="52" spans="2:6" ht="15.75" x14ac:dyDescent="0.25">
      <c r="B52" s="17" t="s">
        <v>164</v>
      </c>
      <c r="C52" s="15">
        <f>C49*0.8</f>
        <v>6.4</v>
      </c>
      <c r="D52" s="15">
        <v>1</v>
      </c>
      <c r="E52" s="24" t="s">
        <v>2</v>
      </c>
      <c r="F52" s="16">
        <f t="shared" si="3"/>
        <v>6.4</v>
      </c>
    </row>
    <row r="53" spans="2:6" x14ac:dyDescent="0.25">
      <c r="B53" s="17" t="s">
        <v>158</v>
      </c>
      <c r="C53" s="15">
        <v>8</v>
      </c>
      <c r="D53" s="15">
        <v>1</v>
      </c>
      <c r="E53" s="24" t="s">
        <v>2</v>
      </c>
      <c r="F53" s="16">
        <f t="shared" si="3"/>
        <v>8</v>
      </c>
    </row>
    <row r="54" spans="2:6" ht="15.75" x14ac:dyDescent="0.25">
      <c r="B54" s="14" t="s">
        <v>165</v>
      </c>
      <c r="C54" s="15">
        <f>C50</f>
        <v>1.6</v>
      </c>
      <c r="D54" s="15">
        <v>1</v>
      </c>
      <c r="E54" s="24" t="s">
        <v>2</v>
      </c>
      <c r="F54" s="16">
        <f t="shared" si="3"/>
        <v>1.6</v>
      </c>
    </row>
    <row r="55" spans="2:6" x14ac:dyDescent="0.25">
      <c r="B55" s="14" t="s">
        <v>166</v>
      </c>
      <c r="C55" s="16"/>
      <c r="D55" s="16"/>
      <c r="E55" s="16"/>
      <c r="F55" s="23">
        <f>SUM(F35:F54)</f>
        <v>46.266666666666666</v>
      </c>
    </row>
    <row r="56" spans="2:6" x14ac:dyDescent="0.25">
      <c r="B56" s="22" t="s">
        <v>161</v>
      </c>
    </row>
    <row r="57" spans="2:6" x14ac:dyDescent="0.25">
      <c r="B57" s="21" t="s">
        <v>162</v>
      </c>
    </row>
  </sheetData>
  <mergeCells count="3">
    <mergeCell ref="B31:F31"/>
    <mergeCell ref="B3:H3"/>
    <mergeCell ref="B22:G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vt:lpstr>
      <vt:lpstr>Agency</vt:lpstr>
      <vt:lpstr>Additional</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BSmith</dc:creator>
  <cp:lastModifiedBy>AHou</cp:lastModifiedBy>
  <dcterms:created xsi:type="dcterms:W3CDTF">2012-07-16T14:21:25Z</dcterms:created>
  <dcterms:modified xsi:type="dcterms:W3CDTF">2015-10-29T12:02:57Z</dcterms:modified>
</cp:coreProperties>
</file>