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10215" windowHeight="7080"/>
  </bookViews>
  <sheets>
    <sheet name="Table 1" sheetId="2" r:id="rId1"/>
    <sheet name="Table 2" sheetId="3"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9" i="2" l="1"/>
  <c r="I11" i="3" l="1"/>
  <c r="F11" i="3"/>
  <c r="I6" i="3"/>
  <c r="I7" i="3"/>
  <c r="I8" i="3"/>
  <c r="I9" i="3"/>
  <c r="I10" i="3"/>
  <c r="I5" i="3"/>
  <c r="H6" i="3"/>
  <c r="H7" i="3"/>
  <c r="H8" i="3"/>
  <c r="H9" i="3"/>
  <c r="H10" i="3"/>
  <c r="H5" i="3"/>
  <c r="G6" i="3"/>
  <c r="G7" i="3"/>
  <c r="G8" i="3"/>
  <c r="G9" i="3"/>
  <c r="G10" i="3"/>
  <c r="G5" i="3"/>
  <c r="F6" i="3"/>
  <c r="F7" i="3"/>
  <c r="F8" i="3"/>
  <c r="F9" i="3"/>
  <c r="F10" i="3"/>
  <c r="F5" i="3"/>
  <c r="D6" i="3"/>
  <c r="D7" i="3"/>
  <c r="D8" i="3"/>
  <c r="D9" i="3"/>
  <c r="D10" i="3"/>
  <c r="D5" i="3"/>
  <c r="F27" i="2" l="1"/>
  <c r="I23" i="2" l="1"/>
  <c r="I9" i="2"/>
  <c r="I10" i="2"/>
  <c r="I11" i="2"/>
  <c r="I14" i="2"/>
  <c r="I15" i="2"/>
  <c r="I16" i="2"/>
  <c r="I17" i="2"/>
  <c r="I18" i="2"/>
  <c r="G23" i="2"/>
  <c r="H23" i="2"/>
  <c r="G14" i="2"/>
  <c r="H14" i="2"/>
  <c r="G15" i="2"/>
  <c r="H15" i="2"/>
  <c r="G16" i="2"/>
  <c r="H16" i="2"/>
  <c r="G17" i="2"/>
  <c r="H17" i="2"/>
  <c r="G18" i="2"/>
  <c r="H18" i="2"/>
  <c r="H19" i="2"/>
  <c r="G9" i="2"/>
  <c r="H9" i="2"/>
  <c r="G10" i="2"/>
  <c r="H10" i="2"/>
  <c r="G11" i="2"/>
  <c r="H11" i="2"/>
  <c r="F23" i="2"/>
  <c r="F25" i="2"/>
  <c r="F9" i="2"/>
  <c r="F10" i="2"/>
  <c r="F11" i="2"/>
  <c r="F14" i="2"/>
  <c r="F15" i="2"/>
  <c r="F16" i="2"/>
  <c r="F17" i="2"/>
  <c r="F18" i="2"/>
  <c r="F19" i="2"/>
  <c r="D9" i="2"/>
  <c r="D10" i="2"/>
  <c r="D11" i="2"/>
  <c r="D14" i="2"/>
  <c r="D15" i="2"/>
  <c r="D16" i="2"/>
  <c r="D17" i="2"/>
  <c r="D18" i="2"/>
  <c r="D19" i="2"/>
  <c r="D23" i="2"/>
  <c r="D25" i="2"/>
  <c r="D7" i="2"/>
  <c r="F7" i="2" s="1"/>
  <c r="G25" i="2" l="1"/>
  <c r="H25" i="2"/>
  <c r="G19" i="2"/>
  <c r="I19" i="2" s="1"/>
  <c r="G7" i="2"/>
  <c r="H7" i="2"/>
  <c r="F20" i="2" s="1"/>
  <c r="F26" i="2" l="1"/>
  <c r="I25" i="2"/>
  <c r="I26" i="2" s="1"/>
  <c r="I7" i="2"/>
  <c r="I20" i="2" s="1"/>
  <c r="I27" i="2" l="1"/>
  <c r="I29" i="2" s="1"/>
</calcChain>
</file>

<file path=xl/sharedStrings.xml><?xml version="1.0" encoding="utf-8"?>
<sst xmlns="http://schemas.openxmlformats.org/spreadsheetml/2006/main" count="81" uniqueCount="79">
  <si>
    <t>Burden item</t>
  </si>
  <si>
    <t>1.  Applications</t>
  </si>
  <si>
    <t>N/A</t>
  </si>
  <si>
    <t>2.  Surveys and studies</t>
  </si>
  <si>
    <t>3.  Reporting requirements</t>
  </si>
  <si>
    <t xml:space="preserve"> B.  Required activities</t>
  </si>
  <si>
    <r>
      <t xml:space="preserve">     -  Performance test </t>
    </r>
    <r>
      <rPr>
        <vertAlign val="superscript"/>
        <sz val="10"/>
        <color rgb="FF000000"/>
        <rFont val="Times New Roman"/>
        <family val="1"/>
      </rPr>
      <t>d</t>
    </r>
  </si>
  <si>
    <t xml:space="preserve"> C.  Gather existing information</t>
  </si>
  <si>
    <t>See 3D</t>
  </si>
  <si>
    <t xml:space="preserve"> D.  Write report </t>
  </si>
  <si>
    <r>
      <t xml:space="preserve">       Notification of actual startup </t>
    </r>
    <r>
      <rPr>
        <vertAlign val="superscript"/>
        <sz val="10"/>
        <color rgb="FF000000"/>
        <rFont val="Times New Roman"/>
        <family val="1"/>
      </rPr>
      <t>g, h</t>
    </r>
  </si>
  <si>
    <r>
      <t xml:space="preserve">       Notification of performance test </t>
    </r>
    <r>
      <rPr>
        <vertAlign val="superscript"/>
        <sz val="10"/>
        <color rgb="FF000000"/>
        <rFont val="Times New Roman"/>
        <family val="1"/>
      </rPr>
      <t>g</t>
    </r>
  </si>
  <si>
    <r>
      <t xml:space="preserve">       Compliance report </t>
    </r>
    <r>
      <rPr>
        <vertAlign val="superscript"/>
        <sz val="10"/>
        <color rgb="FF000000"/>
        <rFont val="Times New Roman"/>
        <family val="1"/>
      </rPr>
      <t>j, k</t>
    </r>
  </si>
  <si>
    <t>Subtotal for Reporting Requirements</t>
  </si>
  <si>
    <t>4.  Recordkeeping requirements</t>
  </si>
  <si>
    <r>
      <t xml:space="preserve"> B.  Train personnel </t>
    </r>
    <r>
      <rPr>
        <vertAlign val="superscript"/>
        <sz val="10"/>
        <color rgb="FF000000"/>
        <rFont val="Times New Roman"/>
        <family val="1"/>
      </rPr>
      <t>h</t>
    </r>
  </si>
  <si>
    <t xml:space="preserve"> C.  Continuous monitoring</t>
  </si>
  <si>
    <t xml:space="preserve">Subtotal for Recordkeeping Requirements  </t>
  </si>
  <si>
    <t>Table 1: Annual Respondent Burden and Cost – NSPS for Stationary Combustion Turbines (40 CFR Part 60, Subpart KKKK) (Renewal)</t>
  </si>
  <si>
    <t>(A) 
Person hours per occurrence</t>
  </si>
  <si>
    <t>(B) 
No. of occurrences per respondent per year</t>
  </si>
  <si>
    <r>
      <t xml:space="preserve">     -  Fuel sampling – dual fuel turbines </t>
    </r>
    <r>
      <rPr>
        <vertAlign val="superscript"/>
        <sz val="10"/>
        <color rgb="FF000000"/>
        <rFont val="Times New Roman"/>
        <family val="1"/>
      </rPr>
      <t>e</t>
    </r>
  </si>
  <si>
    <r>
      <t xml:space="preserve">     -  Fuel sampling – distillate oil only turbines </t>
    </r>
    <r>
      <rPr>
        <vertAlign val="superscript"/>
        <sz val="10"/>
        <color rgb="FF000000"/>
        <rFont val="Times New Roman"/>
        <family val="1"/>
      </rPr>
      <t>f</t>
    </r>
  </si>
  <si>
    <r>
      <t xml:space="preserve">(H) 
Total Cost per year, $ </t>
    </r>
    <r>
      <rPr>
        <b/>
        <vertAlign val="superscript"/>
        <sz val="10"/>
        <color rgb="FF000000"/>
        <rFont val="Times New Roman"/>
        <family val="1"/>
      </rPr>
      <t>b</t>
    </r>
  </si>
  <si>
    <r>
      <t xml:space="preserve">       Notification of demonstration of CEMS </t>
    </r>
    <r>
      <rPr>
        <vertAlign val="superscript"/>
        <sz val="10"/>
        <color rgb="FF000000"/>
        <rFont val="Times New Roman"/>
        <family val="1"/>
      </rPr>
      <t>i</t>
    </r>
  </si>
  <si>
    <r>
      <t xml:space="preserve">       Initial notification of compliance</t>
    </r>
    <r>
      <rPr>
        <vertAlign val="superscript"/>
        <sz val="10"/>
        <color rgb="FF000000"/>
        <rFont val="Times New Roman"/>
        <family val="1"/>
      </rPr>
      <t xml:space="preserve"> g, h</t>
    </r>
  </si>
  <si>
    <t>Captial and O&amp;M Cost</t>
  </si>
  <si>
    <t>Grand Total</t>
  </si>
  <si>
    <r>
      <t xml:space="preserve"> A.  Familiarization with Regulatory Requirements </t>
    </r>
    <r>
      <rPr>
        <vertAlign val="superscript"/>
        <sz val="10"/>
        <color rgb="FF000000"/>
        <rFont val="Times New Roman"/>
        <family val="1"/>
      </rPr>
      <t>c</t>
    </r>
  </si>
  <si>
    <r>
      <t xml:space="preserve">       Notification of construction/ reconstruction </t>
    </r>
    <r>
      <rPr>
        <vertAlign val="superscript"/>
        <sz val="10"/>
        <color rgb="FF000000"/>
        <rFont val="Times New Roman"/>
        <family val="1"/>
      </rPr>
      <t xml:space="preserve">g, h </t>
    </r>
  </si>
  <si>
    <t>Assumptions:</t>
  </si>
  <si>
    <r>
      <t>d</t>
    </r>
    <r>
      <rPr>
        <sz val="10"/>
        <color theme="1"/>
        <rFont val="Times New Roman"/>
        <family val="1"/>
      </rPr>
      <t xml:space="preserve">  We have assumed that 199 respondents will each take 12 hours to conduct annual stack testing to demonstrate compliance with NOx emission limitation.</t>
    </r>
  </si>
  <si>
    <r>
      <t xml:space="preserve">e </t>
    </r>
    <r>
      <rPr>
        <sz val="10"/>
        <color theme="1"/>
        <rFont val="Times New Roman"/>
        <family val="1"/>
      </rPr>
      <t xml:space="preserve"> We have assumed that 106 respondents will each take 0.5 hours at 52 times per year to complete fuel sampling for the dual fuel turbines.</t>
    </r>
  </si>
  <si>
    <r>
      <t>f</t>
    </r>
    <r>
      <rPr>
        <sz val="10"/>
        <color theme="1"/>
        <rFont val="Times New Roman"/>
        <family val="1"/>
      </rPr>
      <t xml:space="preserve">  We have assumed that seven respondent will each take 0.5 hours 5 times per year to complete the fuel sampling for the distillate oil only turbines.</t>
    </r>
  </si>
  <si>
    <r>
      <t>g</t>
    </r>
    <r>
      <rPr>
        <sz val="10"/>
        <color theme="1"/>
        <rFont val="Times New Roman"/>
        <family val="1"/>
      </rPr>
      <t xml:space="preserve">  We have assumed that it will take each respondent 2 hours to write notification report.</t>
    </r>
  </si>
  <si>
    <r>
      <t>h</t>
    </r>
    <r>
      <rPr>
        <sz val="10"/>
        <color theme="1"/>
        <rFont val="Times New Roman"/>
        <family val="1"/>
      </rPr>
      <t xml:space="preserve">  We have assumed that this is a one-time report for new respondents.</t>
    </r>
  </si>
  <si>
    <r>
      <t>i</t>
    </r>
    <r>
      <rPr>
        <sz val="10"/>
        <color theme="1"/>
        <rFont val="Times New Roman"/>
        <family val="1"/>
      </rPr>
      <t xml:space="preserve">  We have assumed that of the 47 new respondents each year, 15 of these respondents will write reports demonstrating CEMS compliance.</t>
    </r>
  </si>
  <si>
    <r>
      <t>j</t>
    </r>
    <r>
      <rPr>
        <sz val="10"/>
        <color theme="1"/>
        <rFont val="Times New Roman"/>
        <family val="1"/>
      </rPr>
      <t xml:space="preserve">  We have assumed that each of the respondents will take 8 hours twice per year to write the compliance report.</t>
    </r>
  </si>
  <si>
    <r>
      <t>a</t>
    </r>
    <r>
      <rPr>
        <sz val="10"/>
        <color theme="1"/>
        <rFont val="Times New Roman"/>
        <family val="1"/>
      </rPr>
      <t xml:space="preserve">  We have assumed that there is an average of 542 sources currently subject to the regulations and an additional 47 respondents per year will become subject.  It was established that there will be about 355 new stationary combustion turbines installed in the United States over the first five years of rule implementation.  The ICR for the initial rule assumed 71 new sources for the first three years, and the most recent ICR assumed a growth of 47 new sources per year.  This ICR assumes the industry continues to grow at a constant rate since the previous renewal. </t>
    </r>
  </si>
  <si>
    <r>
      <t>b</t>
    </r>
    <r>
      <rPr>
        <sz val="10"/>
        <color theme="1"/>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t>
    </r>
  </si>
  <si>
    <r>
      <t>c</t>
    </r>
    <r>
      <rPr>
        <sz val="10"/>
        <color theme="1"/>
        <rFont val="Times New Roman"/>
        <family val="1"/>
      </rPr>
      <t xml:space="preserve">  We have assumed that it will take 4 hours for respondents to familiarize with regulatory requirements and that all sources will have to familiarize with requlatory requirements.</t>
    </r>
  </si>
  <si>
    <r>
      <t>k</t>
    </r>
    <r>
      <rPr>
        <sz val="10"/>
        <color theme="1"/>
        <rFont val="Times New Roman"/>
        <family val="1"/>
      </rPr>
      <t xml:space="preserve">  The average number of existing respondents is 542.</t>
    </r>
  </si>
  <si>
    <t>See 3A</t>
  </si>
  <si>
    <r>
      <t xml:space="preserve"> A.  Familiarization with Regulatory Requirement </t>
    </r>
    <r>
      <rPr>
        <vertAlign val="superscript"/>
        <sz val="10"/>
        <color rgb="FF000000"/>
        <rFont val="Times New Roman"/>
        <family val="1"/>
      </rPr>
      <t>c</t>
    </r>
  </si>
  <si>
    <r>
      <t>l</t>
    </r>
    <r>
      <rPr>
        <sz val="10"/>
        <color theme="1"/>
        <rFont val="Times New Roman"/>
        <family val="1"/>
      </rPr>
      <t xml:space="preserve">  We have assumed that it will take each respondent 5 hours twelve times per year to record information.  </t>
    </r>
    <r>
      <rPr>
        <sz val="12"/>
        <color rgb="FFFF0000"/>
        <rFont val="Times New Roman"/>
        <family val="1"/>
      </rPr>
      <t xml:space="preserve"> </t>
    </r>
  </si>
  <si>
    <r>
      <t xml:space="preserve">       -  Record information </t>
    </r>
    <r>
      <rPr>
        <vertAlign val="superscript"/>
        <sz val="10"/>
        <color rgb="FF000000"/>
        <rFont val="Times New Roman"/>
        <family val="1"/>
      </rPr>
      <t>k, l</t>
    </r>
  </si>
  <si>
    <t>Table 2: Average Annual EPA Burden and Cost – NSPS for Stationary Combustion Turbines (40 CFR Part 60, Subpart KKKK)(Renewal)</t>
  </si>
  <si>
    <t>Activity</t>
  </si>
  <si>
    <t>Report Review</t>
  </si>
  <si>
    <r>
      <t xml:space="preserve">1.  Notification of construction/reconstruction </t>
    </r>
    <r>
      <rPr>
        <vertAlign val="superscript"/>
        <sz val="10"/>
        <color rgb="FF000000"/>
        <rFont val="Times New Roman"/>
        <family val="1"/>
      </rPr>
      <t>c</t>
    </r>
  </si>
  <si>
    <r>
      <t xml:space="preserve">2.  Notification of actual startup </t>
    </r>
    <r>
      <rPr>
        <vertAlign val="superscript"/>
        <sz val="10"/>
        <color rgb="FF000000"/>
        <rFont val="Times New Roman"/>
        <family val="1"/>
      </rPr>
      <t>d</t>
    </r>
  </si>
  <si>
    <t>3.  Notification of performance test</t>
  </si>
  <si>
    <r>
      <t xml:space="preserve">4.  Notification of demonstration of CEMS </t>
    </r>
    <r>
      <rPr>
        <vertAlign val="superscript"/>
        <sz val="10"/>
        <color rgb="FF000000"/>
        <rFont val="Times New Roman"/>
        <family val="1"/>
      </rPr>
      <t>e</t>
    </r>
  </si>
  <si>
    <t>5.  Initial notification of compliance</t>
  </si>
  <si>
    <r>
      <t xml:space="preserve">6.  Compliance report </t>
    </r>
    <r>
      <rPr>
        <vertAlign val="superscript"/>
        <sz val="10"/>
        <color rgb="FF000000"/>
        <rFont val="Times New Roman"/>
        <family val="1"/>
      </rPr>
      <t>f</t>
    </r>
  </si>
  <si>
    <t>(A) 
EPA person- hours per occurrence</t>
  </si>
  <si>
    <t>(B) 
No. of occurrences per plant per year</t>
  </si>
  <si>
    <r>
      <t xml:space="preserve">(D) 
Plants per year  </t>
    </r>
    <r>
      <rPr>
        <b/>
        <vertAlign val="superscript"/>
        <sz val="12"/>
        <color rgb="FF000000"/>
        <rFont val="Times New Roman"/>
        <family val="1"/>
      </rPr>
      <t>a</t>
    </r>
  </si>
  <si>
    <r>
      <t xml:space="preserve">(H) 
Cost, $ </t>
    </r>
    <r>
      <rPr>
        <b/>
        <vertAlign val="superscript"/>
        <sz val="10"/>
        <color rgb="FF000000"/>
        <rFont val="Times New Roman"/>
        <family val="1"/>
      </rPr>
      <t>b</t>
    </r>
  </si>
  <si>
    <r>
      <t>c</t>
    </r>
    <r>
      <rPr>
        <sz val="10"/>
        <color theme="1"/>
        <rFont val="Times New Roman"/>
        <family val="1"/>
      </rPr>
      <t xml:space="preserve">  We have assumed that each respondent will take one hour each to review the notification of construction/reconstruction report.</t>
    </r>
  </si>
  <si>
    <r>
      <t>d</t>
    </r>
    <r>
      <rPr>
        <sz val="12"/>
        <color theme="1"/>
        <rFont val="Times New Roman"/>
        <family val="1"/>
      </rPr>
      <t xml:space="preserve">  </t>
    </r>
    <r>
      <rPr>
        <sz val="10"/>
        <color theme="1"/>
        <rFont val="Times New Roman"/>
        <family val="1"/>
      </rPr>
      <t>We have assumed that it will take 0.5 hours for each respondent to review the actual startup report.</t>
    </r>
  </si>
  <si>
    <r>
      <t>e</t>
    </r>
    <r>
      <rPr>
        <sz val="10"/>
        <color theme="1"/>
        <rFont val="Times New Roman"/>
        <family val="1"/>
      </rPr>
      <t xml:space="preserve">  We have assumed that of the 47 new respondents, only 15 of these respondents will review the notification of demonstration of CEMS report.</t>
    </r>
  </si>
  <si>
    <r>
      <t>f</t>
    </r>
    <r>
      <rPr>
        <sz val="10"/>
        <color theme="1"/>
        <rFont val="Times New Roman"/>
        <family val="1"/>
      </rPr>
      <t xml:space="preserve">  We have assumed that it will take 2 hours once per year to review the compliance report.</t>
    </r>
  </si>
  <si>
    <r>
      <t xml:space="preserve"> </t>
    </r>
    <r>
      <rPr>
        <vertAlign val="superscript"/>
        <sz val="10"/>
        <color theme="1"/>
        <rFont val="Times New Roman"/>
        <family val="1"/>
      </rPr>
      <t>b</t>
    </r>
    <r>
      <rPr>
        <sz val="10"/>
        <color theme="1"/>
        <rFont val="Times New Roman"/>
        <family val="1"/>
      </rPr>
      <t xml:space="preserve">  This cost is based on the following hourly labor rates times a 1.6 benefits multiplication factor to account for government overhead expenses: $62.90 for Managerial, $46.67 for Technical, and $25.25 Clerical.  These rates are from the Office of Personnel Management (OPM) “2014 General Schedule” which excludes locality rates of pay.</t>
    </r>
  </si>
  <si>
    <r>
      <t xml:space="preserve"> a</t>
    </r>
    <r>
      <rPr>
        <sz val="10"/>
        <color theme="1"/>
        <rFont val="Times New Roman"/>
        <family val="1"/>
      </rPr>
      <t xml:space="preserve">  We have assumed that there is an average of 542 sources currently subject to the regulations and an additional 47 respondents per year will become subject.  The ICR assumes the industry continues to grow at a constant rate after the rule has been fully implemented. </t>
    </r>
  </si>
  <si>
    <r>
      <t>TOTAL LABOR BURDEN AND COST (rounded)</t>
    </r>
    <r>
      <rPr>
        <b/>
        <vertAlign val="superscript"/>
        <sz val="10"/>
        <color rgb="FF000000"/>
        <rFont val="Times New Roman"/>
        <family val="1"/>
      </rPr>
      <t>m</t>
    </r>
  </si>
  <si>
    <r>
      <t xml:space="preserve">m  </t>
    </r>
    <r>
      <rPr>
        <sz val="10"/>
        <color theme="1"/>
        <rFont val="Times New Roman"/>
        <family val="1"/>
      </rPr>
      <t>Totals have been rounded to 3 significant figures. Figures may not add exactly due to rounding.</t>
    </r>
  </si>
  <si>
    <r>
      <t xml:space="preserve">g  </t>
    </r>
    <r>
      <rPr>
        <sz val="10"/>
        <color theme="1"/>
        <rFont val="Times New Roman"/>
        <family val="1"/>
      </rPr>
      <t>Totals have been rounded to 3 significant figures. Figures may not add exactly due to rounding.</t>
    </r>
  </si>
  <si>
    <r>
      <t>TOTAL ANNUAL BURDEN AND COST (rounded)</t>
    </r>
    <r>
      <rPr>
        <b/>
        <vertAlign val="superscript"/>
        <sz val="10"/>
        <color rgb="FF000000"/>
        <rFont val="Times New Roman"/>
        <family val="1"/>
      </rPr>
      <t>g</t>
    </r>
  </si>
  <si>
    <t>(C) 
Person hours per respondent per year (C=AxB)</t>
  </si>
  <si>
    <t>(E) 
Technical person- hours per year 
(E=CxD)</t>
  </si>
  <si>
    <t>(F) 
Management person hours per year 
(F=Ex0.05)</t>
  </si>
  <si>
    <t>(G) 
Clerical person hours per year 
(G=Ex0.1)</t>
  </si>
  <si>
    <t>(C) 
EPA person- hours per plant per year 
(C=AxB)</t>
  </si>
  <si>
    <t>(E) 
Technical person-hours per year 
(E=CxD)</t>
  </si>
  <si>
    <t>(F) 
Management person-hours per year 
(F=Ex0.05)</t>
  </si>
  <si>
    <t>(G) 
Clerical person-hours per year 
(G=Ex0.1)</t>
  </si>
  <si>
    <r>
      <t xml:space="preserve">(D) Respondents per year </t>
    </r>
    <r>
      <rPr>
        <b/>
        <vertAlign val="superscript"/>
        <sz val="12"/>
        <color rgb="FF000000"/>
        <rFont val="Times New Roman"/>
        <family val="1"/>
      </rPr>
      <t>a</t>
    </r>
  </si>
  <si>
    <t>hr/response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</si>
</sst>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
  </numFmts>
  <fonts count="14" x14ac:knownFonts="1">
    <font>
      <sz val="11"/>
      <color theme="1"/>
      <name val="Calibri"/>
      <family val="2"/>
      <scheme val="minor"/>
    </font>
    <font>
      <sz val="11"/>
      <color theme="1"/>
      <name val="Calibri"/>
      <family val="2"/>
      <scheme val="minor"/>
    </font>
    <font>
      <sz val="10"/>
      <color theme="1"/>
      <name val="Times New Roman"/>
      <family val="1"/>
    </font>
    <font>
      <sz val="12"/>
      <color theme="1"/>
      <name val="Times New Roman"/>
      <family val="1"/>
    </font>
    <font>
      <b/>
      <sz val="10"/>
      <color rgb="FF000000"/>
      <name val="Times New Roman"/>
      <family val="1"/>
    </font>
    <font>
      <b/>
      <vertAlign val="superscript"/>
      <sz val="12"/>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sz val="12"/>
      <color rgb="FF000000"/>
      <name val="Times New Roman"/>
      <family val="1"/>
    </font>
    <font>
      <b/>
      <sz val="10"/>
      <color theme="1"/>
      <name val="Times New Roman"/>
      <family val="1"/>
    </font>
    <font>
      <vertAlign val="superscript"/>
      <sz val="12"/>
      <color theme="1"/>
      <name val="Times New Roman"/>
      <family val="1"/>
    </font>
    <font>
      <vertAlign val="superscript"/>
      <sz val="10"/>
      <color theme="1"/>
      <name val="Times New Roman"/>
      <family val="1"/>
    </font>
    <font>
      <sz val="12"/>
      <color rgb="FFFF000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7">
    <xf numFmtId="0" fontId="0" fillId="0" borderId="0" xfId="0"/>
    <xf numFmtId="0" fontId="9" fillId="0" borderId="0" xfId="0" applyFont="1" applyAlignment="1">
      <alignment vertical="center"/>
    </xf>
    <xf numFmtId="0" fontId="9" fillId="0" borderId="0" xfId="0" applyFont="1" applyAlignment="1">
      <alignment horizontal="left" vertical="center"/>
    </xf>
    <xf numFmtId="0" fontId="4"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indent="1"/>
    </xf>
    <xf numFmtId="8" fontId="7" fillId="0" borderId="1" xfId="0" applyNumberFormat="1" applyFont="1" applyBorder="1" applyAlignment="1">
      <alignment horizontal="right" vertical="center" wrapText="1" indent="1"/>
    </xf>
    <xf numFmtId="0" fontId="4" fillId="0" borderId="1" xfId="0" applyFont="1" applyBorder="1" applyAlignment="1">
      <alignment vertical="center" wrapText="1"/>
    </xf>
    <xf numFmtId="0" fontId="4" fillId="0" borderId="3" xfId="0" applyFont="1" applyBorder="1" applyAlignment="1">
      <alignment vertical="center" wrapText="1"/>
    </xf>
    <xf numFmtId="2" fontId="7" fillId="0" borderId="1" xfId="0" applyNumberFormat="1" applyFont="1" applyBorder="1" applyAlignment="1">
      <alignment horizontal="center" vertical="center" wrapText="1"/>
    </xf>
    <xf numFmtId="0" fontId="10" fillId="0" borderId="0" xfId="0" applyFont="1" applyAlignment="1">
      <alignment vertical="center"/>
    </xf>
    <xf numFmtId="0" fontId="12" fillId="0" borderId="0" xfId="0" applyFont="1"/>
    <xf numFmtId="0" fontId="12" fillId="0" borderId="0" xfId="0" applyFont="1" applyAlignment="1">
      <alignment vertical="center"/>
    </xf>
    <xf numFmtId="6" fontId="4" fillId="0" borderId="1" xfId="0" applyNumberFormat="1" applyFont="1" applyBorder="1" applyAlignment="1">
      <alignment horizontal="right" vertical="center" wrapText="1"/>
    </xf>
    <xf numFmtId="0" fontId="9" fillId="0" borderId="0" xfId="0" applyFont="1"/>
    <xf numFmtId="0" fontId="7" fillId="0" borderId="1" xfId="0" applyFont="1" applyBorder="1" applyAlignment="1">
      <alignment horizontal="right" vertical="center" wrapText="1" indent="1"/>
    </xf>
    <xf numFmtId="0" fontId="7" fillId="0" borderId="1" xfId="0" applyFont="1" applyFill="1" applyBorder="1" applyAlignment="1">
      <alignment horizontal="center" vertical="center" wrapText="1"/>
    </xf>
    <xf numFmtId="0" fontId="12" fillId="0" borderId="0" xfId="0" applyFont="1" applyFill="1" applyAlignment="1">
      <alignment vertical="center"/>
    </xf>
    <xf numFmtId="0" fontId="4"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2" fillId="0" borderId="1" xfId="0" applyFont="1" applyFill="1" applyBorder="1" applyAlignment="1">
      <alignment vertical="center" wrapText="1"/>
    </xf>
    <xf numFmtId="0" fontId="7" fillId="0" borderId="1" xfId="0" applyFont="1" applyFill="1" applyBorder="1" applyAlignment="1">
      <alignment horizontal="left" vertical="center" wrapText="1" indent="1"/>
    </xf>
    <xf numFmtId="3" fontId="7"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8" fontId="7" fillId="0" borderId="1" xfId="0" applyNumberFormat="1" applyFont="1" applyFill="1" applyBorder="1" applyAlignment="1">
      <alignment horizontal="right" vertical="center" wrapText="1" indent="1"/>
    </xf>
    <xf numFmtId="37" fontId="7" fillId="0" borderId="1" xfId="1" applyNumberFormat="1" applyFont="1" applyFill="1" applyBorder="1" applyAlignment="1">
      <alignment horizontal="center" vertical="center" wrapText="1"/>
    </xf>
    <xf numFmtId="6" fontId="7" fillId="0" borderId="1" xfId="0" applyNumberFormat="1" applyFont="1" applyFill="1" applyBorder="1" applyAlignment="1">
      <alignment horizontal="right" vertical="center" wrapText="1" indent="1"/>
    </xf>
    <xf numFmtId="2" fontId="7"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165" fontId="4" fillId="0" borderId="1" xfId="0" applyNumberFormat="1" applyFont="1" applyFill="1" applyBorder="1" applyAlignment="1">
      <alignment horizontal="right" vertical="center" wrapText="1" indent="1"/>
    </xf>
    <xf numFmtId="6" fontId="4" fillId="0" borderId="1" xfId="0" applyNumberFormat="1" applyFont="1" applyFill="1" applyBorder="1" applyAlignment="1">
      <alignment horizontal="right" vertical="center" wrapText="1"/>
    </xf>
    <xf numFmtId="0" fontId="0" fillId="0" borderId="1" xfId="0" applyFill="1" applyBorder="1"/>
    <xf numFmtId="0" fontId="4" fillId="0" borderId="2" xfId="0" applyFont="1" applyFill="1" applyBorder="1" applyAlignment="1">
      <alignment vertical="center" wrapText="1"/>
    </xf>
    <xf numFmtId="5" fontId="4" fillId="0" borderId="1" xfId="2" applyNumberFormat="1" applyFont="1" applyFill="1" applyBorder="1" applyAlignment="1">
      <alignment horizontal="right" vertical="center" wrapText="1" indent="1"/>
    </xf>
    <xf numFmtId="0" fontId="11" fillId="0" borderId="0" xfId="0" applyFont="1" applyFill="1" applyAlignment="1">
      <alignment vertical="center"/>
    </xf>
    <xf numFmtId="0" fontId="0" fillId="0" borderId="0" xfId="0" applyFill="1"/>
    <xf numFmtId="1" fontId="0" fillId="0" borderId="0" xfId="0" applyNumberFormat="1"/>
    <xf numFmtId="0" fontId="11" fillId="0" borderId="0" xfId="0" applyFont="1" applyFill="1" applyAlignment="1">
      <alignment horizontal="left" vertical="center" wrapText="1"/>
    </xf>
    <xf numFmtId="3" fontId="4" fillId="0" borderId="1" xfId="0" applyNumberFormat="1" applyFont="1" applyFill="1" applyBorder="1" applyAlignment="1">
      <alignment horizontal="center" vertical="center" wrapText="1"/>
    </xf>
    <xf numFmtId="0" fontId="11" fillId="0" borderId="0" xfId="0" applyFont="1" applyAlignment="1">
      <alignment horizontal="left" vertical="center" wrapText="1"/>
    </xf>
    <xf numFmtId="3" fontId="4" fillId="0" borderId="4"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11" fillId="0" borderId="0" xfId="0" applyFont="1" applyAlignment="1">
      <alignment horizontal="left" vertical="center"/>
    </xf>
    <xf numFmtId="0" fontId="12" fillId="0" borderId="0" xfId="0" applyFont="1" applyFill="1" applyAlignment="1">
      <alignment horizontal="left" vertical="center"/>
    </xf>
    <xf numFmtId="0" fontId="2" fillId="0" borderId="0" xfId="0" applyFont="1" applyAlignment="1">
      <alignment horizontal="lef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abSelected="1" workbookViewId="0">
      <selection activeCell="L29" sqref="L29"/>
    </sheetView>
  </sheetViews>
  <sheetFormatPr defaultRowHeight="15" x14ac:dyDescent="0.25"/>
  <cols>
    <col min="1" max="1" width="30.28515625" customWidth="1"/>
    <col min="2" max="2" width="10" customWidth="1"/>
    <col min="3" max="3" width="10.42578125" customWidth="1"/>
    <col min="4" max="4" width="9.42578125" customWidth="1"/>
    <col min="5" max="5" width="10.5703125" customWidth="1"/>
    <col min="7" max="8" width="11.42578125" customWidth="1"/>
    <col min="9" max="9" width="13" customWidth="1"/>
  </cols>
  <sheetData>
    <row r="1" spans="1:9" ht="15.75" x14ac:dyDescent="0.25">
      <c r="A1" s="2" t="s">
        <v>18</v>
      </c>
    </row>
    <row r="2" spans="1:9" ht="15.75" x14ac:dyDescent="0.25">
      <c r="A2" s="1"/>
      <c r="F2">
        <v>103.97</v>
      </c>
      <c r="G2">
        <v>129.93</v>
      </c>
      <c r="H2">
        <v>51.79</v>
      </c>
    </row>
    <row r="3" spans="1:9" ht="76.5" x14ac:dyDescent="0.25">
      <c r="A3" s="19" t="s">
        <v>0</v>
      </c>
      <c r="B3" s="19" t="s">
        <v>19</v>
      </c>
      <c r="C3" s="19" t="s">
        <v>20</v>
      </c>
      <c r="D3" s="19" t="s">
        <v>69</v>
      </c>
      <c r="E3" s="19" t="s">
        <v>77</v>
      </c>
      <c r="F3" s="19" t="s">
        <v>70</v>
      </c>
      <c r="G3" s="19" t="s">
        <v>71</v>
      </c>
      <c r="H3" s="19" t="s">
        <v>72</v>
      </c>
      <c r="I3" s="19" t="s">
        <v>23</v>
      </c>
    </row>
    <row r="4" spans="1:9" x14ac:dyDescent="0.25">
      <c r="A4" s="20" t="s">
        <v>1</v>
      </c>
      <c r="B4" s="17" t="s">
        <v>2</v>
      </c>
      <c r="C4" s="21"/>
      <c r="D4" s="21"/>
      <c r="E4" s="21"/>
      <c r="F4" s="21"/>
      <c r="G4" s="21"/>
      <c r="H4" s="21"/>
      <c r="I4" s="21"/>
    </row>
    <row r="5" spans="1:9" x14ac:dyDescent="0.25">
      <c r="A5" s="20" t="s">
        <v>3</v>
      </c>
      <c r="B5" s="17" t="s">
        <v>2</v>
      </c>
      <c r="C5" s="21"/>
      <c r="D5" s="21"/>
      <c r="E5" s="21"/>
      <c r="F5" s="21"/>
      <c r="G5" s="21"/>
      <c r="H5" s="21"/>
      <c r="I5" s="21"/>
    </row>
    <row r="6" spans="1:9" x14ac:dyDescent="0.25">
      <c r="A6" s="20" t="s">
        <v>4</v>
      </c>
      <c r="B6" s="21"/>
      <c r="C6" s="21"/>
      <c r="D6" s="21"/>
      <c r="E6" s="21"/>
      <c r="F6" s="21"/>
      <c r="G6" s="21"/>
      <c r="H6" s="21"/>
      <c r="I6" s="21"/>
    </row>
    <row r="7" spans="1:9" ht="28.5" x14ac:dyDescent="0.25">
      <c r="A7" s="22" t="s">
        <v>28</v>
      </c>
      <c r="B7" s="17">
        <v>4</v>
      </c>
      <c r="C7" s="17">
        <v>1</v>
      </c>
      <c r="D7" s="17">
        <f>B7*C7</f>
        <v>4</v>
      </c>
      <c r="E7" s="17">
        <v>589</v>
      </c>
      <c r="F7" s="23">
        <f>D7*E7</f>
        <v>2356</v>
      </c>
      <c r="G7" s="24">
        <f>F7*0.05</f>
        <v>117.80000000000001</v>
      </c>
      <c r="H7" s="24">
        <f>F7*0.1</f>
        <v>235.60000000000002</v>
      </c>
      <c r="I7" s="25">
        <f>$F$2*F7+$G$2*G7+$H$2*H7</f>
        <v>272460.79800000001</v>
      </c>
    </row>
    <row r="8" spans="1:9" x14ac:dyDescent="0.25">
      <c r="A8" s="22" t="s">
        <v>5</v>
      </c>
      <c r="B8" s="21"/>
      <c r="C8" s="21"/>
      <c r="D8" s="17"/>
      <c r="E8" s="21"/>
      <c r="F8" s="17"/>
      <c r="G8" s="17"/>
      <c r="H8" s="24"/>
      <c r="I8" s="25"/>
    </row>
    <row r="9" spans="1:9" ht="15.75" x14ac:dyDescent="0.25">
      <c r="A9" s="22" t="s">
        <v>6</v>
      </c>
      <c r="B9" s="17">
        <v>12</v>
      </c>
      <c r="C9" s="17">
        <v>1</v>
      </c>
      <c r="D9" s="17">
        <f t="shared" ref="D9:D25" si="0">B9*C9</f>
        <v>12</v>
      </c>
      <c r="E9" s="17">
        <v>199</v>
      </c>
      <c r="F9" s="26">
        <f t="shared" ref="F9:F19" si="1">D9*E9</f>
        <v>2388</v>
      </c>
      <c r="G9" s="17">
        <f t="shared" ref="G9:G19" si="2">F9*0.05</f>
        <v>119.4</v>
      </c>
      <c r="H9" s="24">
        <f t="shared" ref="H9:H11" si="3">F9*0.1</f>
        <v>238.8</v>
      </c>
      <c r="I9" s="25">
        <f t="shared" ref="I9:I25" si="4">$F$2*F9+$G$2*G9+$H$2*H9</f>
        <v>276161.45399999997</v>
      </c>
    </row>
    <row r="10" spans="1:9" ht="28.5" x14ac:dyDescent="0.25">
      <c r="A10" s="22" t="s">
        <v>21</v>
      </c>
      <c r="B10" s="17">
        <v>0.5</v>
      </c>
      <c r="C10" s="17">
        <v>52</v>
      </c>
      <c r="D10" s="17">
        <f t="shared" si="0"/>
        <v>26</v>
      </c>
      <c r="E10" s="17">
        <v>106</v>
      </c>
      <c r="F10" s="26">
        <f t="shared" si="1"/>
        <v>2756</v>
      </c>
      <c r="G10" s="17">
        <f t="shared" si="2"/>
        <v>137.80000000000001</v>
      </c>
      <c r="H10" s="24">
        <f t="shared" si="3"/>
        <v>275.60000000000002</v>
      </c>
      <c r="I10" s="27">
        <f t="shared" si="4"/>
        <v>318718.99800000002</v>
      </c>
    </row>
    <row r="11" spans="1:9" ht="28.5" x14ac:dyDescent="0.25">
      <c r="A11" s="22" t="s">
        <v>22</v>
      </c>
      <c r="B11" s="17">
        <v>0.5</v>
      </c>
      <c r="C11" s="17">
        <v>5</v>
      </c>
      <c r="D11" s="17">
        <f t="shared" si="0"/>
        <v>2.5</v>
      </c>
      <c r="E11" s="17">
        <v>7</v>
      </c>
      <c r="F11" s="24">
        <f t="shared" si="1"/>
        <v>17.5</v>
      </c>
      <c r="G11" s="28">
        <f t="shared" si="2"/>
        <v>0.875</v>
      </c>
      <c r="H11" s="17">
        <f t="shared" si="3"/>
        <v>1.75</v>
      </c>
      <c r="I11" s="25">
        <f t="shared" si="4"/>
        <v>2023.7962499999999</v>
      </c>
    </row>
    <row r="12" spans="1:9" x14ac:dyDescent="0.25">
      <c r="A12" s="22" t="s">
        <v>7</v>
      </c>
      <c r="B12" s="17" t="s">
        <v>8</v>
      </c>
      <c r="C12" s="21"/>
      <c r="D12" s="17"/>
      <c r="E12" s="21"/>
      <c r="F12" s="17"/>
      <c r="G12" s="17"/>
      <c r="H12" s="17"/>
      <c r="I12" s="25"/>
    </row>
    <row r="13" spans="1:9" x14ac:dyDescent="0.25">
      <c r="A13" s="22" t="s">
        <v>9</v>
      </c>
      <c r="B13" s="21"/>
      <c r="C13" s="21"/>
      <c r="D13" s="17"/>
      <c r="E13" s="21"/>
      <c r="F13" s="17"/>
      <c r="G13" s="17"/>
      <c r="H13" s="17"/>
      <c r="I13" s="25"/>
    </row>
    <row r="14" spans="1:9" ht="28.5" x14ac:dyDescent="0.25">
      <c r="A14" s="22" t="s">
        <v>29</v>
      </c>
      <c r="B14" s="17">
        <v>2</v>
      </c>
      <c r="C14" s="17">
        <v>1</v>
      </c>
      <c r="D14" s="17">
        <f t="shared" si="0"/>
        <v>2</v>
      </c>
      <c r="E14" s="17">
        <v>47</v>
      </c>
      <c r="F14" s="17">
        <f t="shared" si="1"/>
        <v>94</v>
      </c>
      <c r="G14" s="17">
        <f t="shared" si="2"/>
        <v>4.7</v>
      </c>
      <c r="H14" s="17">
        <f t="shared" ref="H14:H19" si="5">F14*0.1</f>
        <v>9.4</v>
      </c>
      <c r="I14" s="25">
        <f t="shared" si="4"/>
        <v>10870.677</v>
      </c>
    </row>
    <row r="15" spans="1:9" ht="15" customHeight="1" x14ac:dyDescent="0.25">
      <c r="A15" s="22" t="s">
        <v>10</v>
      </c>
      <c r="B15" s="17">
        <v>2</v>
      </c>
      <c r="C15" s="17">
        <v>1</v>
      </c>
      <c r="D15" s="17">
        <f t="shared" si="0"/>
        <v>2</v>
      </c>
      <c r="E15" s="17">
        <v>47</v>
      </c>
      <c r="F15" s="17">
        <f t="shared" si="1"/>
        <v>94</v>
      </c>
      <c r="G15" s="17">
        <f t="shared" si="2"/>
        <v>4.7</v>
      </c>
      <c r="H15" s="17">
        <f t="shared" si="5"/>
        <v>9.4</v>
      </c>
      <c r="I15" s="25">
        <f t="shared" si="4"/>
        <v>10870.677</v>
      </c>
    </row>
    <row r="16" spans="1:9" ht="15" customHeight="1" x14ac:dyDescent="0.25">
      <c r="A16" s="22" t="s">
        <v>11</v>
      </c>
      <c r="B16" s="17">
        <v>2</v>
      </c>
      <c r="C16" s="17">
        <v>1</v>
      </c>
      <c r="D16" s="17">
        <f t="shared" si="0"/>
        <v>2</v>
      </c>
      <c r="E16" s="17">
        <v>199</v>
      </c>
      <c r="F16" s="17">
        <f t="shared" si="1"/>
        <v>398</v>
      </c>
      <c r="G16" s="17">
        <f t="shared" si="2"/>
        <v>19.900000000000002</v>
      </c>
      <c r="H16" s="17">
        <f t="shared" si="5"/>
        <v>39.800000000000004</v>
      </c>
      <c r="I16" s="25">
        <f t="shared" si="4"/>
        <v>46026.909</v>
      </c>
    </row>
    <row r="17" spans="1:13" ht="28.5" x14ac:dyDescent="0.25">
      <c r="A17" s="22" t="s">
        <v>24</v>
      </c>
      <c r="B17" s="17">
        <v>2</v>
      </c>
      <c r="C17" s="17">
        <v>1</v>
      </c>
      <c r="D17" s="17">
        <f t="shared" si="0"/>
        <v>2</v>
      </c>
      <c r="E17" s="17">
        <v>15</v>
      </c>
      <c r="F17" s="17">
        <f t="shared" si="1"/>
        <v>30</v>
      </c>
      <c r="G17" s="17">
        <f t="shared" si="2"/>
        <v>1.5</v>
      </c>
      <c r="H17" s="17">
        <f t="shared" si="5"/>
        <v>3</v>
      </c>
      <c r="I17" s="25">
        <f t="shared" si="4"/>
        <v>3469.3649999999998</v>
      </c>
    </row>
    <row r="18" spans="1:13" ht="15" customHeight="1" x14ac:dyDescent="0.25">
      <c r="A18" s="22" t="s">
        <v>25</v>
      </c>
      <c r="B18" s="17">
        <v>2</v>
      </c>
      <c r="C18" s="17">
        <v>1</v>
      </c>
      <c r="D18" s="17">
        <f t="shared" si="0"/>
        <v>2</v>
      </c>
      <c r="E18" s="17">
        <v>47</v>
      </c>
      <c r="F18" s="17">
        <f t="shared" si="1"/>
        <v>94</v>
      </c>
      <c r="G18" s="17">
        <f t="shared" si="2"/>
        <v>4.7</v>
      </c>
      <c r="H18" s="17">
        <f t="shared" si="5"/>
        <v>9.4</v>
      </c>
      <c r="I18" s="25">
        <f t="shared" si="4"/>
        <v>10870.677</v>
      </c>
    </row>
    <row r="19" spans="1:13" ht="15.75" x14ac:dyDescent="0.25">
      <c r="A19" s="22" t="s">
        <v>12</v>
      </c>
      <c r="B19" s="17">
        <v>8</v>
      </c>
      <c r="C19" s="17">
        <v>2</v>
      </c>
      <c r="D19" s="17">
        <f t="shared" si="0"/>
        <v>16</v>
      </c>
      <c r="E19" s="17">
        <v>542</v>
      </c>
      <c r="F19" s="26">
        <f t="shared" si="1"/>
        <v>8672</v>
      </c>
      <c r="G19" s="17">
        <f t="shared" si="2"/>
        <v>433.6</v>
      </c>
      <c r="H19" s="17">
        <f t="shared" si="5"/>
        <v>867.2</v>
      </c>
      <c r="I19" s="25">
        <f t="shared" si="4"/>
        <v>1002877.7760000001</v>
      </c>
    </row>
    <row r="20" spans="1:13" ht="15" customHeight="1" x14ac:dyDescent="0.25">
      <c r="A20" s="29" t="s">
        <v>13</v>
      </c>
      <c r="B20" s="21"/>
      <c r="C20" s="21"/>
      <c r="D20" s="17"/>
      <c r="E20" s="21"/>
      <c r="F20" s="39">
        <f>SUM(F7:H19)</f>
        <v>19434.424999999999</v>
      </c>
      <c r="G20" s="39"/>
      <c r="H20" s="39"/>
      <c r="I20" s="30">
        <f>SUM(I7:I19)</f>
        <v>1954351.1272500001</v>
      </c>
    </row>
    <row r="21" spans="1:13" x14ac:dyDescent="0.25">
      <c r="A21" s="20" t="s">
        <v>14</v>
      </c>
      <c r="B21" s="21"/>
      <c r="C21" s="21"/>
      <c r="D21" s="17"/>
      <c r="E21" s="21"/>
      <c r="F21" s="21"/>
      <c r="G21" s="21"/>
      <c r="H21" s="21"/>
      <c r="I21" s="25"/>
    </row>
    <row r="22" spans="1:13" ht="28.5" x14ac:dyDescent="0.25">
      <c r="A22" s="22" t="s">
        <v>43</v>
      </c>
      <c r="B22" s="17" t="s">
        <v>42</v>
      </c>
      <c r="C22" s="17"/>
      <c r="D22" s="17"/>
      <c r="E22" s="17"/>
      <c r="F22" s="17"/>
      <c r="G22" s="17"/>
      <c r="H22" s="17"/>
      <c r="I22" s="25"/>
    </row>
    <row r="23" spans="1:13" ht="15.75" x14ac:dyDescent="0.25">
      <c r="A23" s="22" t="s">
        <v>15</v>
      </c>
      <c r="B23" s="17">
        <v>40</v>
      </c>
      <c r="C23" s="17">
        <v>1</v>
      </c>
      <c r="D23" s="17">
        <f t="shared" si="0"/>
        <v>40</v>
      </c>
      <c r="E23" s="17">
        <v>47</v>
      </c>
      <c r="F23" s="26">
        <f t="shared" ref="F23:F25" si="6">D23*E23</f>
        <v>1880</v>
      </c>
      <c r="G23" s="17">
        <f t="shared" ref="G23:G25" si="7">F23*0.05</f>
        <v>94</v>
      </c>
      <c r="H23" s="17">
        <f t="shared" ref="H23:H25" si="8">F23*0.1</f>
        <v>188</v>
      </c>
      <c r="I23" s="25">
        <f t="shared" si="4"/>
        <v>217413.54</v>
      </c>
    </row>
    <row r="24" spans="1:13" x14ac:dyDescent="0.25">
      <c r="A24" s="22" t="s">
        <v>16</v>
      </c>
      <c r="B24" s="21"/>
      <c r="C24" s="21"/>
      <c r="D24" s="17"/>
      <c r="E24" s="21"/>
      <c r="F24" s="17"/>
      <c r="G24" s="17"/>
      <c r="H24" s="17"/>
      <c r="I24" s="25"/>
    </row>
    <row r="25" spans="1:13" ht="15.75" x14ac:dyDescent="0.25">
      <c r="A25" s="22" t="s">
        <v>45</v>
      </c>
      <c r="B25" s="17">
        <v>5</v>
      </c>
      <c r="C25" s="17">
        <v>12</v>
      </c>
      <c r="D25" s="17">
        <f t="shared" si="0"/>
        <v>60</v>
      </c>
      <c r="E25" s="17">
        <v>542</v>
      </c>
      <c r="F25" s="26">
        <f t="shared" si="6"/>
        <v>32520</v>
      </c>
      <c r="G25" s="26">
        <f t="shared" si="7"/>
        <v>1626</v>
      </c>
      <c r="H25" s="26">
        <f t="shared" si="8"/>
        <v>3252</v>
      </c>
      <c r="I25" s="25">
        <f t="shared" si="4"/>
        <v>3760791.66</v>
      </c>
    </row>
    <row r="26" spans="1:13" ht="27" customHeight="1" x14ac:dyDescent="0.25">
      <c r="A26" s="29" t="s">
        <v>17</v>
      </c>
      <c r="B26" s="21"/>
      <c r="C26" s="21"/>
      <c r="D26" s="21"/>
      <c r="E26" s="21"/>
      <c r="F26" s="39">
        <f>SUM(F22:H25)</f>
        <v>39560</v>
      </c>
      <c r="G26" s="39"/>
      <c r="H26" s="39"/>
      <c r="I26" s="30">
        <f>SUM(I22:I25)</f>
        <v>3978205.2</v>
      </c>
    </row>
    <row r="27" spans="1:13" ht="28.5" x14ac:dyDescent="0.25">
      <c r="A27" s="29" t="s">
        <v>65</v>
      </c>
      <c r="B27" s="21"/>
      <c r="C27" s="21"/>
      <c r="D27" s="21"/>
      <c r="E27" s="21"/>
      <c r="F27" s="39">
        <f>ROUND(F20+F26, -2)</f>
        <v>59000</v>
      </c>
      <c r="G27" s="39"/>
      <c r="H27" s="39"/>
      <c r="I27" s="31">
        <f>ROUND(I20+I26,-4)</f>
        <v>5930000</v>
      </c>
    </row>
    <row r="28" spans="1:13" x14ac:dyDescent="0.25">
      <c r="A28" s="29" t="s">
        <v>26</v>
      </c>
      <c r="B28" s="32"/>
      <c r="C28" s="32"/>
      <c r="D28" s="32"/>
      <c r="E28" s="32"/>
      <c r="F28" s="32"/>
      <c r="G28" s="32"/>
      <c r="H28" s="32"/>
      <c r="I28" s="31">
        <v>0</v>
      </c>
    </row>
    <row r="29" spans="1:13" x14ac:dyDescent="0.25">
      <c r="A29" s="33" t="s">
        <v>27</v>
      </c>
      <c r="B29" s="32"/>
      <c r="C29" s="32"/>
      <c r="D29" s="32"/>
      <c r="E29" s="32"/>
      <c r="F29" s="32"/>
      <c r="G29" s="32"/>
      <c r="H29" s="32"/>
      <c r="I29" s="34">
        <f>I27+I28</f>
        <v>5930000</v>
      </c>
      <c r="L29" s="37">
        <f>F27/1439</f>
        <v>41.000694927032661</v>
      </c>
      <c r="M29" t="s">
        <v>78</v>
      </c>
    </row>
    <row r="30" spans="1:13" x14ac:dyDescent="0.25">
      <c r="A30" s="9"/>
    </row>
    <row r="31" spans="1:13" x14ac:dyDescent="0.25">
      <c r="A31" s="11" t="s">
        <v>30</v>
      </c>
    </row>
    <row r="32" spans="1:13" ht="63" customHeight="1" x14ac:dyDescent="0.25">
      <c r="A32" s="40" t="s">
        <v>38</v>
      </c>
      <c r="B32" s="40"/>
      <c r="C32" s="40"/>
      <c r="D32" s="40"/>
      <c r="E32" s="40"/>
      <c r="F32" s="40"/>
      <c r="G32" s="40"/>
      <c r="H32" s="40"/>
      <c r="I32" s="40"/>
    </row>
    <row r="33" spans="1:9" ht="57.75" customHeight="1" x14ac:dyDescent="0.25">
      <c r="A33" s="40" t="s">
        <v>39</v>
      </c>
      <c r="B33" s="40"/>
      <c r="C33" s="40"/>
      <c r="D33" s="40"/>
      <c r="E33" s="40"/>
      <c r="F33" s="40"/>
      <c r="G33" s="40"/>
      <c r="H33" s="40"/>
      <c r="I33" s="40"/>
    </row>
    <row r="34" spans="1:9" ht="31.5" customHeight="1" x14ac:dyDescent="0.25">
      <c r="A34" s="40" t="s">
        <v>40</v>
      </c>
      <c r="B34" s="40"/>
      <c r="C34" s="40"/>
      <c r="D34" s="40"/>
      <c r="E34" s="40"/>
      <c r="F34" s="40"/>
      <c r="G34" s="40"/>
      <c r="H34" s="40"/>
      <c r="I34" s="40"/>
    </row>
    <row r="35" spans="1:9" ht="33" customHeight="1" x14ac:dyDescent="0.25">
      <c r="A35" s="38" t="s">
        <v>31</v>
      </c>
      <c r="B35" s="38"/>
      <c r="C35" s="38"/>
      <c r="D35" s="38"/>
      <c r="E35" s="38"/>
      <c r="F35" s="38"/>
      <c r="G35" s="38"/>
      <c r="H35" s="38"/>
      <c r="I35" s="38"/>
    </row>
    <row r="36" spans="1:9" ht="18.75" x14ac:dyDescent="0.25">
      <c r="A36" s="35" t="s">
        <v>32</v>
      </c>
      <c r="B36" s="36"/>
      <c r="C36" s="36"/>
      <c r="D36" s="36"/>
      <c r="E36" s="36"/>
      <c r="F36" s="36"/>
      <c r="G36" s="36"/>
      <c r="H36" s="36"/>
      <c r="I36" s="36"/>
    </row>
    <row r="37" spans="1:9" ht="15.75" x14ac:dyDescent="0.25">
      <c r="A37" s="18" t="s">
        <v>33</v>
      </c>
      <c r="B37" s="36"/>
      <c r="C37" s="36"/>
      <c r="D37" s="36"/>
      <c r="E37" s="36"/>
      <c r="F37" s="36"/>
      <c r="G37" s="36"/>
      <c r="H37" s="36"/>
      <c r="I37" s="36"/>
    </row>
    <row r="38" spans="1:9" ht="15.75" x14ac:dyDescent="0.25">
      <c r="A38" s="18" t="s">
        <v>34</v>
      </c>
      <c r="B38" s="36"/>
      <c r="C38" s="36"/>
      <c r="D38" s="36"/>
      <c r="E38" s="36"/>
      <c r="F38" s="36"/>
      <c r="G38" s="36"/>
      <c r="H38" s="36"/>
      <c r="I38" s="36"/>
    </row>
    <row r="39" spans="1:9" ht="15.75" x14ac:dyDescent="0.25">
      <c r="A39" s="13" t="s">
        <v>35</v>
      </c>
    </row>
    <row r="40" spans="1:9" ht="15.75" x14ac:dyDescent="0.25">
      <c r="A40" s="18" t="s">
        <v>36</v>
      </c>
    </row>
    <row r="41" spans="1:9" ht="15.75" x14ac:dyDescent="0.25">
      <c r="A41" s="13" t="s">
        <v>37</v>
      </c>
    </row>
    <row r="42" spans="1:9" ht="15.75" x14ac:dyDescent="0.25">
      <c r="A42" s="13" t="s">
        <v>41</v>
      </c>
    </row>
    <row r="43" spans="1:9" ht="15.75" x14ac:dyDescent="0.25">
      <c r="A43" s="13" t="s">
        <v>44</v>
      </c>
    </row>
    <row r="44" spans="1:9" ht="15.75" x14ac:dyDescent="0.25">
      <c r="A44" s="13" t="s">
        <v>66</v>
      </c>
    </row>
  </sheetData>
  <mergeCells count="7">
    <mergeCell ref="A35:I35"/>
    <mergeCell ref="F20:H20"/>
    <mergeCell ref="F26:H26"/>
    <mergeCell ref="F27:H27"/>
    <mergeCell ref="A32:I32"/>
    <mergeCell ref="A33:I33"/>
    <mergeCell ref="A34:I3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I11" sqref="I11"/>
    </sheetView>
  </sheetViews>
  <sheetFormatPr defaultRowHeight="15" x14ac:dyDescent="0.25"/>
  <cols>
    <col min="1" max="1" width="27.85546875" customWidth="1"/>
    <col min="2" max="3" width="10.5703125" customWidth="1"/>
    <col min="4" max="4" width="10.42578125" customWidth="1"/>
    <col min="6" max="6" width="11.42578125" customWidth="1"/>
    <col min="7" max="8" width="11.140625" customWidth="1"/>
    <col min="9" max="9" width="10.42578125" bestFit="1" customWidth="1"/>
  </cols>
  <sheetData>
    <row r="1" spans="1:9" ht="15.75" x14ac:dyDescent="0.25">
      <c r="A1" s="2" t="s">
        <v>46</v>
      </c>
    </row>
    <row r="2" spans="1:9" ht="15.75" x14ac:dyDescent="0.25">
      <c r="A2" s="15"/>
      <c r="F2">
        <v>46.67</v>
      </c>
      <c r="G2">
        <v>62.9</v>
      </c>
      <c r="H2">
        <v>25.25</v>
      </c>
    </row>
    <row r="3" spans="1:9" ht="76.5" x14ac:dyDescent="0.25">
      <c r="A3" s="3" t="s">
        <v>47</v>
      </c>
      <c r="B3" s="3" t="s">
        <v>55</v>
      </c>
      <c r="C3" s="3" t="s">
        <v>56</v>
      </c>
      <c r="D3" s="3" t="s">
        <v>73</v>
      </c>
      <c r="E3" s="3" t="s">
        <v>57</v>
      </c>
      <c r="F3" s="3" t="s">
        <v>74</v>
      </c>
      <c r="G3" s="3" t="s">
        <v>75</v>
      </c>
      <c r="H3" s="3" t="s">
        <v>76</v>
      </c>
      <c r="I3" s="3" t="s">
        <v>58</v>
      </c>
    </row>
    <row r="4" spans="1:9" x14ac:dyDescent="0.25">
      <c r="A4" s="4" t="s">
        <v>48</v>
      </c>
      <c r="B4" s="5"/>
      <c r="C4" s="5"/>
      <c r="D4" s="5"/>
      <c r="E4" s="5"/>
      <c r="F4" s="5"/>
      <c r="G4" s="5"/>
      <c r="H4" s="5"/>
      <c r="I4" s="16"/>
    </row>
    <row r="5" spans="1:9" ht="29.25" customHeight="1" x14ac:dyDescent="0.25">
      <c r="A5" s="6" t="s">
        <v>49</v>
      </c>
      <c r="B5" s="5">
        <v>1</v>
      </c>
      <c r="C5" s="5">
        <v>1</v>
      </c>
      <c r="D5" s="5">
        <f>B5*C5</f>
        <v>1</v>
      </c>
      <c r="E5" s="5">
        <v>47</v>
      </c>
      <c r="F5" s="5">
        <f>D5*E5</f>
        <v>47</v>
      </c>
      <c r="G5" s="5">
        <f>F5*0.05</f>
        <v>2.35</v>
      </c>
      <c r="H5" s="5">
        <f>F5*0.1</f>
        <v>4.7</v>
      </c>
      <c r="I5" s="7">
        <f>$F$2*F5+$G$2*G5+$H$2*H5</f>
        <v>2459.9800000000005</v>
      </c>
    </row>
    <row r="6" spans="1:9" ht="15" customHeight="1" x14ac:dyDescent="0.25">
      <c r="A6" s="4" t="s">
        <v>50</v>
      </c>
      <c r="B6" s="5">
        <v>0.5</v>
      </c>
      <c r="C6" s="5">
        <v>1</v>
      </c>
      <c r="D6" s="5">
        <f t="shared" ref="D6:D10" si="0">B6*C6</f>
        <v>0.5</v>
      </c>
      <c r="E6" s="5">
        <v>47</v>
      </c>
      <c r="F6" s="5">
        <f t="shared" ref="F6:F10" si="1">D6*E6</f>
        <v>23.5</v>
      </c>
      <c r="G6" s="10">
        <f t="shared" ref="G6:G10" si="2">F6*0.05</f>
        <v>1.175</v>
      </c>
      <c r="H6" s="5">
        <f t="shared" ref="H6:H10" si="3">F6*0.1</f>
        <v>2.35</v>
      </c>
      <c r="I6" s="7">
        <f t="shared" ref="I6:I10" si="4">$F$2*F6+$G$2*G6+$H$2*H6</f>
        <v>1229.9900000000002</v>
      </c>
    </row>
    <row r="7" spans="1:9" ht="15" customHeight="1" x14ac:dyDescent="0.25">
      <c r="A7" s="4" t="s">
        <v>51</v>
      </c>
      <c r="B7" s="5">
        <v>2</v>
      </c>
      <c r="C7" s="5">
        <v>1</v>
      </c>
      <c r="D7" s="5">
        <f t="shared" si="0"/>
        <v>2</v>
      </c>
      <c r="E7" s="17">
        <v>199</v>
      </c>
      <c r="F7" s="5">
        <f t="shared" si="1"/>
        <v>398</v>
      </c>
      <c r="G7" s="5">
        <f t="shared" si="2"/>
        <v>19.900000000000002</v>
      </c>
      <c r="H7" s="5">
        <f t="shared" si="3"/>
        <v>39.800000000000004</v>
      </c>
      <c r="I7" s="7">
        <f t="shared" si="4"/>
        <v>20831.32</v>
      </c>
    </row>
    <row r="8" spans="1:9" ht="28.5" customHeight="1" x14ac:dyDescent="0.25">
      <c r="A8" s="6" t="s">
        <v>52</v>
      </c>
      <c r="B8" s="5">
        <v>2</v>
      </c>
      <c r="C8" s="5">
        <v>1</v>
      </c>
      <c r="D8" s="5">
        <f t="shared" si="0"/>
        <v>2</v>
      </c>
      <c r="E8" s="17">
        <v>15</v>
      </c>
      <c r="F8" s="5">
        <f t="shared" si="1"/>
        <v>30</v>
      </c>
      <c r="G8" s="5">
        <f t="shared" si="2"/>
        <v>1.5</v>
      </c>
      <c r="H8" s="5">
        <f t="shared" si="3"/>
        <v>3</v>
      </c>
      <c r="I8" s="7">
        <f t="shared" si="4"/>
        <v>1570.2</v>
      </c>
    </row>
    <row r="9" spans="1:9" ht="15" customHeight="1" x14ac:dyDescent="0.25">
      <c r="A9" s="4" t="s">
        <v>53</v>
      </c>
      <c r="B9" s="5">
        <v>2</v>
      </c>
      <c r="C9" s="5">
        <v>1</v>
      </c>
      <c r="D9" s="5">
        <f t="shared" si="0"/>
        <v>2</v>
      </c>
      <c r="E9" s="5">
        <v>47</v>
      </c>
      <c r="F9" s="5">
        <f t="shared" si="1"/>
        <v>94</v>
      </c>
      <c r="G9" s="5">
        <f t="shared" si="2"/>
        <v>4.7</v>
      </c>
      <c r="H9" s="5">
        <f t="shared" si="3"/>
        <v>9.4</v>
      </c>
      <c r="I9" s="7">
        <f t="shared" si="4"/>
        <v>4919.9600000000009</v>
      </c>
    </row>
    <row r="10" spans="1:9" ht="15" customHeight="1" x14ac:dyDescent="0.25">
      <c r="A10" s="4" t="s">
        <v>54</v>
      </c>
      <c r="B10" s="5">
        <v>2</v>
      </c>
      <c r="C10" s="5">
        <v>1</v>
      </c>
      <c r="D10" s="5">
        <f t="shared" si="0"/>
        <v>2</v>
      </c>
      <c r="E10" s="5">
        <v>542</v>
      </c>
      <c r="F10" s="5">
        <f t="shared" si="1"/>
        <v>1084</v>
      </c>
      <c r="G10" s="5">
        <f t="shared" si="2"/>
        <v>54.2</v>
      </c>
      <c r="H10" s="5">
        <f t="shared" si="3"/>
        <v>108.4</v>
      </c>
      <c r="I10" s="7">
        <f t="shared" si="4"/>
        <v>56736.56</v>
      </c>
    </row>
    <row r="11" spans="1:9" ht="28.5" customHeight="1" x14ac:dyDescent="0.25">
      <c r="A11" s="8" t="s">
        <v>68</v>
      </c>
      <c r="B11" s="8"/>
      <c r="C11" s="8"/>
      <c r="D11" s="8"/>
      <c r="E11" s="8"/>
      <c r="F11" s="41">
        <f>ROUND(SUM(F5:H10),-1)</f>
        <v>1930</v>
      </c>
      <c r="G11" s="42"/>
      <c r="H11" s="43"/>
      <c r="I11" s="14">
        <f>ROUND(SUM(I5:I10),-2)</f>
        <v>87700</v>
      </c>
    </row>
    <row r="13" spans="1:9" x14ac:dyDescent="0.25">
      <c r="A13" s="11" t="s">
        <v>30</v>
      </c>
    </row>
    <row r="14" spans="1:9" ht="39.75" customHeight="1" x14ac:dyDescent="0.25">
      <c r="A14" s="40" t="s">
        <v>64</v>
      </c>
      <c r="B14" s="40"/>
      <c r="C14" s="40"/>
      <c r="D14" s="40"/>
      <c r="E14" s="40"/>
      <c r="F14" s="40"/>
      <c r="G14" s="40"/>
      <c r="H14" s="40"/>
      <c r="I14" s="40"/>
    </row>
    <row r="15" spans="1:9" ht="42" customHeight="1" x14ac:dyDescent="0.25">
      <c r="A15" s="46" t="s">
        <v>63</v>
      </c>
      <c r="B15" s="46"/>
      <c r="C15" s="46"/>
      <c r="D15" s="46"/>
      <c r="E15" s="46"/>
      <c r="F15" s="46"/>
      <c r="G15" s="46"/>
      <c r="H15" s="46"/>
      <c r="I15" s="46"/>
    </row>
    <row r="16" spans="1:9" ht="18.75" x14ac:dyDescent="0.25">
      <c r="A16" s="44" t="s">
        <v>59</v>
      </c>
      <c r="B16" s="44"/>
      <c r="C16" s="44"/>
      <c r="D16" s="44"/>
      <c r="E16" s="44"/>
      <c r="F16" s="44"/>
      <c r="G16" s="44"/>
      <c r="H16" s="44"/>
      <c r="I16" s="44"/>
    </row>
    <row r="17" spans="1:9" ht="18.75" x14ac:dyDescent="0.25">
      <c r="A17" s="44" t="s">
        <v>60</v>
      </c>
      <c r="B17" s="44"/>
      <c r="C17" s="44"/>
      <c r="D17" s="44"/>
      <c r="E17" s="44"/>
      <c r="F17" s="44"/>
      <c r="G17" s="44"/>
      <c r="H17" s="44"/>
    </row>
    <row r="18" spans="1:9" ht="15.75" x14ac:dyDescent="0.25">
      <c r="A18" s="45" t="s">
        <v>61</v>
      </c>
      <c r="B18" s="45"/>
      <c r="C18" s="45"/>
      <c r="D18" s="45"/>
      <c r="E18" s="45"/>
      <c r="F18" s="45"/>
      <c r="G18" s="45"/>
      <c r="H18" s="45"/>
      <c r="I18" s="45"/>
    </row>
    <row r="19" spans="1:9" ht="16.5" x14ac:dyDescent="0.25">
      <c r="A19" s="12" t="s">
        <v>62</v>
      </c>
    </row>
    <row r="20" spans="1:9" ht="15.75" x14ac:dyDescent="0.25">
      <c r="A20" s="13" t="s">
        <v>67</v>
      </c>
    </row>
  </sheetData>
  <mergeCells count="6">
    <mergeCell ref="F11:H11"/>
    <mergeCell ref="A16:I16"/>
    <mergeCell ref="A17:H17"/>
    <mergeCell ref="A18:I18"/>
    <mergeCell ref="A14:I14"/>
    <mergeCell ref="A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2015-09-28T18:54:51Z</dcterms:created>
  <dcterms:modified xsi:type="dcterms:W3CDTF">2016-02-19T14:12:49Z</dcterms:modified>
</cp:coreProperties>
</file>