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15090" windowHeight="11340"/>
  </bookViews>
  <sheets>
    <sheet name="Burden Summary" sheetId="3" r:id="rId1"/>
    <sheet name="Table 1" sheetId="1" r:id="rId2"/>
    <sheet name="Table 2" sheetId="2"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3" l="1"/>
  <c r="E3" i="3"/>
  <c r="D3" i="3" l="1"/>
  <c r="D2" i="3"/>
  <c r="C3" i="3"/>
  <c r="C2" i="3"/>
  <c r="F80" i="1"/>
  <c r="E18" i="1" l="1"/>
  <c r="E4" i="3" l="1"/>
  <c r="F4" i="3"/>
  <c r="B4" i="3"/>
  <c r="E20" i="1"/>
  <c r="L6" i="1"/>
  <c r="L4" i="1"/>
  <c r="E90" i="1"/>
  <c r="E89" i="1"/>
  <c r="E88" i="1"/>
  <c r="E87" i="1"/>
  <c r="E77" i="1"/>
  <c r="E76" i="1"/>
  <c r="E75" i="1"/>
  <c r="E74" i="1"/>
  <c r="D65" i="1"/>
  <c r="E64" i="1"/>
  <c r="E41" i="1"/>
  <c r="D41" i="1"/>
  <c r="E51" i="1"/>
  <c r="E50" i="1"/>
  <c r="E49" i="1"/>
  <c r="E47" i="1"/>
  <c r="E35" i="1"/>
  <c r="E34" i="1"/>
  <c r="E33" i="1"/>
  <c r="E32" i="1"/>
  <c r="E31" i="1"/>
  <c r="E30" i="1"/>
  <c r="E29" i="1"/>
  <c r="E28" i="1"/>
  <c r="E27" i="1"/>
  <c r="E22" i="1"/>
  <c r="E21" i="1"/>
  <c r="E17" i="1"/>
  <c r="E16" i="1"/>
  <c r="E12" i="1"/>
  <c r="E14" i="1"/>
  <c r="E11" i="1"/>
  <c r="D12" i="1"/>
  <c r="D20" i="1" l="1"/>
  <c r="F20" i="1" s="1"/>
  <c r="H20" i="1" s="1"/>
  <c r="F41" i="1"/>
  <c r="H41" i="1" s="1"/>
  <c r="F12" i="1"/>
  <c r="G12" i="1" s="1"/>
  <c r="I19" i="2"/>
  <c r="I18" i="2"/>
  <c r="I16" i="2"/>
  <c r="I15" i="2"/>
  <c r="I14" i="2"/>
  <c r="I13" i="2"/>
  <c r="I12" i="2"/>
  <c r="I11" i="2"/>
  <c r="I10" i="2"/>
  <c r="I8" i="2"/>
  <c r="I7" i="2"/>
  <c r="I6" i="2"/>
  <c r="D19" i="2"/>
  <c r="D18" i="2"/>
  <c r="D17" i="2"/>
  <c r="F17" i="2" s="1"/>
  <c r="D16" i="2"/>
  <c r="D15" i="2"/>
  <c r="D14" i="2"/>
  <c r="D13" i="2"/>
  <c r="F13" i="2" s="1"/>
  <c r="D12" i="2"/>
  <c r="D11" i="2"/>
  <c r="D10" i="2"/>
  <c r="D8" i="2"/>
  <c r="D7" i="2"/>
  <c r="D6" i="2"/>
  <c r="F6" i="2" s="1"/>
  <c r="G16" i="2"/>
  <c r="G12" i="2"/>
  <c r="F19" i="2"/>
  <c r="G19" i="2" s="1"/>
  <c r="F18" i="2"/>
  <c r="G18" i="2" s="1"/>
  <c r="F16" i="2"/>
  <c r="H16" i="2" s="1"/>
  <c r="F15" i="2"/>
  <c r="G15" i="2" s="1"/>
  <c r="F14" i="2"/>
  <c r="G14" i="2" s="1"/>
  <c r="F12" i="2"/>
  <c r="H12" i="2" s="1"/>
  <c r="F11" i="2"/>
  <c r="G11" i="2" s="1"/>
  <c r="F10" i="2"/>
  <c r="G10" i="2" s="1"/>
  <c r="F8" i="2"/>
  <c r="H8" i="2" s="1"/>
  <c r="F7" i="2"/>
  <c r="H7" i="2" s="1"/>
  <c r="G20" i="1" l="1"/>
  <c r="I20" i="1" s="1"/>
  <c r="F20" i="2"/>
  <c r="G41" i="1"/>
  <c r="I41" i="1" s="1"/>
  <c r="H12" i="1"/>
  <c r="I12" i="1" s="1"/>
  <c r="H13" i="2"/>
  <c r="G13" i="2"/>
  <c r="H17" i="2"/>
  <c r="G17" i="2"/>
  <c r="H10" i="2"/>
  <c r="H14" i="2"/>
  <c r="H18" i="2"/>
  <c r="H11" i="2"/>
  <c r="H15" i="2"/>
  <c r="H19" i="2"/>
  <c r="G7" i="2"/>
  <c r="G8" i="2"/>
  <c r="H6" i="2"/>
  <c r="G6" i="2"/>
  <c r="F18" i="1"/>
  <c r="G18" i="1" s="1"/>
  <c r="F17" i="1"/>
  <c r="G17" i="1" s="1"/>
  <c r="F16" i="1"/>
  <c r="H16" i="1" s="1"/>
  <c r="D90" i="1"/>
  <c r="F90" i="1" s="1"/>
  <c r="G90" i="1" s="1"/>
  <c r="D89" i="1"/>
  <c r="F89" i="1" s="1"/>
  <c r="H89" i="1" s="1"/>
  <c r="D88" i="1"/>
  <c r="F88" i="1" s="1"/>
  <c r="D87" i="1"/>
  <c r="F87" i="1" s="1"/>
  <c r="G87" i="1" s="1"/>
  <c r="D77" i="1"/>
  <c r="F77" i="1" s="1"/>
  <c r="G77" i="1" s="1"/>
  <c r="D76" i="1"/>
  <c r="F76" i="1" s="1"/>
  <c r="D75" i="1"/>
  <c r="F75" i="1" s="1"/>
  <c r="D74" i="1"/>
  <c r="F74" i="1" s="1"/>
  <c r="F65" i="1"/>
  <c r="G65" i="1" s="1"/>
  <c r="D64" i="1"/>
  <c r="F64" i="1" s="1"/>
  <c r="H64" i="1" s="1"/>
  <c r="D63" i="1"/>
  <c r="F63" i="1" s="1"/>
  <c r="D62" i="1"/>
  <c r="F62" i="1" s="1"/>
  <c r="G62" i="1" s="1"/>
  <c r="D61" i="1"/>
  <c r="F61" i="1" s="1"/>
  <c r="H61" i="1" s="1"/>
  <c r="D60" i="1"/>
  <c r="F60" i="1" s="1"/>
  <c r="D59" i="1"/>
  <c r="F59" i="1" s="1"/>
  <c r="D58" i="1"/>
  <c r="F58" i="1" s="1"/>
  <c r="G58" i="1" s="1"/>
  <c r="D57" i="1"/>
  <c r="F57" i="1" s="1"/>
  <c r="G57" i="1" s="1"/>
  <c r="D56" i="1"/>
  <c r="F56" i="1" s="1"/>
  <c r="H56" i="1" s="1"/>
  <c r="D51" i="1"/>
  <c r="F51" i="1" s="1"/>
  <c r="D50" i="1"/>
  <c r="F50" i="1" s="1"/>
  <c r="G50" i="1" s="1"/>
  <c r="D49" i="1"/>
  <c r="F49" i="1" s="1"/>
  <c r="G49" i="1" s="1"/>
  <c r="D47" i="1"/>
  <c r="F47" i="1" s="1"/>
  <c r="D46" i="1"/>
  <c r="F46" i="1" s="1"/>
  <c r="D45" i="1"/>
  <c r="F45" i="1" s="1"/>
  <c r="G45" i="1" s="1"/>
  <c r="D43" i="1"/>
  <c r="F43" i="1" s="1"/>
  <c r="G43" i="1" s="1"/>
  <c r="D40" i="1"/>
  <c r="F40" i="1" s="1"/>
  <c r="H40" i="1" s="1"/>
  <c r="D36" i="1"/>
  <c r="F36" i="1" s="1"/>
  <c r="D35" i="1"/>
  <c r="F35" i="1" s="1"/>
  <c r="G35" i="1" s="1"/>
  <c r="D34" i="1"/>
  <c r="F34" i="1" s="1"/>
  <c r="G34" i="1" s="1"/>
  <c r="D33" i="1"/>
  <c r="F33" i="1" s="1"/>
  <c r="D32" i="1"/>
  <c r="F32" i="1" s="1"/>
  <c r="D31" i="1"/>
  <c r="F31" i="1" s="1"/>
  <c r="G31" i="1" s="1"/>
  <c r="D30" i="1"/>
  <c r="F30" i="1" s="1"/>
  <c r="G30" i="1" s="1"/>
  <c r="D29" i="1"/>
  <c r="F29" i="1" s="1"/>
  <c r="H29" i="1" s="1"/>
  <c r="D28" i="1"/>
  <c r="F28" i="1" s="1"/>
  <c r="D27" i="1"/>
  <c r="F27" i="1" s="1"/>
  <c r="G27" i="1" s="1"/>
  <c r="D22" i="1"/>
  <c r="F22" i="1" s="1"/>
  <c r="D21" i="1"/>
  <c r="F21" i="1" s="1"/>
  <c r="H21" i="1" s="1"/>
  <c r="D14" i="1"/>
  <c r="F14" i="1" s="1"/>
  <c r="D11" i="1"/>
  <c r="F11" i="1" s="1"/>
  <c r="H90" i="1" l="1"/>
  <c r="I17" i="2"/>
  <c r="I20" i="2" s="1"/>
  <c r="H30" i="1"/>
  <c r="G61" i="1"/>
  <c r="I61" i="1" s="1"/>
  <c r="H57" i="1"/>
  <c r="I57" i="1" s="1"/>
  <c r="H49" i="1"/>
  <c r="I49" i="1" s="1"/>
  <c r="H77" i="1"/>
  <c r="H18" i="1"/>
  <c r="I18" i="1" s="1"/>
  <c r="H22" i="1"/>
  <c r="G22" i="1"/>
  <c r="G21" i="1"/>
  <c r="I21" i="1" s="1"/>
  <c r="H34" i="1"/>
  <c r="I34" i="1" s="1"/>
  <c r="H17" i="1"/>
  <c r="I17" i="1" s="1"/>
  <c r="H43" i="1"/>
  <c r="I43" i="1" s="1"/>
  <c r="H65" i="1"/>
  <c r="I65" i="1" s="1"/>
  <c r="G28" i="1"/>
  <c r="H28" i="1"/>
  <c r="G32" i="1"/>
  <c r="H32" i="1"/>
  <c r="G36" i="1"/>
  <c r="H36" i="1"/>
  <c r="G46" i="1"/>
  <c r="H46" i="1"/>
  <c r="G51" i="1"/>
  <c r="H51" i="1"/>
  <c r="G59" i="1"/>
  <c r="H59" i="1"/>
  <c r="G63" i="1"/>
  <c r="H63" i="1"/>
  <c r="G75" i="1"/>
  <c r="H75" i="1"/>
  <c r="G88" i="1"/>
  <c r="H88" i="1"/>
  <c r="H33" i="1"/>
  <c r="G33" i="1"/>
  <c r="H47" i="1"/>
  <c r="G47" i="1"/>
  <c r="H60" i="1"/>
  <c r="G60" i="1"/>
  <c r="H76" i="1"/>
  <c r="G76" i="1"/>
  <c r="G74" i="1"/>
  <c r="G14" i="1"/>
  <c r="H14" i="1"/>
  <c r="I30" i="1"/>
  <c r="I90" i="1"/>
  <c r="G16" i="1"/>
  <c r="I16" i="1" s="1"/>
  <c r="H31" i="1"/>
  <c r="I31" i="1" s="1"/>
  <c r="H45" i="1"/>
  <c r="I45" i="1" s="1"/>
  <c r="H58" i="1"/>
  <c r="I58" i="1" s="1"/>
  <c r="H74" i="1"/>
  <c r="G29" i="1"/>
  <c r="I29" i="1" s="1"/>
  <c r="G40" i="1"/>
  <c r="I40" i="1" s="1"/>
  <c r="G56" i="1"/>
  <c r="I56" i="1" s="1"/>
  <c r="G64" i="1"/>
  <c r="I64" i="1" s="1"/>
  <c r="G89" i="1"/>
  <c r="I89" i="1" s="1"/>
  <c r="I77" i="1"/>
  <c r="H27" i="1"/>
  <c r="I27" i="1" s="1"/>
  <c r="H35" i="1"/>
  <c r="I35" i="1" s="1"/>
  <c r="H50" i="1"/>
  <c r="I50" i="1" s="1"/>
  <c r="H62" i="1"/>
  <c r="I62" i="1" s="1"/>
  <c r="H87" i="1"/>
  <c r="I87" i="1" s="1"/>
  <c r="H11" i="1"/>
  <c r="G11" i="1"/>
  <c r="I59" i="1" l="1"/>
  <c r="I46" i="1"/>
  <c r="I32" i="1"/>
  <c r="I75" i="1"/>
  <c r="I22" i="1"/>
  <c r="F66" i="1"/>
  <c r="I74" i="1"/>
  <c r="I14" i="1"/>
  <c r="I88" i="1"/>
  <c r="I93" i="1" s="1"/>
  <c r="I63" i="1"/>
  <c r="I51" i="1"/>
  <c r="I36" i="1"/>
  <c r="I28" i="1"/>
  <c r="F93" i="1"/>
  <c r="I11" i="1"/>
  <c r="I60" i="1"/>
  <c r="I33" i="1"/>
  <c r="I76" i="1"/>
  <c r="I47" i="1"/>
  <c r="F37" i="1"/>
  <c r="C4" i="3" l="1"/>
  <c r="I80" i="1"/>
  <c r="I94" i="1" s="1"/>
  <c r="F94" i="1"/>
  <c r="I66" i="1"/>
  <c r="F67" i="1"/>
  <c r="F95" i="1" s="1"/>
  <c r="I37" i="1"/>
  <c r="D4" i="3" l="1"/>
  <c r="I67" i="1"/>
  <c r="I95" i="1" s="1"/>
  <c r="I97" i="1" s="1"/>
</calcChain>
</file>

<file path=xl/comments1.xml><?xml version="1.0" encoding="utf-8"?>
<comments xmlns="http://schemas.openxmlformats.org/spreadsheetml/2006/main">
  <authors>
    <author>DWang</author>
  </authors>
  <commentList>
    <comment ref="A12" authorId="0" shapeId="0">
      <text>
        <r>
          <rPr>
            <b/>
            <sz val="9"/>
            <color indexed="81"/>
            <rFont val="Tahoma"/>
            <family val="2"/>
          </rPr>
          <t>DWang:</t>
        </r>
        <r>
          <rPr>
            <sz val="9"/>
            <color indexed="81"/>
            <rFont val="Tahoma"/>
            <family val="2"/>
          </rPr>
          <t xml:space="preserve">
Added this line for existing sources.</t>
        </r>
      </text>
    </comment>
    <comment ref="A41" authorId="0" shapeId="0">
      <text>
        <r>
          <rPr>
            <b/>
            <sz val="9"/>
            <color indexed="81"/>
            <rFont val="Tahoma"/>
            <family val="2"/>
          </rPr>
          <t>DWang:</t>
        </r>
        <r>
          <rPr>
            <sz val="9"/>
            <color indexed="81"/>
            <rFont val="Tahoma"/>
            <family val="2"/>
          </rPr>
          <t xml:space="preserve">
Added this line for existing sources.</t>
        </r>
      </text>
    </comment>
  </commentList>
</comments>
</file>

<file path=xl/sharedStrings.xml><?xml version="1.0" encoding="utf-8"?>
<sst xmlns="http://schemas.openxmlformats.org/spreadsheetml/2006/main" count="212" uniqueCount="130">
  <si>
    <t xml:space="preserve">  Table 1: Annual Respondent Burden and Cost – NSPS for Small Municipal Waste Combustors (40 CFR Part 60, Subpart
 AAAA) (Renewal)</t>
  </si>
  <si>
    <t>Burden Item</t>
  </si>
  <si>
    <t xml:space="preserve">(A) </t>
  </si>
  <si>
    <t>Respondent Hours Per Occurrence</t>
  </si>
  <si>
    <t xml:space="preserve">(B) </t>
  </si>
  <si>
    <t>Number of Occurrences Per Respondent Per Year</t>
  </si>
  <si>
    <t xml:space="preserve">(C) </t>
  </si>
  <si>
    <t>Person Hours Per Respondent Per Year (AxB)</t>
  </si>
  <si>
    <t xml:space="preserve">(D) </t>
  </si>
  <si>
    <t xml:space="preserve">(E) </t>
  </si>
  <si>
    <t>Technical Hours Per Year (CxD)</t>
  </si>
  <si>
    <t xml:space="preserve">(G) </t>
  </si>
  <si>
    <t>Clerical Hours Per Year (Ex0.1)</t>
  </si>
  <si>
    <t xml:space="preserve">(H) </t>
  </si>
  <si>
    <t>1. Applications</t>
  </si>
  <si>
    <t>N/A</t>
  </si>
  <si>
    <t>2. Surveys and Studies</t>
  </si>
  <si>
    <t>3. Reporting Requirements for Private Sources</t>
  </si>
  <si>
    <t xml:space="preserve">A. Read and Understand Rule Requirements </t>
  </si>
  <si>
    <t>B. Required Activities</t>
  </si>
  <si>
    <t xml:space="preserve"> </t>
  </si>
  <si>
    <t>1) Initial performance tests and reports (PM, dioxins/furans, opacity, fugitives, HCl, Cd, Pb, Hg)</t>
  </si>
  <si>
    <t xml:space="preserve">2) CEMS demonstration (SO2, NOx, opacity, CO, CO2, O2) </t>
  </si>
  <si>
    <t>a) Installation of CEM units</t>
  </si>
  <si>
    <t>b) Initial demonstration</t>
  </si>
  <si>
    <t>3) Annual performance tests and test reports (PM, dioxins/furans, opacity, fugitives, HCl, Cd, Pb, Hg)</t>
  </si>
  <si>
    <t xml:space="preserve">4) Quarterly Appendix F audits of CEMS (SO2, NOx, CO) </t>
  </si>
  <si>
    <t>C. Create Information</t>
  </si>
  <si>
    <t>See 3B</t>
  </si>
  <si>
    <t>D. Gather Information</t>
  </si>
  <si>
    <t>See  3E</t>
  </si>
  <si>
    <t>E. Report Preparation</t>
  </si>
  <si>
    <t>1) Plant startup</t>
  </si>
  <si>
    <t>a) Preliminary and final material separation plans and siting analysis</t>
  </si>
  <si>
    <t>b) Public meeting and comment response</t>
  </si>
  <si>
    <t>c) Notification of construction</t>
  </si>
  <si>
    <t>d) Notification of startup</t>
  </si>
  <si>
    <t>2)  Notification of initial performance tests</t>
  </si>
  <si>
    <t>3)  Initial compliance reports</t>
  </si>
  <si>
    <t>4)  Notification of CEMS demonstration</t>
  </si>
  <si>
    <t>5)  Initial CEMS demonstration report</t>
  </si>
  <si>
    <t>Subtotal Reporting Requirements (Private Sources)</t>
  </si>
  <si>
    <t>3. Reporting Requirements for State/Local Government Sources</t>
  </si>
  <si>
    <t>See  3B</t>
  </si>
  <si>
    <t>Subtotal Reporting Requirements (State/Local Government Sources)</t>
  </si>
  <si>
    <t>Total  Reporting Requirements for Private and State/Local Government Sources</t>
  </si>
  <si>
    <t>4. Recordkeeping Requirements for Private Sources</t>
  </si>
  <si>
    <t>See  3A</t>
  </si>
  <si>
    <t>B. Plan Activities</t>
  </si>
  <si>
    <t>C. Implement Activities</t>
  </si>
  <si>
    <t>D. Develop Record System</t>
  </si>
  <si>
    <t>E. Record information</t>
  </si>
  <si>
    <t>3) Records of employee review of operations manual</t>
  </si>
  <si>
    <t>4) Record amount of sorbent used for Hg and dioxin/furan control</t>
  </si>
  <si>
    <t>F. Personnel Training</t>
  </si>
  <si>
    <t>G. Time for audits</t>
  </si>
  <si>
    <t>Subtotal Recordkeeping Requirements (Private Sources)</t>
  </si>
  <si>
    <t>4. Recordkeeping Requirements for State/Local Government Sources</t>
  </si>
  <si>
    <t>Subtotal Recordkeeping Requirements (State/Local Government Sources)</t>
  </si>
  <si>
    <t>Total  Recordkeeping Requirements for Private and State/Local Government Sources</t>
  </si>
  <si>
    <t>ASSUMPTIONS</t>
  </si>
  <si>
    <r>
      <t>g</t>
    </r>
    <r>
      <rPr>
        <sz val="10"/>
        <color theme="1"/>
        <rFont val="Times New Roman"/>
        <family val="1"/>
      </rPr>
      <t xml:space="preserve">  RATA audits are performed for one of the four quarterly audits.  RAA tests are performed for three of the four quarterly audits.  Audits of the diluent monitor (O</t>
    </r>
    <r>
      <rPr>
        <vertAlign val="subscript"/>
        <sz val="10"/>
        <color theme="1"/>
        <rFont val="Times New Roman"/>
        <family val="1"/>
      </rPr>
      <t>2</t>
    </r>
    <r>
      <rPr>
        <sz val="10"/>
        <color theme="1"/>
        <rFont val="Times New Roman"/>
        <family val="1"/>
      </rPr>
      <t xml:space="preserve"> or CO</t>
    </r>
    <r>
      <rPr>
        <vertAlign val="subscript"/>
        <sz val="10"/>
        <color theme="1"/>
        <rFont val="Times New Roman"/>
        <family val="1"/>
      </rPr>
      <t>2</t>
    </r>
    <r>
      <rPr>
        <sz val="10"/>
        <color theme="1"/>
        <rFont val="Times New Roman"/>
        <family val="1"/>
      </rPr>
      <t>) are not required because tests on SO</t>
    </r>
    <r>
      <rPr>
        <vertAlign val="subscript"/>
        <sz val="10"/>
        <color theme="1"/>
        <rFont val="Times New Roman"/>
        <family val="1"/>
      </rPr>
      <t>2</t>
    </r>
    <r>
      <rPr>
        <sz val="10"/>
        <color theme="1"/>
        <rFont val="Times New Roman"/>
        <family val="1"/>
      </rPr>
      <t xml:space="preserve"> and CO monitors will incorporate the use of the diluent monitor.</t>
    </r>
  </si>
  <si>
    <r>
      <t>h</t>
    </r>
    <r>
      <rPr>
        <sz val="10"/>
        <color theme="1"/>
        <rFont val="Times New Roman"/>
        <family val="1"/>
      </rPr>
      <t xml:space="preserve">  Assumes 47 weeks of operation (90 percent availability) per year per facility.</t>
    </r>
  </si>
  <si>
    <r>
      <t>i</t>
    </r>
    <r>
      <rPr>
        <sz val="10"/>
        <color theme="1"/>
        <rFont val="Times New Roman"/>
        <family val="1"/>
      </rPr>
      <t xml:space="preserve">  Assumes a total of 2 semiannual excess emission reports (1 report for a privately-owned source and 1 report for a state/local government-owned source). </t>
    </r>
  </si>
  <si>
    <t>EPA Hours Per Occurrence</t>
  </si>
  <si>
    <t>Number of Occurrences Per Year</t>
  </si>
  <si>
    <t>EPA Person Hours Per Year (AxB)</t>
  </si>
  <si>
    <t>Tech Hours Per Year (CxD)</t>
  </si>
  <si>
    <t>2. Read and Understand Rule Requirements</t>
  </si>
  <si>
    <t>A. Create Information</t>
  </si>
  <si>
    <t>B. Gather Information</t>
  </si>
  <si>
    <t>C. Report Reviews</t>
  </si>
  <si>
    <t>1) Review preliminary and final material separation plans and siting analysis</t>
  </si>
  <si>
    <t>2) Review notification of construction</t>
  </si>
  <si>
    <t>3) Review notification of startup</t>
  </si>
  <si>
    <t>4) Review notification of initial performance test</t>
  </si>
  <si>
    <t>5) Review notification of initial CEMS demonstration</t>
  </si>
  <si>
    <t>6) Review initial performance test report</t>
  </si>
  <si>
    <t>7) Review initial CEMS demonstration report</t>
  </si>
  <si>
    <t>8) Review annual compliance report</t>
  </si>
  <si>
    <t>D. Prepare annual summary report</t>
  </si>
  <si>
    <t xml:space="preserve">(F) </t>
  </si>
  <si>
    <t>Management Hours Per Year (Ex0.05)</t>
  </si>
  <si>
    <t>A. Read and Understand Rule Requirements</t>
  </si>
  <si>
    <r>
      <t>Total Capital/O&amp;M Costs (rounded)</t>
    </r>
    <r>
      <rPr>
        <b/>
        <vertAlign val="superscript"/>
        <sz val="10"/>
        <rFont val="Times New Roman"/>
        <family val="1"/>
      </rPr>
      <t>j</t>
    </r>
  </si>
  <si>
    <r>
      <t>Grand Total (Labor and Capital/O&amp;M Costs)(rounded)</t>
    </r>
    <r>
      <rPr>
        <b/>
        <vertAlign val="superscript"/>
        <sz val="10"/>
        <rFont val="Times New Roman"/>
        <family val="1"/>
      </rPr>
      <t>j</t>
    </r>
  </si>
  <si>
    <r>
      <t xml:space="preserve">j  </t>
    </r>
    <r>
      <rPr>
        <sz val="10"/>
        <rFont val="Times New Roman"/>
        <family val="1"/>
      </rPr>
      <t>Totals have been rounded to 3 significant figures.  Figures may not add exactly due to rounding.</t>
    </r>
  </si>
  <si>
    <r>
      <t xml:space="preserve">Number of Respondents Per Year </t>
    </r>
    <r>
      <rPr>
        <b/>
        <vertAlign val="superscript"/>
        <sz val="10"/>
        <color rgb="FF000000"/>
        <rFont val="Times New Roman"/>
        <family val="1"/>
      </rPr>
      <t>a</t>
    </r>
  </si>
  <si>
    <r>
      <t xml:space="preserve">Total Cost Per Year, $ </t>
    </r>
    <r>
      <rPr>
        <b/>
        <vertAlign val="superscript"/>
        <sz val="10"/>
        <color rgb="FF000000"/>
        <rFont val="Times New Roman"/>
        <family val="1"/>
      </rPr>
      <t>b</t>
    </r>
  </si>
  <si>
    <r>
      <t xml:space="preserve">a) RATA audit (one per year) </t>
    </r>
    <r>
      <rPr>
        <vertAlign val="superscript"/>
        <sz val="10"/>
        <color rgb="FF000000"/>
        <rFont val="Times New Roman"/>
        <family val="1"/>
      </rPr>
      <t>c, d, g</t>
    </r>
  </si>
  <si>
    <r>
      <t xml:space="preserve">b) RAA audit (three per year) </t>
    </r>
    <r>
      <rPr>
        <vertAlign val="superscript"/>
        <sz val="10"/>
        <color rgb="FF000000"/>
        <rFont val="Times New Roman"/>
        <family val="1"/>
      </rPr>
      <t>e, g</t>
    </r>
  </si>
  <si>
    <r>
      <t xml:space="preserve">c) Daily calibration and operation </t>
    </r>
    <r>
      <rPr>
        <vertAlign val="superscript"/>
        <sz val="10"/>
        <color rgb="FF000000"/>
        <rFont val="Times New Roman"/>
        <family val="1"/>
      </rPr>
      <t>f</t>
    </r>
  </si>
  <si>
    <r>
      <t xml:space="preserve">6)  Annual compliance reports </t>
    </r>
    <r>
      <rPr>
        <vertAlign val="superscript"/>
        <sz val="10"/>
        <color rgb="FF000000"/>
        <rFont val="Times New Roman"/>
        <family val="1"/>
      </rPr>
      <t>c</t>
    </r>
  </si>
  <si>
    <r>
      <t xml:space="preserve">7)  Semi-annual excess emission reports </t>
    </r>
    <r>
      <rPr>
        <vertAlign val="superscript"/>
        <sz val="10"/>
        <color rgb="FF000000"/>
        <rFont val="Times New Roman"/>
        <family val="1"/>
      </rPr>
      <t>i</t>
    </r>
  </si>
  <si>
    <r>
      <t xml:space="preserve">1) Record startups, shutdowns, and malfunctions </t>
    </r>
    <r>
      <rPr>
        <vertAlign val="superscript"/>
        <sz val="10"/>
        <color rgb="FF000000"/>
        <rFont val="Times New Roman"/>
        <family val="1"/>
      </rPr>
      <t>h</t>
    </r>
  </si>
  <si>
    <r>
      <t xml:space="preserve">2) Records of all emission rates, computations, tests </t>
    </r>
    <r>
      <rPr>
        <vertAlign val="superscript"/>
        <sz val="10"/>
        <color rgb="FF000000"/>
        <rFont val="Times New Roman"/>
        <family val="1"/>
      </rPr>
      <t>h</t>
    </r>
  </si>
  <si>
    <r>
      <t xml:space="preserve">TOTAL LABOR BURDEN AND COST (rounded) </t>
    </r>
    <r>
      <rPr>
        <b/>
        <vertAlign val="superscript"/>
        <sz val="10"/>
        <color rgb="FF000000"/>
        <rFont val="Times New Roman"/>
        <family val="1"/>
      </rPr>
      <t>j</t>
    </r>
  </si>
  <si>
    <r>
      <t>b</t>
    </r>
    <r>
      <rPr>
        <sz val="10"/>
        <color theme="1"/>
        <rFont val="Times New Roman"/>
        <family val="1"/>
      </rPr>
      <t xml:space="preserve">  This ICR uses the following labor rates: $129.93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  The rates are from column 1, “Total compensation.”  The rates have been increased by 110% to account for the benefit packages available to those employed by private industry.</t>
    </r>
  </si>
  <si>
    <r>
      <t xml:space="preserve"> c</t>
    </r>
    <r>
      <rPr>
        <sz val="10"/>
        <color theme="1"/>
        <rFont val="Times New Roman"/>
        <family val="1"/>
      </rPr>
      <t xml:space="preserve">  Assumes a total of 2 excess emissions reports from all affected facilities.</t>
    </r>
  </si>
  <si>
    <r>
      <t xml:space="preserve">d  </t>
    </r>
    <r>
      <rPr>
        <sz val="10"/>
        <rFont val="Times New Roman"/>
        <family val="1"/>
      </rPr>
      <t>Totals have been rounded to 3 significant figures.  Figures may not add exactly due to rounding.</t>
    </r>
  </si>
  <si>
    <r>
      <t xml:space="preserve">EPA Cost Per Year,$ </t>
    </r>
    <r>
      <rPr>
        <b/>
        <vertAlign val="superscript"/>
        <sz val="10"/>
        <color rgb="FF000000"/>
        <rFont val="Times New Roman"/>
        <family val="1"/>
      </rPr>
      <t>b</t>
    </r>
  </si>
  <si>
    <r>
      <t xml:space="preserve">9) Review semi-annual excess emission report </t>
    </r>
    <r>
      <rPr>
        <vertAlign val="superscript"/>
        <sz val="10"/>
        <color rgb="FF000000"/>
        <rFont val="Times New Roman"/>
        <family val="1"/>
      </rPr>
      <t>c</t>
    </r>
  </si>
  <si>
    <r>
      <t xml:space="preserve">TOTAL ANNUAL BURDEN AND COST (rounded) </t>
    </r>
    <r>
      <rPr>
        <b/>
        <vertAlign val="superscript"/>
        <sz val="10"/>
        <color rgb="FF000000"/>
        <rFont val="Times New Roman"/>
        <family val="1"/>
      </rPr>
      <t>d</t>
    </r>
  </si>
  <si>
    <r>
      <t xml:space="preserve">Respondents Per Year </t>
    </r>
    <r>
      <rPr>
        <b/>
        <vertAlign val="superscript"/>
        <sz val="10"/>
        <color rgb="FF000000"/>
        <rFont val="Times New Roman"/>
        <family val="1"/>
      </rPr>
      <t>a</t>
    </r>
  </si>
  <si>
    <t>Management Hours Per Year (F=Ex0.05)</t>
  </si>
  <si>
    <t>Clerical Hours Per Year (G=Ex0.1)</t>
  </si>
  <si>
    <r>
      <t xml:space="preserve">b </t>
    </r>
    <r>
      <rPr>
        <sz val="10"/>
        <color theme="1"/>
        <rFont val="Times New Roman"/>
        <family val="1"/>
      </rPr>
      <t xml:space="preserve"> This cost is based on the following labor rates: Managerial rate of $62.90 (GS-13, Step 5, $39.31 + 60%), Technical rate of $46.67 (GS-12, Step 1, $29.17 + 60%), and Clerical rate of $25.25 (GS-6, Step 3, $15.78 + 60%).  These rates are from the Office of Personnel Management (OPM), “2014 General Schedule” which excludes locality rates of pay. The rates have been increased by 60 percent to account for the benefit packages available to government employees. </t>
    </r>
  </si>
  <si>
    <t>Category</t>
  </si>
  <si>
    <t>Number of Respondents</t>
  </si>
  <si>
    <t>Respondent Labor Hours</t>
  </si>
  <si>
    <t>Respondent Labor Cost</t>
  </si>
  <si>
    <t>Capital &amp; O&amp;M Cost</t>
  </si>
  <si>
    <t>Number of Responses</t>
  </si>
  <si>
    <t>Private</t>
  </si>
  <si>
    <t>State &amp; Local Government</t>
  </si>
  <si>
    <t>Total</t>
  </si>
  <si>
    <t>1) New Sources</t>
  </si>
  <si>
    <t>2) Existing Sources</t>
  </si>
  <si>
    <t># Respondents per year</t>
  </si>
  <si>
    <t>Private (New)</t>
  </si>
  <si>
    <t>Private (Existing)</t>
  </si>
  <si>
    <t>Private (Total)</t>
  </si>
  <si>
    <t>Public (Existing)</t>
  </si>
  <si>
    <r>
      <t>a</t>
    </r>
    <r>
      <rPr>
        <sz val="10"/>
        <color theme="1"/>
        <rFont val="Times New Roman"/>
        <family val="1"/>
      </rPr>
      <t xml:space="preserve">  We have assumed that the average number of respondents that will be subject to the rule will be 4.33.  There will be one additional new private source that will become subject to the rule over the three-year period of this ICR. </t>
    </r>
  </si>
  <si>
    <t>Table 2: Average Annual EPA Burden and Cost – NSPS for Small Municipal Waste Combustors (40 CFR Part 60, Subpart AAAA) (Renewal)</t>
  </si>
  <si>
    <t>Total (rounded)</t>
  </si>
  <si>
    <r>
      <t>c</t>
    </r>
    <r>
      <rPr>
        <sz val="10"/>
        <color theme="1"/>
        <rFont val="Times New Roman"/>
        <family val="1"/>
      </rPr>
      <t xml:space="preserve">  There are an average of 1.3 affected facilities (i.e., sources or units) per  respondent [6.33 facilities at 4.33 plants = 1.46 (Rounded)].</t>
    </r>
  </si>
  <si>
    <r>
      <t>d</t>
    </r>
    <r>
      <rPr>
        <sz val="10"/>
        <color theme="1"/>
        <rFont val="Times New Roman"/>
        <family val="1"/>
      </rPr>
      <t xml:space="preserve">  Relative accuracy test audits (RATA) occur once per year for each affected facility (1 x 1.46 = 1.46).</t>
    </r>
  </si>
  <si>
    <r>
      <t xml:space="preserve">e </t>
    </r>
    <r>
      <rPr>
        <sz val="10"/>
        <color theme="1"/>
        <rFont val="Times New Roman"/>
        <family val="1"/>
      </rPr>
      <t xml:space="preserve"> Relative accuracy audits (RAA) occur three times per year for each affected facility (3 x 1.46 = 4.38).</t>
    </r>
  </si>
  <si>
    <r>
      <t>f</t>
    </r>
    <r>
      <rPr>
        <sz val="10"/>
        <color theme="1"/>
        <rFont val="Times New Roman"/>
        <family val="1"/>
      </rPr>
      <t xml:space="preserve">  Daily calibration and operation data occurs daily (365 x 1.46 = 532.9).</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</si>
</sst>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0.0"/>
    <numFmt numFmtId="166" formatCode="_(&quot;$&quot;* #,##0_);_(&quot;$&quot;* \(#,##0\);_(&quot;$&quot;* &quot;-&quot;??_);_(@_)"/>
    <numFmt numFmtId="167" formatCode="_(* #,##0_);_(* \(#,##0\);_(* &quot;-&quot;??_);_(@_)"/>
  </numFmts>
  <fonts count="26" x14ac:knownFonts="1">
    <font>
      <sz val="11"/>
      <color theme="1"/>
      <name val="Calibri"/>
      <family val="2"/>
      <scheme val="minor"/>
    </font>
    <font>
      <sz val="10"/>
      <color theme="1"/>
      <name val="Times New Roman"/>
      <family val="1"/>
    </font>
    <font>
      <sz val="10"/>
      <color rgb="FF000000"/>
      <name val="Times New Roman"/>
      <family val="1"/>
    </font>
    <font>
      <b/>
      <u/>
      <sz val="10"/>
      <color theme="1"/>
      <name val="Times New Roman"/>
      <family val="1"/>
    </font>
    <font>
      <vertAlign val="superscript"/>
      <sz val="10"/>
      <color theme="1"/>
      <name val="Times New Roman"/>
      <family val="1"/>
    </font>
    <font>
      <vertAlign val="subscript"/>
      <sz val="10"/>
      <color theme="1"/>
      <name val="Times New Roman"/>
      <family val="1"/>
    </font>
    <font>
      <sz val="12"/>
      <color theme="0"/>
      <name val="Times New Roman"/>
      <family val="1"/>
    </font>
    <font>
      <b/>
      <sz val="10"/>
      <name val="Times New Roman"/>
      <family val="1"/>
    </font>
    <font>
      <b/>
      <vertAlign val="superscript"/>
      <sz val="10"/>
      <name val="Times New Roman"/>
      <family val="1"/>
    </font>
    <font>
      <sz val="10"/>
      <name val="Times New Roman"/>
      <family val="1"/>
    </font>
    <font>
      <vertAlign val="superscript"/>
      <sz val="10"/>
      <name val="Times New Roman"/>
      <family val="1"/>
    </font>
    <font>
      <b/>
      <sz val="10"/>
      <color rgb="FF000000"/>
      <name val="Times New Roman"/>
      <family val="1"/>
    </font>
    <font>
      <b/>
      <vertAlign val="superscript"/>
      <sz val="10"/>
      <color rgb="FF000000"/>
      <name val="Times New Roman"/>
      <family val="1"/>
    </font>
    <font>
      <vertAlign val="superscript"/>
      <sz val="10"/>
      <color rgb="FF000000"/>
      <name val="Times New Roman"/>
      <family val="1"/>
    </font>
    <font>
      <b/>
      <i/>
      <sz val="10"/>
      <color rgb="FF000000"/>
      <name val="Times New Roman"/>
      <family val="1"/>
    </font>
    <font>
      <i/>
      <sz val="10"/>
      <color rgb="FF000000"/>
      <name val="Times New Roman"/>
      <family val="1"/>
    </font>
    <font>
      <i/>
      <sz val="10"/>
      <color theme="1"/>
      <name val="Times New Roman"/>
      <family val="1"/>
    </font>
    <font>
      <sz val="10"/>
      <color theme="1"/>
      <name val="Calibri"/>
      <family val="2"/>
      <scheme val="minor"/>
    </font>
    <font>
      <sz val="10"/>
      <color rgb="FFFF0000"/>
      <name val="Times New Roman"/>
      <family val="1"/>
    </font>
    <font>
      <sz val="11"/>
      <color theme="1"/>
      <name val="Times New Roman"/>
      <family val="1"/>
    </font>
    <font>
      <sz val="11"/>
      <color theme="1"/>
      <name val="Calibri"/>
      <family val="2"/>
      <scheme val="minor"/>
    </font>
    <font>
      <b/>
      <sz val="11"/>
      <color theme="1"/>
      <name val="Calibri"/>
      <family val="2"/>
      <scheme val="minor"/>
    </font>
    <font>
      <b/>
      <sz val="10"/>
      <color rgb="FF000000"/>
      <name val="Calibri"/>
      <family val="2"/>
    </font>
    <font>
      <sz val="10"/>
      <color rgb="FF000000"/>
      <name val="Calibri"/>
      <family val="2"/>
    </font>
    <font>
      <sz val="9"/>
      <color indexed="81"/>
      <name val="Tahoma"/>
      <family val="2"/>
    </font>
    <font>
      <b/>
      <sz val="9"/>
      <color indexed="81"/>
      <name val="Tahoma"/>
      <family val="2"/>
    </font>
  </fonts>
  <fills count="3">
    <fill>
      <patternFill patternType="none"/>
    </fill>
    <fill>
      <patternFill patternType="gray125"/>
    </fill>
    <fill>
      <patternFill patternType="solid">
        <fgColor rgb="FFD8D8D8"/>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43" fontId="20" fillId="0" borderId="0" applyFont="0" applyFill="0" applyBorder="0" applyAlignment="0" applyProtection="0"/>
    <xf numFmtId="44" fontId="20" fillId="0" borderId="0" applyFont="0" applyFill="0" applyBorder="0" applyAlignment="0" applyProtection="0"/>
  </cellStyleXfs>
  <cellXfs count="82">
    <xf numFmtId="0" fontId="0" fillId="0" borderId="0" xfId="0"/>
    <xf numFmtId="0" fontId="0" fillId="0" borderId="0" xfId="0" applyAlignment="1"/>
    <xf numFmtId="0" fontId="3" fillId="0" borderId="0" xfId="0" applyFont="1" applyAlignment="1">
      <alignment vertical="center"/>
    </xf>
    <xf numFmtId="0" fontId="1" fillId="0" borderId="1" xfId="0" applyFont="1" applyBorder="1"/>
    <xf numFmtId="0" fontId="1" fillId="0" borderId="0" xfId="0" applyFont="1" applyAlignment="1">
      <alignment vertical="center"/>
    </xf>
    <xf numFmtId="0" fontId="6" fillId="0" borderId="0" xfId="0" applyFont="1"/>
    <xf numFmtId="0" fontId="7" fillId="0" borderId="3" xfId="0" applyFont="1" applyBorder="1"/>
    <xf numFmtId="0" fontId="9" fillId="0" borderId="2" xfId="0" applyFont="1" applyBorder="1" applyAlignment="1">
      <alignment horizontal="center"/>
    </xf>
    <xf numFmtId="0" fontId="9" fillId="0" borderId="3" xfId="0" applyFont="1" applyBorder="1" applyAlignment="1">
      <alignment horizontal="center"/>
    </xf>
    <xf numFmtId="164" fontId="7" fillId="0" borderId="1" xfId="0" applyNumberFormat="1" applyFont="1" applyBorder="1" applyAlignment="1">
      <alignment horizontal="right"/>
    </xf>
    <xf numFmtId="0" fontId="9" fillId="0" borderId="0" xfId="0" applyFont="1"/>
    <xf numFmtId="0" fontId="11"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1" fillId="2" borderId="1" xfId="0" applyFont="1" applyFill="1" applyBorder="1" applyAlignment="1">
      <alignment vertical="center" wrapText="1"/>
    </xf>
    <xf numFmtId="0" fontId="2" fillId="2" borderId="1" xfId="0" applyFont="1" applyFill="1" applyBorder="1" applyAlignment="1">
      <alignment vertical="center"/>
    </xf>
    <xf numFmtId="0" fontId="2" fillId="2" borderId="1" xfId="0" applyFont="1" applyFill="1" applyBorder="1" applyAlignment="1">
      <alignment horizontal="center" vertical="center" wrapText="1"/>
    </xf>
    <xf numFmtId="8"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xf numFmtId="0" fontId="2" fillId="0" borderId="1" xfId="0" applyFont="1" applyBorder="1" applyAlignment="1">
      <alignment vertical="center"/>
    </xf>
    <xf numFmtId="0" fontId="1" fillId="0" borderId="1" xfId="0" applyFont="1" applyBorder="1" applyAlignment="1">
      <alignment horizontal="center" vertical="center" wrapText="1"/>
    </xf>
    <xf numFmtId="0" fontId="14" fillId="0" borderId="1" xfId="0" applyFont="1" applyBorder="1" applyAlignment="1">
      <alignment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15" fillId="0" borderId="1" xfId="0" applyFont="1" applyBorder="1" applyAlignment="1">
      <alignment vertical="center"/>
    </xf>
    <xf numFmtId="0" fontId="11" fillId="0" borderId="1" xfId="0" applyFont="1" applyBorder="1" applyAlignment="1">
      <alignment vertical="center" wrapText="1"/>
    </xf>
    <xf numFmtId="6" fontId="11" fillId="0" borderId="1" xfId="0" applyNumberFormat="1" applyFont="1" applyBorder="1" applyAlignment="1">
      <alignment horizontal="right" vertical="center" wrapText="1"/>
    </xf>
    <xf numFmtId="6" fontId="14" fillId="0" borderId="1" xfId="0" applyNumberFormat="1" applyFont="1" applyBorder="1" applyAlignment="1">
      <alignment horizontal="right" vertical="center" wrapText="1"/>
    </xf>
    <xf numFmtId="0" fontId="17" fillId="0" borderId="0" xfId="0" applyFont="1"/>
    <xf numFmtId="0" fontId="19" fillId="0" borderId="0" xfId="0" applyFont="1" applyAlignment="1"/>
    <xf numFmtId="0" fontId="19" fillId="0" borderId="0" xfId="0" applyFont="1"/>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3" fillId="0" borderId="7" xfId="0" applyFont="1" applyBorder="1" applyAlignment="1">
      <alignment vertical="center"/>
    </xf>
    <xf numFmtId="0" fontId="23" fillId="0" borderId="8" xfId="0" applyFont="1" applyBorder="1" applyAlignment="1">
      <alignment horizontal="center" vertical="center"/>
    </xf>
    <xf numFmtId="3" fontId="23" fillId="0" borderId="8" xfId="0" applyNumberFormat="1" applyFont="1" applyBorder="1" applyAlignment="1">
      <alignment horizontal="right" vertical="center"/>
    </xf>
    <xf numFmtId="6" fontId="23" fillId="0" borderId="8" xfId="0" applyNumberFormat="1" applyFont="1" applyBorder="1" applyAlignment="1">
      <alignment horizontal="right" vertical="center"/>
    </xf>
    <xf numFmtId="0" fontId="23" fillId="0" borderId="7" xfId="0" applyFont="1" applyBorder="1" applyAlignment="1">
      <alignment vertical="center" wrapText="1"/>
    </xf>
    <xf numFmtId="0" fontId="22" fillId="0" borderId="7" xfId="0" applyFont="1" applyBorder="1" applyAlignment="1">
      <alignment vertical="center"/>
    </xf>
    <xf numFmtId="0" fontId="22" fillId="0" borderId="8" xfId="0" applyFont="1" applyBorder="1" applyAlignment="1">
      <alignment horizontal="center" vertical="center"/>
    </xf>
    <xf numFmtId="0" fontId="0" fillId="0" borderId="1" xfId="0" applyBorder="1"/>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1" fillId="0" borderId="1" xfId="0" applyFont="1" applyBorder="1" applyAlignment="1">
      <alignment horizontal="center"/>
    </xf>
    <xf numFmtId="0" fontId="21" fillId="0" borderId="1" xfId="0" applyFont="1" applyBorder="1" applyAlignment="1">
      <alignment horizontal="center" wrapText="1"/>
    </xf>
    <xf numFmtId="0" fontId="0" fillId="0" borderId="1" xfId="0" applyBorder="1" applyAlignment="1">
      <alignment vertical="top"/>
    </xf>
    <xf numFmtId="0" fontId="4" fillId="0" borderId="0" xfId="0" applyFont="1" applyAlignment="1">
      <alignment vertical="center"/>
    </xf>
    <xf numFmtId="0" fontId="0" fillId="0" borderId="0" xfId="0" applyAlignment="1">
      <alignment vertical="center"/>
    </xf>
    <xf numFmtId="8" fontId="4" fillId="0" borderId="0" xfId="0" applyNumberFormat="1" applyFont="1" applyAlignment="1">
      <alignment vertical="center"/>
    </xf>
    <xf numFmtId="0" fontId="2" fillId="0" borderId="1" xfId="0" applyFont="1" applyFill="1" applyBorder="1" applyAlignment="1">
      <alignment vertical="center" wrapText="1"/>
    </xf>
    <xf numFmtId="2"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6" fontId="22" fillId="0" borderId="8" xfId="2" applyNumberFormat="1" applyFont="1" applyBorder="1" applyAlignment="1">
      <alignment horizontal="center" vertical="center"/>
    </xf>
    <xf numFmtId="166" fontId="23" fillId="0" borderId="8" xfId="2" applyNumberFormat="1" applyFont="1" applyBorder="1" applyAlignment="1">
      <alignment horizontal="right" vertical="center"/>
    </xf>
    <xf numFmtId="167" fontId="22" fillId="0" borderId="8" xfId="1" applyNumberFormat="1" applyFont="1" applyBorder="1" applyAlignment="1">
      <alignment horizontal="center" vertical="center"/>
    </xf>
    <xf numFmtId="0" fontId="1" fillId="0" borderId="1" xfId="0" applyFont="1" applyFill="1" applyBorder="1" applyAlignment="1">
      <alignment horizontal="center" vertical="center" wrapText="1"/>
    </xf>
    <xf numFmtId="1" fontId="2" fillId="0" borderId="1" xfId="0" applyNumberFormat="1" applyFont="1" applyBorder="1" applyAlignment="1">
      <alignment horizontal="center" vertical="center" wrapText="1"/>
    </xf>
    <xf numFmtId="2"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horizontal="left" wrapText="1"/>
    </xf>
    <xf numFmtId="0" fontId="0" fillId="0" borderId="0" xfId="0" applyAlignment="1">
      <alignment horizontal="left" wrapText="1"/>
    </xf>
    <xf numFmtId="0" fontId="4" fillId="0" borderId="0" xfId="0" applyFont="1" applyFill="1" applyAlignment="1">
      <alignment horizontal="left" vertical="center" wrapText="1"/>
    </xf>
    <xf numFmtId="0" fontId="0" fillId="0" borderId="0" xfId="0" applyFill="1" applyAlignment="1">
      <alignment horizontal="left" vertical="center" wrapText="1"/>
    </xf>
    <xf numFmtId="3" fontId="11" fillId="0" borderId="1" xfId="0" applyNumberFormat="1" applyFont="1" applyBorder="1" applyAlignment="1">
      <alignment horizontal="center" vertical="center" wrapText="1"/>
    </xf>
    <xf numFmtId="3" fontId="14" fillId="0" borderId="2" xfId="0" applyNumberFormat="1" applyFont="1" applyBorder="1" applyAlignment="1">
      <alignment horizontal="center" vertical="center" wrapText="1"/>
    </xf>
    <xf numFmtId="3" fontId="14" fillId="0" borderId="3" xfId="0" applyNumberFormat="1" applyFont="1" applyBorder="1" applyAlignment="1">
      <alignment horizontal="center" vertical="center" wrapText="1"/>
    </xf>
    <xf numFmtId="3" fontId="14" fillId="0" borderId="4" xfId="0" applyNumberFormat="1" applyFont="1" applyBorder="1" applyAlignment="1">
      <alignment horizontal="center" vertical="center" wrapText="1"/>
    </xf>
    <xf numFmtId="0" fontId="11" fillId="0" borderId="1" xfId="0" applyFont="1" applyBorder="1" applyAlignment="1">
      <alignment horizontal="center" vertical="center" wrapText="1"/>
    </xf>
    <xf numFmtId="1" fontId="14" fillId="0" borderId="1" xfId="0" applyNumberFormat="1" applyFont="1" applyBorder="1" applyAlignment="1">
      <alignment horizontal="center" vertical="center" wrapText="1"/>
    </xf>
    <xf numFmtId="0" fontId="17" fillId="0" borderId="0" xfId="0" applyFont="1" applyAlignment="1">
      <alignment horizontal="left"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1" fontId="11" fillId="0" borderId="1" xfId="0" applyNumberFormat="1" applyFont="1" applyBorder="1" applyAlignment="1">
      <alignment horizontal="center" vertical="center" wrapText="1"/>
    </xf>
    <xf numFmtId="0" fontId="3" fillId="0" borderId="0" xfId="0" applyFont="1" applyAlignment="1">
      <alignment horizontal="left" vertical="center" wrapText="1"/>
    </xf>
    <xf numFmtId="0" fontId="18" fillId="0" borderId="0" xfId="0" applyFont="1" applyAlignment="1">
      <alignment horizontal="left" vertical="center" wrapText="1"/>
    </xf>
    <xf numFmtId="0" fontId="17" fillId="0" borderId="0" xfId="0" applyFont="1" applyAlignment="1">
      <alignment horizontal="left"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workbookViewId="0">
      <selection activeCell="D15" sqref="D15"/>
    </sheetView>
  </sheetViews>
  <sheetFormatPr defaultRowHeight="15" x14ac:dyDescent="0.25"/>
  <cols>
    <col min="1" max="1" width="16.140625" customWidth="1"/>
    <col min="2" max="6" width="13.5703125" customWidth="1"/>
  </cols>
  <sheetData>
    <row r="1" spans="1:6" ht="51.75" thickBot="1" x14ac:dyDescent="0.3">
      <c r="A1" s="34" t="s">
        <v>107</v>
      </c>
      <c r="B1" s="35" t="s">
        <v>108</v>
      </c>
      <c r="C1" s="35" t="s">
        <v>109</v>
      </c>
      <c r="D1" s="35" t="s">
        <v>110</v>
      </c>
      <c r="E1" s="35" t="s">
        <v>111</v>
      </c>
      <c r="F1" s="35" t="s">
        <v>112</v>
      </c>
    </row>
    <row r="2" spans="1:6" ht="15.75" thickBot="1" x14ac:dyDescent="0.3">
      <c r="A2" s="36" t="s">
        <v>113</v>
      </c>
      <c r="B2" s="37">
        <v>3.33</v>
      </c>
      <c r="C2" s="38">
        <f>ROUND(SUM('Table 1'!F37:H37,'Table 1'!F80:H80), -2)</f>
        <v>11700</v>
      </c>
      <c r="D2" s="56">
        <f>ROUND(SUM('Table 1'!I37,'Table 1'!I80), -4)</f>
        <v>1180000</v>
      </c>
      <c r="E2" s="39">
        <f>ROUNDUP(66000+4.33*19200, -3)</f>
        <v>150000</v>
      </c>
      <c r="F2" s="37">
        <v>8</v>
      </c>
    </row>
    <row r="3" spans="1:6" ht="51.75" thickBot="1" x14ac:dyDescent="0.3">
      <c r="A3" s="40" t="s">
        <v>114</v>
      </c>
      <c r="B3" s="37">
        <v>1</v>
      </c>
      <c r="C3" s="38">
        <f>ROUND(SUM('Table 1'!F66:H66,'Table 1'!F93:H93), -2)</f>
        <v>3300</v>
      </c>
      <c r="D3" s="56">
        <f>ROUND(SUM('Table 1'!I66,'Table 1'!I93), -4)</f>
        <v>330000</v>
      </c>
      <c r="E3" s="39">
        <f>ROUND(2*19200, -3)</f>
        <v>38000</v>
      </c>
      <c r="F3" s="37">
        <v>3</v>
      </c>
    </row>
    <row r="4" spans="1:6" ht="15.75" thickBot="1" x14ac:dyDescent="0.3">
      <c r="A4" s="41" t="s">
        <v>125</v>
      </c>
      <c r="B4" s="42">
        <f>SUM(B2:B3)</f>
        <v>4.33</v>
      </c>
      <c r="C4" s="57">
        <f>ROUND(SUM(C2:C3),-2)</f>
        <v>15000</v>
      </c>
      <c r="D4" s="55">
        <f>ROUND(SUM(D2:D3),-4)</f>
        <v>1510000</v>
      </c>
      <c r="E4" s="55">
        <f>ROUND(SUM(E2:E3),-3)</f>
        <v>188000</v>
      </c>
      <c r="F4" s="42">
        <f>SUM(F2:F3)</f>
        <v>11</v>
      </c>
    </row>
  </sheetData>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09"/>
  <sheetViews>
    <sheetView workbookViewId="0">
      <pane ySplit="6" topLeftCell="A62" activePane="bottomLeft" state="frozen"/>
      <selection pane="bottomLeft" activeCell="E33" sqref="E33"/>
    </sheetView>
  </sheetViews>
  <sheetFormatPr defaultRowHeight="15" x14ac:dyDescent="0.25"/>
  <cols>
    <col min="1" max="1" width="40.140625" customWidth="1"/>
    <col min="2" max="9" width="11.7109375" customWidth="1"/>
    <col min="10" max="10" width="3.42578125" customWidth="1"/>
    <col min="11" max="11" width="14.7109375" customWidth="1"/>
    <col min="12" max="12" width="10.7109375" customWidth="1"/>
  </cols>
  <sheetData>
    <row r="1" spans="1:12" ht="60" x14ac:dyDescent="0.25">
      <c r="A1" s="1" t="s">
        <v>0</v>
      </c>
      <c r="K1" s="46" t="s">
        <v>107</v>
      </c>
      <c r="L1" s="47" t="s">
        <v>118</v>
      </c>
    </row>
    <row r="2" spans="1:12" ht="15.75" x14ac:dyDescent="0.25">
      <c r="F2" s="5">
        <v>103.97</v>
      </c>
      <c r="G2" s="5">
        <v>129.93</v>
      </c>
      <c r="H2" s="5">
        <v>51.79</v>
      </c>
      <c r="K2" s="43" t="s">
        <v>119</v>
      </c>
      <c r="L2" s="43">
        <v>0.33</v>
      </c>
    </row>
    <row r="3" spans="1:12" ht="15.75" x14ac:dyDescent="0.25">
      <c r="F3" s="5"/>
      <c r="G3" s="5"/>
      <c r="H3" s="5"/>
      <c r="K3" s="43" t="s">
        <v>120</v>
      </c>
      <c r="L3" s="43">
        <v>3</v>
      </c>
    </row>
    <row r="4" spans="1:12" ht="15.75" x14ac:dyDescent="0.25">
      <c r="F4" s="5"/>
      <c r="G4" s="5"/>
      <c r="H4" s="5"/>
      <c r="K4" s="43" t="s">
        <v>121</v>
      </c>
      <c r="L4" s="43">
        <f>SUM(L2:L3)</f>
        <v>3.33</v>
      </c>
    </row>
    <row r="5" spans="1:12" ht="15" customHeight="1" x14ac:dyDescent="0.25">
      <c r="A5" s="72" t="s">
        <v>1</v>
      </c>
      <c r="B5" s="11" t="s">
        <v>2</v>
      </c>
      <c r="C5" s="11" t="s">
        <v>4</v>
      </c>
      <c r="D5" s="11" t="s">
        <v>6</v>
      </c>
      <c r="E5" s="11" t="s">
        <v>8</v>
      </c>
      <c r="F5" s="11" t="s">
        <v>9</v>
      </c>
      <c r="G5" s="11" t="s">
        <v>81</v>
      </c>
      <c r="H5" s="11" t="s">
        <v>11</v>
      </c>
      <c r="I5" s="11" t="s">
        <v>13</v>
      </c>
      <c r="K5" s="43" t="s">
        <v>122</v>
      </c>
      <c r="L5" s="43">
        <v>1</v>
      </c>
    </row>
    <row r="6" spans="1:12" ht="63.75" x14ac:dyDescent="0.25">
      <c r="A6" s="72"/>
      <c r="B6" s="11" t="s">
        <v>3</v>
      </c>
      <c r="C6" s="11" t="s">
        <v>5</v>
      </c>
      <c r="D6" s="11" t="s">
        <v>7</v>
      </c>
      <c r="E6" s="11" t="s">
        <v>87</v>
      </c>
      <c r="F6" s="11" t="s">
        <v>10</v>
      </c>
      <c r="G6" s="11" t="s">
        <v>82</v>
      </c>
      <c r="H6" s="11" t="s">
        <v>12</v>
      </c>
      <c r="I6" s="11" t="s">
        <v>88</v>
      </c>
      <c r="K6" s="48" t="s">
        <v>115</v>
      </c>
      <c r="L6" s="48">
        <f>SUM(L2:L3,L5)</f>
        <v>4.33</v>
      </c>
    </row>
    <row r="7" spans="1:12" x14ac:dyDescent="0.25">
      <c r="A7" s="12" t="s">
        <v>14</v>
      </c>
      <c r="B7" s="13" t="s">
        <v>15</v>
      </c>
      <c r="C7" s="14"/>
      <c r="D7" s="14"/>
      <c r="E7" s="14"/>
      <c r="F7" s="14"/>
      <c r="G7" s="14"/>
      <c r="H7" s="14"/>
      <c r="I7" s="14"/>
    </row>
    <row r="8" spans="1:12" x14ac:dyDescent="0.25">
      <c r="A8" s="12" t="s">
        <v>16</v>
      </c>
      <c r="B8" s="13" t="s">
        <v>15</v>
      </c>
      <c r="C8" s="14"/>
      <c r="D8" s="14"/>
      <c r="E8" s="14"/>
      <c r="F8" s="14"/>
      <c r="G8" s="14"/>
      <c r="H8" s="14"/>
      <c r="I8" s="14"/>
    </row>
    <row r="9" spans="1:12" x14ac:dyDescent="0.25">
      <c r="A9" s="15" t="s">
        <v>17</v>
      </c>
      <c r="B9" s="16"/>
      <c r="C9" s="17"/>
      <c r="D9" s="17"/>
      <c r="E9" s="17"/>
      <c r="F9" s="17"/>
      <c r="G9" s="17"/>
      <c r="H9" s="17"/>
      <c r="I9" s="17"/>
    </row>
    <row r="10" spans="1:12" x14ac:dyDescent="0.25">
      <c r="A10" s="12" t="s">
        <v>18</v>
      </c>
      <c r="B10" s="43"/>
      <c r="C10" s="43"/>
      <c r="D10" s="43"/>
      <c r="E10" s="43"/>
      <c r="F10" s="43"/>
      <c r="G10" s="43"/>
      <c r="H10" s="43"/>
      <c r="I10" s="43"/>
    </row>
    <row r="11" spans="1:12" x14ac:dyDescent="0.25">
      <c r="A11" s="52" t="s">
        <v>116</v>
      </c>
      <c r="B11" s="13">
        <v>40</v>
      </c>
      <c r="C11" s="14">
        <v>1</v>
      </c>
      <c r="D11" s="14">
        <f>B11*C11</f>
        <v>40</v>
      </c>
      <c r="E11" s="14">
        <f>$L$2</f>
        <v>0.33</v>
      </c>
      <c r="F11" s="14">
        <f>D11*E11</f>
        <v>13.200000000000001</v>
      </c>
      <c r="G11" s="14">
        <f>F11*0.05</f>
        <v>0.66000000000000014</v>
      </c>
      <c r="H11" s="14">
        <f>F11*0.1</f>
        <v>1.3200000000000003</v>
      </c>
      <c r="I11" s="18">
        <f>H11*$H$2+G11*$G$2+F11*$F$2</f>
        <v>1526.5206000000001</v>
      </c>
    </row>
    <row r="12" spans="1:12" x14ac:dyDescent="0.25">
      <c r="A12" s="52" t="s">
        <v>117</v>
      </c>
      <c r="B12" s="44">
        <v>1</v>
      </c>
      <c r="C12" s="45">
        <v>1</v>
      </c>
      <c r="D12" s="45">
        <f>B12*C12</f>
        <v>1</v>
      </c>
      <c r="E12" s="45">
        <f>$L$3</f>
        <v>3</v>
      </c>
      <c r="F12" s="14">
        <f>D12*E12</f>
        <v>3</v>
      </c>
      <c r="G12" s="14">
        <f>F12*0.05</f>
        <v>0.15000000000000002</v>
      </c>
      <c r="H12" s="14">
        <f>F12*0.1</f>
        <v>0.30000000000000004</v>
      </c>
      <c r="I12" s="18">
        <f>H12*$H$2+G12*$G$2+F12*$F$2</f>
        <v>346.93649999999997</v>
      </c>
    </row>
    <row r="13" spans="1:12" x14ac:dyDescent="0.25">
      <c r="A13" s="12" t="s">
        <v>19</v>
      </c>
      <c r="B13" s="13"/>
      <c r="C13" s="14"/>
      <c r="D13" s="14"/>
      <c r="E13" s="14"/>
      <c r="F13" s="14"/>
      <c r="G13" s="14" t="s">
        <v>20</v>
      </c>
      <c r="H13" s="14" t="s">
        <v>20</v>
      </c>
      <c r="I13" s="19"/>
    </row>
    <row r="14" spans="1:12" ht="38.25" x14ac:dyDescent="0.25">
      <c r="A14" s="12" t="s">
        <v>21</v>
      </c>
      <c r="B14" s="13">
        <v>775</v>
      </c>
      <c r="C14" s="14">
        <v>1</v>
      </c>
      <c r="D14" s="14">
        <f>B14*C14</f>
        <v>775</v>
      </c>
      <c r="E14" s="14">
        <f>$L$2</f>
        <v>0.33</v>
      </c>
      <c r="F14" s="14">
        <f>D14*E14</f>
        <v>255.75</v>
      </c>
      <c r="G14" s="53">
        <f>F14*0.05</f>
        <v>12.787500000000001</v>
      </c>
      <c r="H14" s="53">
        <f>F14*0.1</f>
        <v>25.575000000000003</v>
      </c>
      <c r="I14" s="18">
        <f>H14*$H$2+G14*$G$2+F14*$F$2</f>
        <v>29576.336625</v>
      </c>
    </row>
    <row r="15" spans="1:12" ht="25.5" x14ac:dyDescent="0.25">
      <c r="A15" s="12" t="s">
        <v>22</v>
      </c>
      <c r="B15" s="13"/>
      <c r="C15" s="14"/>
      <c r="D15" s="14"/>
      <c r="E15" s="14"/>
      <c r="F15" s="14"/>
      <c r="G15" s="14" t="s">
        <v>20</v>
      </c>
      <c r="H15" s="14" t="s">
        <v>20</v>
      </c>
      <c r="I15" s="19" t="s">
        <v>20</v>
      </c>
    </row>
    <row r="16" spans="1:12" x14ac:dyDescent="0.25">
      <c r="A16" s="12" t="s">
        <v>23</v>
      </c>
      <c r="B16" s="13">
        <v>225</v>
      </c>
      <c r="C16" s="14">
        <v>1</v>
      </c>
      <c r="D16" s="14">
        <v>225</v>
      </c>
      <c r="E16" s="14">
        <f t="shared" ref="E16:E17" si="0">$L$2</f>
        <v>0.33</v>
      </c>
      <c r="F16" s="14">
        <f t="shared" ref="F16:F18" si="1">D16*E16</f>
        <v>74.25</v>
      </c>
      <c r="G16" s="53">
        <f t="shared" ref="G16:G18" si="2">F16*0.05</f>
        <v>3.7125000000000004</v>
      </c>
      <c r="H16" s="53">
        <f t="shared" ref="H16:H18" si="3">F16*0.1</f>
        <v>7.4250000000000007</v>
      </c>
      <c r="I16" s="18">
        <f t="shared" ref="I16:I18" si="4">H16*$H$2+G16*$G$2+F16*$F$2</f>
        <v>8586.6783749999995</v>
      </c>
    </row>
    <row r="17" spans="1:17" x14ac:dyDescent="0.25">
      <c r="A17" s="12" t="s">
        <v>24</v>
      </c>
      <c r="B17" s="13">
        <v>450</v>
      </c>
      <c r="C17" s="14">
        <v>1</v>
      </c>
      <c r="D17" s="14">
        <v>450</v>
      </c>
      <c r="E17" s="14">
        <f t="shared" si="0"/>
        <v>0.33</v>
      </c>
      <c r="F17" s="14">
        <f t="shared" si="1"/>
        <v>148.5</v>
      </c>
      <c r="G17" s="53">
        <f t="shared" si="2"/>
        <v>7.4250000000000007</v>
      </c>
      <c r="H17" s="53">
        <f t="shared" si="3"/>
        <v>14.850000000000001</v>
      </c>
      <c r="I17" s="18">
        <f t="shared" si="4"/>
        <v>17173.356749999999</v>
      </c>
    </row>
    <row r="18" spans="1:17" ht="38.25" x14ac:dyDescent="0.25">
      <c r="A18" s="12" t="s">
        <v>25</v>
      </c>
      <c r="B18" s="13">
        <v>775</v>
      </c>
      <c r="C18" s="14">
        <v>1</v>
      </c>
      <c r="D18" s="14">
        <v>775</v>
      </c>
      <c r="E18" s="14">
        <f>$L$3+$L$2</f>
        <v>3.33</v>
      </c>
      <c r="F18" s="14">
        <f t="shared" si="1"/>
        <v>2580.75</v>
      </c>
      <c r="G18" s="53">
        <f t="shared" si="2"/>
        <v>129.03749999999999</v>
      </c>
      <c r="H18" s="53">
        <f t="shared" si="3"/>
        <v>258.07499999999999</v>
      </c>
      <c r="I18" s="18">
        <f t="shared" si="4"/>
        <v>298452.12412500003</v>
      </c>
    </row>
    <row r="19" spans="1:17" ht="25.5" x14ac:dyDescent="0.25">
      <c r="A19" s="12" t="s">
        <v>26</v>
      </c>
      <c r="B19" s="13"/>
      <c r="C19" s="14"/>
      <c r="D19" s="14"/>
      <c r="E19" s="14"/>
      <c r="F19" s="14"/>
      <c r="G19" s="14"/>
      <c r="H19" s="14"/>
      <c r="I19" s="19"/>
    </row>
    <row r="20" spans="1:17" ht="15.75" x14ac:dyDescent="0.25">
      <c r="A20" s="52" t="s">
        <v>89</v>
      </c>
      <c r="B20" s="13">
        <v>350</v>
      </c>
      <c r="C20" s="60">
        <v>1.46</v>
      </c>
      <c r="D20" s="59">
        <f t="shared" ref="D20:D22" si="5">B20*C20</f>
        <v>511</v>
      </c>
      <c r="E20" s="14">
        <f>L4</f>
        <v>3.33</v>
      </c>
      <c r="F20" s="14">
        <f t="shared" ref="F20" si="6">D20*E20</f>
        <v>1701.63</v>
      </c>
      <c r="G20" s="53">
        <f t="shared" ref="G20" si="7">F20*0.05</f>
        <v>85.081500000000005</v>
      </c>
      <c r="H20" s="53">
        <f t="shared" ref="H20" si="8">F20*0.1</f>
        <v>170.16300000000001</v>
      </c>
      <c r="I20" s="18">
        <f t="shared" ref="I20" si="9">H20*$H$2+G20*$G$2+F20*$F$2</f>
        <v>196785.85216499999</v>
      </c>
      <c r="K20" s="51"/>
      <c r="L20" s="50"/>
      <c r="M20" s="50"/>
      <c r="N20" s="50"/>
      <c r="O20" s="50"/>
      <c r="P20" s="50"/>
      <c r="Q20" s="50"/>
    </row>
    <row r="21" spans="1:17" ht="15.75" x14ac:dyDescent="0.25">
      <c r="A21" s="12" t="s">
        <v>90</v>
      </c>
      <c r="B21" s="13">
        <v>130</v>
      </c>
      <c r="C21" s="60">
        <v>4.38</v>
      </c>
      <c r="D21" s="54">
        <f t="shared" si="5"/>
        <v>569.4</v>
      </c>
      <c r="E21" s="14">
        <f>$L$3+$L$2</f>
        <v>3.33</v>
      </c>
      <c r="F21" s="53">
        <f t="shared" ref="F21:F22" si="10">D21*E21</f>
        <v>1896.1019999999999</v>
      </c>
      <c r="G21" s="53">
        <f t="shared" ref="G21:G22" si="11">F21*0.05</f>
        <v>94.805099999999996</v>
      </c>
      <c r="H21" s="53">
        <f t="shared" ref="H21:H22" si="12">F21*0.1</f>
        <v>189.61019999999999</v>
      </c>
      <c r="I21" s="18">
        <f t="shared" ref="I21:I22" si="13">H21*$H$2+G21*$G$2+F21*$F$2</f>
        <v>219275.663841</v>
      </c>
      <c r="K21" s="49"/>
      <c r="L21" s="50"/>
      <c r="M21" s="50"/>
      <c r="N21" s="50"/>
      <c r="O21" s="50"/>
      <c r="P21" s="50"/>
      <c r="Q21" s="50"/>
    </row>
    <row r="22" spans="1:17" ht="15.75" x14ac:dyDescent="0.25">
      <c r="A22" s="12" t="s">
        <v>91</v>
      </c>
      <c r="B22" s="13">
        <v>1</v>
      </c>
      <c r="C22" s="61">
        <v>532.9</v>
      </c>
      <c r="D22" s="54">
        <f t="shared" si="5"/>
        <v>532.9</v>
      </c>
      <c r="E22" s="14">
        <f>$L$3+$L$2</f>
        <v>3.33</v>
      </c>
      <c r="F22" s="53">
        <f t="shared" si="10"/>
        <v>1774.557</v>
      </c>
      <c r="G22" s="53">
        <f t="shared" si="11"/>
        <v>88.727850000000004</v>
      </c>
      <c r="H22" s="53">
        <f t="shared" si="12"/>
        <v>177.45570000000001</v>
      </c>
      <c r="I22" s="18">
        <f t="shared" si="13"/>
        <v>205219.53154349999</v>
      </c>
      <c r="K22" s="49"/>
      <c r="L22" s="50"/>
      <c r="M22" s="50"/>
      <c r="N22" s="50"/>
      <c r="O22" s="50"/>
      <c r="P22" s="50"/>
      <c r="Q22" s="50"/>
    </row>
    <row r="23" spans="1:17" x14ac:dyDescent="0.25">
      <c r="A23" s="12" t="s">
        <v>27</v>
      </c>
      <c r="B23" s="13" t="s">
        <v>28</v>
      </c>
      <c r="C23" s="14"/>
      <c r="D23" s="14"/>
      <c r="E23" s="14"/>
      <c r="F23" s="14"/>
      <c r="G23" s="14"/>
      <c r="H23" s="14"/>
      <c r="I23" s="19" t="s">
        <v>20</v>
      </c>
    </row>
    <row r="24" spans="1:17" x14ac:dyDescent="0.25">
      <c r="A24" s="12" t="s">
        <v>29</v>
      </c>
      <c r="B24" s="13" t="s">
        <v>30</v>
      </c>
      <c r="C24" s="14"/>
      <c r="D24" s="14"/>
      <c r="E24" s="14"/>
      <c r="F24" s="14"/>
      <c r="G24" s="14"/>
      <c r="H24" s="14"/>
      <c r="I24" s="19" t="s">
        <v>20</v>
      </c>
    </row>
    <row r="25" spans="1:17" x14ac:dyDescent="0.25">
      <c r="A25" s="12" t="s">
        <v>31</v>
      </c>
      <c r="B25" s="20"/>
      <c r="C25" s="14"/>
      <c r="D25" s="14"/>
      <c r="E25" s="14"/>
      <c r="F25" s="14"/>
      <c r="G25" s="14"/>
      <c r="H25" s="14"/>
      <c r="I25" s="19" t="s">
        <v>20</v>
      </c>
    </row>
    <row r="26" spans="1:17" x14ac:dyDescent="0.25">
      <c r="A26" s="12" t="s">
        <v>32</v>
      </c>
      <c r="B26" s="20"/>
      <c r="C26" s="14"/>
      <c r="D26" s="14"/>
      <c r="E26" s="14"/>
      <c r="F26" s="14"/>
      <c r="G26" s="14"/>
      <c r="H26" s="14"/>
      <c r="I26" s="19" t="s">
        <v>20</v>
      </c>
    </row>
    <row r="27" spans="1:17" ht="25.5" x14ac:dyDescent="0.25">
      <c r="A27" s="12" t="s">
        <v>33</v>
      </c>
      <c r="B27" s="13">
        <v>270</v>
      </c>
      <c r="C27" s="14">
        <v>1</v>
      </c>
      <c r="D27" s="14">
        <f t="shared" ref="D27:D36" si="14">B27*C27</f>
        <v>270</v>
      </c>
      <c r="E27" s="14">
        <f t="shared" ref="E27:E34" si="15">$L$2</f>
        <v>0.33</v>
      </c>
      <c r="F27" s="14">
        <f t="shared" ref="F27:F36" si="16">D27*E27</f>
        <v>89.100000000000009</v>
      </c>
      <c r="G27" s="53">
        <f t="shared" ref="G27:G36" si="17">F27*0.05</f>
        <v>4.455000000000001</v>
      </c>
      <c r="H27" s="53">
        <f t="shared" ref="H27:H36" si="18">F27*0.1</f>
        <v>8.9100000000000019</v>
      </c>
      <c r="I27" s="18">
        <f t="shared" ref="I27:I36" si="19">H27*$H$2+G27*$G$2+F27*$F$2</f>
        <v>10304.014050000002</v>
      </c>
    </row>
    <row r="28" spans="1:17" x14ac:dyDescent="0.25">
      <c r="A28" s="12" t="s">
        <v>34</v>
      </c>
      <c r="B28" s="13">
        <v>140</v>
      </c>
      <c r="C28" s="14">
        <v>1</v>
      </c>
      <c r="D28" s="14">
        <f t="shared" si="14"/>
        <v>140</v>
      </c>
      <c r="E28" s="14">
        <f t="shared" si="15"/>
        <v>0.33</v>
      </c>
      <c r="F28" s="14">
        <f t="shared" si="16"/>
        <v>46.2</v>
      </c>
      <c r="G28" s="53">
        <f t="shared" si="17"/>
        <v>2.31</v>
      </c>
      <c r="H28" s="53">
        <f t="shared" si="18"/>
        <v>4.62</v>
      </c>
      <c r="I28" s="18">
        <f t="shared" si="19"/>
        <v>5342.8221000000003</v>
      </c>
    </row>
    <row r="29" spans="1:17" x14ac:dyDescent="0.25">
      <c r="A29" s="12" t="s">
        <v>35</v>
      </c>
      <c r="B29" s="13">
        <v>2</v>
      </c>
      <c r="C29" s="14">
        <v>1</v>
      </c>
      <c r="D29" s="14">
        <f t="shared" si="14"/>
        <v>2</v>
      </c>
      <c r="E29" s="14">
        <f t="shared" si="15"/>
        <v>0.33</v>
      </c>
      <c r="F29" s="14">
        <f t="shared" si="16"/>
        <v>0.66</v>
      </c>
      <c r="G29" s="53">
        <f t="shared" si="17"/>
        <v>3.3000000000000002E-2</v>
      </c>
      <c r="H29" s="53">
        <f t="shared" si="18"/>
        <v>6.6000000000000003E-2</v>
      </c>
      <c r="I29" s="18">
        <f t="shared" si="19"/>
        <v>76.326030000000003</v>
      </c>
    </row>
    <row r="30" spans="1:17" x14ac:dyDescent="0.25">
      <c r="A30" s="12" t="s">
        <v>36</v>
      </c>
      <c r="B30" s="13">
        <v>2</v>
      </c>
      <c r="C30" s="14">
        <v>1</v>
      </c>
      <c r="D30" s="14">
        <f t="shared" si="14"/>
        <v>2</v>
      </c>
      <c r="E30" s="14">
        <f t="shared" si="15"/>
        <v>0.33</v>
      </c>
      <c r="F30" s="14">
        <f t="shared" si="16"/>
        <v>0.66</v>
      </c>
      <c r="G30" s="53">
        <f t="shared" si="17"/>
        <v>3.3000000000000002E-2</v>
      </c>
      <c r="H30" s="53">
        <f t="shared" si="18"/>
        <v>6.6000000000000003E-2</v>
      </c>
      <c r="I30" s="18">
        <f t="shared" si="19"/>
        <v>76.326030000000003</v>
      </c>
    </row>
    <row r="31" spans="1:17" x14ac:dyDescent="0.25">
      <c r="A31" s="12" t="s">
        <v>37</v>
      </c>
      <c r="B31" s="13">
        <v>4</v>
      </c>
      <c r="C31" s="14">
        <v>1</v>
      </c>
      <c r="D31" s="14">
        <f t="shared" si="14"/>
        <v>4</v>
      </c>
      <c r="E31" s="14">
        <f t="shared" si="15"/>
        <v>0.33</v>
      </c>
      <c r="F31" s="14">
        <f t="shared" si="16"/>
        <v>1.32</v>
      </c>
      <c r="G31" s="53">
        <f t="shared" si="17"/>
        <v>6.6000000000000003E-2</v>
      </c>
      <c r="H31" s="53">
        <f t="shared" si="18"/>
        <v>0.13200000000000001</v>
      </c>
      <c r="I31" s="18">
        <f t="shared" si="19"/>
        <v>152.65206000000001</v>
      </c>
    </row>
    <row r="32" spans="1:17" x14ac:dyDescent="0.25">
      <c r="A32" s="12" t="s">
        <v>38</v>
      </c>
      <c r="B32" s="13">
        <v>40</v>
      </c>
      <c r="C32" s="14">
        <v>1</v>
      </c>
      <c r="D32" s="14">
        <f t="shared" si="14"/>
        <v>40</v>
      </c>
      <c r="E32" s="14">
        <f t="shared" si="15"/>
        <v>0.33</v>
      </c>
      <c r="F32" s="14">
        <f t="shared" si="16"/>
        <v>13.200000000000001</v>
      </c>
      <c r="G32" s="53">
        <f t="shared" si="17"/>
        <v>0.66000000000000014</v>
      </c>
      <c r="H32" s="53">
        <f t="shared" si="18"/>
        <v>1.3200000000000003</v>
      </c>
      <c r="I32" s="18">
        <f t="shared" si="19"/>
        <v>1526.5206000000001</v>
      </c>
    </row>
    <row r="33" spans="1:9" x14ac:dyDescent="0.25">
      <c r="A33" s="12" t="s">
        <v>39</v>
      </c>
      <c r="B33" s="13">
        <v>4</v>
      </c>
      <c r="C33" s="14">
        <v>1</v>
      </c>
      <c r="D33" s="14">
        <f t="shared" si="14"/>
        <v>4</v>
      </c>
      <c r="E33" s="14">
        <f t="shared" si="15"/>
        <v>0.33</v>
      </c>
      <c r="F33" s="14">
        <f t="shared" si="16"/>
        <v>1.32</v>
      </c>
      <c r="G33" s="53">
        <f t="shared" si="17"/>
        <v>6.6000000000000003E-2</v>
      </c>
      <c r="H33" s="53">
        <f t="shared" si="18"/>
        <v>0.13200000000000001</v>
      </c>
      <c r="I33" s="18">
        <f t="shared" si="19"/>
        <v>152.65206000000001</v>
      </c>
    </row>
    <row r="34" spans="1:9" x14ac:dyDescent="0.25">
      <c r="A34" s="12" t="s">
        <v>40</v>
      </c>
      <c r="B34" s="13">
        <v>40</v>
      </c>
      <c r="C34" s="14">
        <v>1</v>
      </c>
      <c r="D34" s="14">
        <f t="shared" si="14"/>
        <v>40</v>
      </c>
      <c r="E34" s="14">
        <f t="shared" si="15"/>
        <v>0.33</v>
      </c>
      <c r="F34" s="14">
        <f t="shared" si="16"/>
        <v>13.200000000000001</v>
      </c>
      <c r="G34" s="14">
        <f t="shared" si="17"/>
        <v>0.66000000000000014</v>
      </c>
      <c r="H34" s="14">
        <f t="shared" si="18"/>
        <v>1.3200000000000003</v>
      </c>
      <c r="I34" s="18">
        <f t="shared" si="19"/>
        <v>1526.5206000000001</v>
      </c>
    </row>
    <row r="35" spans="1:9" ht="15.75" x14ac:dyDescent="0.25">
      <c r="A35" s="12" t="s">
        <v>92</v>
      </c>
      <c r="B35" s="13">
        <v>40</v>
      </c>
      <c r="C35" s="60">
        <v>1.46</v>
      </c>
      <c r="D35" s="53">
        <f t="shared" si="14"/>
        <v>58.4</v>
      </c>
      <c r="E35" s="14">
        <f>$L$3+$L$2</f>
        <v>3.33</v>
      </c>
      <c r="F35" s="53">
        <f t="shared" si="16"/>
        <v>194.47200000000001</v>
      </c>
      <c r="G35" s="53">
        <f t="shared" si="17"/>
        <v>9.7236000000000011</v>
      </c>
      <c r="H35" s="53">
        <f t="shared" si="18"/>
        <v>19.447200000000002</v>
      </c>
      <c r="I35" s="18">
        <f t="shared" si="19"/>
        <v>22489.811676000001</v>
      </c>
    </row>
    <row r="36" spans="1:9" ht="15.75" x14ac:dyDescent="0.25">
      <c r="A36" s="12" t="s">
        <v>93</v>
      </c>
      <c r="B36" s="13">
        <v>40</v>
      </c>
      <c r="C36" s="45">
        <v>2</v>
      </c>
      <c r="D36" s="14">
        <f t="shared" si="14"/>
        <v>80</v>
      </c>
      <c r="E36" s="58">
        <v>0.5</v>
      </c>
      <c r="F36" s="14">
        <f t="shared" si="16"/>
        <v>40</v>
      </c>
      <c r="G36" s="14">
        <f t="shared" si="17"/>
        <v>2</v>
      </c>
      <c r="H36" s="14">
        <f t="shared" si="18"/>
        <v>4</v>
      </c>
      <c r="I36" s="18">
        <f t="shared" si="19"/>
        <v>4625.82</v>
      </c>
    </row>
    <row r="37" spans="1:9" ht="27" x14ac:dyDescent="0.25">
      <c r="A37" s="22" t="s">
        <v>41</v>
      </c>
      <c r="B37" s="23"/>
      <c r="C37" s="24"/>
      <c r="D37" s="24"/>
      <c r="E37" s="25"/>
      <c r="F37" s="69">
        <f>SUM(F11:H36)</f>
        <v>10175.051650000001</v>
      </c>
      <c r="G37" s="70"/>
      <c r="H37" s="71"/>
      <c r="I37" s="30">
        <f>SUM(I11:I36)</f>
        <v>1023216.4657305002</v>
      </c>
    </row>
    <row r="38" spans="1:9" ht="25.5" x14ac:dyDescent="0.25">
      <c r="A38" s="15" t="s">
        <v>42</v>
      </c>
      <c r="B38" s="26"/>
      <c r="C38" s="17"/>
      <c r="D38" s="17"/>
      <c r="E38" s="17"/>
      <c r="F38" s="17"/>
      <c r="G38" s="17"/>
      <c r="H38" s="17"/>
      <c r="I38" s="17"/>
    </row>
    <row r="39" spans="1:9" x14ac:dyDescent="0.25">
      <c r="A39" s="12" t="s">
        <v>18</v>
      </c>
      <c r="B39" s="43"/>
      <c r="C39" s="43"/>
      <c r="D39" s="43"/>
      <c r="E39" s="43"/>
      <c r="F39" s="43"/>
      <c r="G39" s="43"/>
      <c r="H39" s="43"/>
      <c r="I39" s="43"/>
    </row>
    <row r="40" spans="1:9" x14ac:dyDescent="0.25">
      <c r="A40" s="52" t="s">
        <v>116</v>
      </c>
      <c r="B40" s="13">
        <v>40</v>
      </c>
      <c r="C40" s="14">
        <v>1</v>
      </c>
      <c r="D40" s="14">
        <f>B40*C40</f>
        <v>40</v>
      </c>
      <c r="E40" s="14">
        <v>0</v>
      </c>
      <c r="F40" s="14">
        <f>D40*E40</f>
        <v>0</v>
      </c>
      <c r="G40" s="14">
        <f>F40*0.05</f>
        <v>0</v>
      </c>
      <c r="H40" s="14">
        <f>F40*0.1</f>
        <v>0</v>
      </c>
      <c r="I40" s="18">
        <f>H40*$H$2+G40*$G$2+F40*$F$2</f>
        <v>0</v>
      </c>
    </row>
    <row r="41" spans="1:9" x14ac:dyDescent="0.25">
      <c r="A41" s="52" t="s">
        <v>117</v>
      </c>
      <c r="B41" s="13">
        <v>1</v>
      </c>
      <c r="C41" s="14">
        <v>1</v>
      </c>
      <c r="D41" s="14">
        <f>B41*C41</f>
        <v>1</v>
      </c>
      <c r="E41" s="14">
        <f>$L$5</f>
        <v>1</v>
      </c>
      <c r="F41" s="14">
        <f>D41*E41</f>
        <v>1</v>
      </c>
      <c r="G41" s="14">
        <f>F41*0.05</f>
        <v>0.05</v>
      </c>
      <c r="H41" s="14">
        <f>F41*0.1</f>
        <v>0.1</v>
      </c>
      <c r="I41" s="18">
        <f>H41*$H$2+G41*$G$2+F41*$F$2</f>
        <v>115.6455</v>
      </c>
    </row>
    <row r="42" spans="1:9" x14ac:dyDescent="0.25">
      <c r="A42" s="12" t="s">
        <v>19</v>
      </c>
      <c r="B42" s="13"/>
      <c r="C42" s="14"/>
      <c r="D42" s="14"/>
      <c r="E42" s="14"/>
      <c r="F42" s="14"/>
      <c r="G42" s="14" t="s">
        <v>20</v>
      </c>
      <c r="H42" s="14" t="s">
        <v>20</v>
      </c>
      <c r="I42" s="19"/>
    </row>
    <row r="43" spans="1:9" ht="38.25" x14ac:dyDescent="0.25">
      <c r="A43" s="12" t="s">
        <v>21</v>
      </c>
      <c r="B43" s="13">
        <v>775</v>
      </c>
      <c r="C43" s="14">
        <v>1</v>
      </c>
      <c r="D43" s="14">
        <f>B43*C43</f>
        <v>775</v>
      </c>
      <c r="E43" s="14">
        <v>0</v>
      </c>
      <c r="F43" s="14">
        <f>D43*E43</f>
        <v>0</v>
      </c>
      <c r="G43" s="14">
        <f>F43*0.05</f>
        <v>0</v>
      </c>
      <c r="H43" s="14">
        <f>F43*0.1</f>
        <v>0</v>
      </c>
      <c r="I43" s="18">
        <f>H43*$H$2+G43*$G$2+F43*$F$2</f>
        <v>0</v>
      </c>
    </row>
    <row r="44" spans="1:9" ht="25.5" x14ac:dyDescent="0.25">
      <c r="A44" s="12" t="s">
        <v>22</v>
      </c>
      <c r="B44" s="13"/>
      <c r="C44" s="14"/>
      <c r="D44" s="14"/>
      <c r="E44" s="14"/>
      <c r="F44" s="14"/>
      <c r="G44" s="14" t="s">
        <v>20</v>
      </c>
      <c r="H44" s="14" t="s">
        <v>20</v>
      </c>
      <c r="I44" s="19" t="s">
        <v>20</v>
      </c>
    </row>
    <row r="45" spans="1:9" x14ac:dyDescent="0.25">
      <c r="A45" s="12" t="s">
        <v>23</v>
      </c>
      <c r="B45" s="13">
        <v>225</v>
      </c>
      <c r="C45" s="14">
        <v>1</v>
      </c>
      <c r="D45" s="14">
        <f t="shared" ref="D45:D47" si="20">B45*C45</f>
        <v>225</v>
      </c>
      <c r="E45" s="14">
        <v>0</v>
      </c>
      <c r="F45" s="14">
        <f t="shared" ref="F45:F47" si="21">D45*E45</f>
        <v>0</v>
      </c>
      <c r="G45" s="14">
        <f t="shared" ref="G45:G47" si="22">F45*0.05</f>
        <v>0</v>
      </c>
      <c r="H45" s="14">
        <f t="shared" ref="H45:H47" si="23">F45*0.1</f>
        <v>0</v>
      </c>
      <c r="I45" s="18">
        <f t="shared" ref="I45:I46" si="24">H45*$H$2+G45*$G$2+F45*$F$2</f>
        <v>0</v>
      </c>
    </row>
    <row r="46" spans="1:9" x14ac:dyDescent="0.25">
      <c r="A46" s="12" t="s">
        <v>24</v>
      </c>
      <c r="B46" s="13">
        <v>450</v>
      </c>
      <c r="C46" s="14">
        <v>1</v>
      </c>
      <c r="D46" s="14">
        <f t="shared" si="20"/>
        <v>450</v>
      </c>
      <c r="E46" s="14">
        <v>0</v>
      </c>
      <c r="F46" s="14">
        <f t="shared" si="21"/>
        <v>0</v>
      </c>
      <c r="G46" s="14">
        <f t="shared" si="22"/>
        <v>0</v>
      </c>
      <c r="H46" s="14">
        <f t="shared" si="23"/>
        <v>0</v>
      </c>
      <c r="I46" s="18">
        <f t="shared" si="24"/>
        <v>0</v>
      </c>
    </row>
    <row r="47" spans="1:9" ht="38.25" x14ac:dyDescent="0.25">
      <c r="A47" s="12" t="s">
        <v>25</v>
      </c>
      <c r="B47" s="13">
        <v>775</v>
      </c>
      <c r="C47" s="14">
        <v>1</v>
      </c>
      <c r="D47" s="14">
        <f t="shared" si="20"/>
        <v>775</v>
      </c>
      <c r="E47" s="14">
        <f>$L$5</f>
        <v>1</v>
      </c>
      <c r="F47" s="14">
        <f t="shared" si="21"/>
        <v>775</v>
      </c>
      <c r="G47" s="14">
        <f t="shared" si="22"/>
        <v>38.75</v>
      </c>
      <c r="H47" s="14">
        <f t="shared" si="23"/>
        <v>77.5</v>
      </c>
      <c r="I47" s="18">
        <f>H47*$H$2+G47*$G$2+F47*$F$2</f>
        <v>89625.262499999997</v>
      </c>
    </row>
    <row r="48" spans="1:9" ht="25.5" x14ac:dyDescent="0.25">
      <c r="A48" s="12" t="s">
        <v>26</v>
      </c>
      <c r="B48" s="13"/>
      <c r="C48" s="14"/>
      <c r="D48" s="14"/>
      <c r="E48" s="14"/>
      <c r="F48" s="14"/>
      <c r="G48" s="14"/>
      <c r="H48" s="14"/>
      <c r="I48" s="19"/>
    </row>
    <row r="49" spans="1:9" ht="15.75" x14ac:dyDescent="0.25">
      <c r="A49" s="12" t="s">
        <v>89</v>
      </c>
      <c r="B49" s="13">
        <v>350</v>
      </c>
      <c r="C49" s="45">
        <v>1.46</v>
      </c>
      <c r="D49" s="14">
        <f t="shared" ref="D49:D51" si="25">B49*C49</f>
        <v>511</v>
      </c>
      <c r="E49" s="14">
        <f t="shared" ref="E49:E51" si="26">$L$5</f>
        <v>1</v>
      </c>
      <c r="F49" s="59">
        <f t="shared" ref="F49:F51" si="27">D49*E49</f>
        <v>511</v>
      </c>
      <c r="G49" s="14">
        <f t="shared" ref="G49:G51" si="28">F49*0.05</f>
        <v>25.55</v>
      </c>
      <c r="H49" s="54">
        <f t="shared" ref="H49:H51" si="29">F49*0.1</f>
        <v>51.1</v>
      </c>
      <c r="I49" s="18">
        <f t="shared" ref="I49:I51" si="30">H49*$H$2+G49*$G$2+F49*$F$2</f>
        <v>59094.8505</v>
      </c>
    </row>
    <row r="50" spans="1:9" ht="15.75" x14ac:dyDescent="0.25">
      <c r="A50" s="12" t="s">
        <v>90</v>
      </c>
      <c r="B50" s="13">
        <v>130</v>
      </c>
      <c r="C50" s="45">
        <v>4.38</v>
      </c>
      <c r="D50" s="14">
        <f t="shared" si="25"/>
        <v>569.4</v>
      </c>
      <c r="E50" s="14">
        <f t="shared" si="26"/>
        <v>1</v>
      </c>
      <c r="F50" s="54">
        <f t="shared" si="27"/>
        <v>569.4</v>
      </c>
      <c r="G50" s="14">
        <f t="shared" si="28"/>
        <v>28.47</v>
      </c>
      <c r="H50" s="14">
        <f t="shared" si="29"/>
        <v>56.94</v>
      </c>
      <c r="I50" s="18">
        <f t="shared" si="30"/>
        <v>65848.547699999996</v>
      </c>
    </row>
    <row r="51" spans="1:9" ht="15.75" x14ac:dyDescent="0.25">
      <c r="A51" s="12" t="s">
        <v>91</v>
      </c>
      <c r="B51" s="13">
        <v>1</v>
      </c>
      <c r="C51" s="45">
        <v>532.9</v>
      </c>
      <c r="D51" s="14">
        <f t="shared" si="25"/>
        <v>532.9</v>
      </c>
      <c r="E51" s="14">
        <f t="shared" si="26"/>
        <v>1</v>
      </c>
      <c r="F51" s="54">
        <f t="shared" si="27"/>
        <v>532.9</v>
      </c>
      <c r="G51" s="53">
        <f t="shared" si="28"/>
        <v>26.645</v>
      </c>
      <c r="H51" s="14">
        <f t="shared" si="29"/>
        <v>53.29</v>
      </c>
      <c r="I51" s="18">
        <f t="shared" si="30"/>
        <v>61627.486949999999</v>
      </c>
    </row>
    <row r="52" spans="1:9" x14ac:dyDescent="0.25">
      <c r="A52" s="12" t="s">
        <v>27</v>
      </c>
      <c r="B52" s="13" t="s">
        <v>43</v>
      </c>
      <c r="C52" s="14"/>
      <c r="D52" s="14"/>
      <c r="E52" s="14"/>
      <c r="F52" s="14"/>
      <c r="G52" s="14"/>
      <c r="H52" s="14"/>
      <c r="I52" s="14" t="s">
        <v>20</v>
      </c>
    </row>
    <row r="53" spans="1:9" x14ac:dyDescent="0.25">
      <c r="A53" s="12" t="s">
        <v>29</v>
      </c>
      <c r="B53" s="13" t="s">
        <v>30</v>
      </c>
      <c r="C53" s="14"/>
      <c r="D53" s="14"/>
      <c r="E53" s="14"/>
      <c r="F53" s="14"/>
      <c r="G53" s="14"/>
      <c r="H53" s="14"/>
      <c r="I53" s="14" t="s">
        <v>20</v>
      </c>
    </row>
    <row r="54" spans="1:9" x14ac:dyDescent="0.25">
      <c r="A54" s="12" t="s">
        <v>31</v>
      </c>
      <c r="B54" s="20"/>
      <c r="C54" s="14"/>
      <c r="D54" s="14"/>
      <c r="E54" s="14"/>
      <c r="F54" s="14"/>
      <c r="G54" s="14"/>
      <c r="H54" s="14"/>
      <c r="I54" s="14" t="s">
        <v>20</v>
      </c>
    </row>
    <row r="55" spans="1:9" x14ac:dyDescent="0.25">
      <c r="A55" s="12" t="s">
        <v>32</v>
      </c>
      <c r="B55" s="20"/>
      <c r="C55" s="14"/>
      <c r="D55" s="14"/>
      <c r="E55" s="14"/>
      <c r="F55" s="14"/>
      <c r="G55" s="14"/>
      <c r="H55" s="14"/>
      <c r="I55" s="14" t="s">
        <v>20</v>
      </c>
    </row>
    <row r="56" spans="1:9" ht="25.5" x14ac:dyDescent="0.25">
      <c r="A56" s="12" t="s">
        <v>33</v>
      </c>
      <c r="B56" s="13">
        <v>270</v>
      </c>
      <c r="C56" s="14">
        <v>1</v>
      </c>
      <c r="D56" s="14">
        <f t="shared" ref="D56:D65" si="31">B56*C56</f>
        <v>270</v>
      </c>
      <c r="E56" s="21">
        <v>0</v>
      </c>
      <c r="F56" s="14">
        <f t="shared" ref="F56:F65" si="32">D56*E56</f>
        <v>0</v>
      </c>
      <c r="G56" s="14">
        <f t="shared" ref="G56:G65" si="33">F56*0.05</f>
        <v>0</v>
      </c>
      <c r="H56" s="14">
        <f t="shared" ref="H56:H65" si="34">F56*0.1</f>
        <v>0</v>
      </c>
      <c r="I56" s="18">
        <f t="shared" ref="I56:I65" si="35">H56*$H$2+G56*$G$2+F56*$F$2</f>
        <v>0</v>
      </c>
    </row>
    <row r="57" spans="1:9" x14ac:dyDescent="0.25">
      <c r="A57" s="12" t="s">
        <v>34</v>
      </c>
      <c r="B57" s="13">
        <v>140</v>
      </c>
      <c r="C57" s="14">
        <v>1</v>
      </c>
      <c r="D57" s="14">
        <f t="shared" si="31"/>
        <v>140</v>
      </c>
      <c r="E57" s="21">
        <v>0</v>
      </c>
      <c r="F57" s="14">
        <f t="shared" si="32"/>
        <v>0</v>
      </c>
      <c r="G57" s="14">
        <f t="shared" si="33"/>
        <v>0</v>
      </c>
      <c r="H57" s="14">
        <f t="shared" si="34"/>
        <v>0</v>
      </c>
      <c r="I57" s="18">
        <f t="shared" si="35"/>
        <v>0</v>
      </c>
    </row>
    <row r="58" spans="1:9" x14ac:dyDescent="0.25">
      <c r="A58" s="12" t="s">
        <v>35</v>
      </c>
      <c r="B58" s="13">
        <v>2</v>
      </c>
      <c r="C58" s="14">
        <v>1</v>
      </c>
      <c r="D58" s="14">
        <f t="shared" si="31"/>
        <v>2</v>
      </c>
      <c r="E58" s="21">
        <v>0</v>
      </c>
      <c r="F58" s="14">
        <f t="shared" si="32"/>
        <v>0</v>
      </c>
      <c r="G58" s="14">
        <f t="shared" si="33"/>
        <v>0</v>
      </c>
      <c r="H58" s="14">
        <f t="shared" si="34"/>
        <v>0</v>
      </c>
      <c r="I58" s="18">
        <f t="shared" si="35"/>
        <v>0</v>
      </c>
    </row>
    <row r="59" spans="1:9" x14ac:dyDescent="0.25">
      <c r="A59" s="12" t="s">
        <v>36</v>
      </c>
      <c r="B59" s="13">
        <v>2</v>
      </c>
      <c r="C59" s="14">
        <v>1</v>
      </c>
      <c r="D59" s="14">
        <f t="shared" si="31"/>
        <v>2</v>
      </c>
      <c r="E59" s="21">
        <v>0</v>
      </c>
      <c r="F59" s="14">
        <f t="shared" si="32"/>
        <v>0</v>
      </c>
      <c r="G59" s="14">
        <f t="shared" si="33"/>
        <v>0</v>
      </c>
      <c r="H59" s="14">
        <f t="shared" si="34"/>
        <v>0</v>
      </c>
      <c r="I59" s="18">
        <f t="shared" si="35"/>
        <v>0</v>
      </c>
    </row>
    <row r="60" spans="1:9" x14ac:dyDescent="0.25">
      <c r="A60" s="12" t="s">
        <v>37</v>
      </c>
      <c r="B60" s="13">
        <v>4</v>
      </c>
      <c r="C60" s="14">
        <v>1</v>
      </c>
      <c r="D60" s="14">
        <f t="shared" si="31"/>
        <v>4</v>
      </c>
      <c r="E60" s="21">
        <v>0</v>
      </c>
      <c r="F60" s="14">
        <f t="shared" si="32"/>
        <v>0</v>
      </c>
      <c r="G60" s="14">
        <f t="shared" si="33"/>
        <v>0</v>
      </c>
      <c r="H60" s="14">
        <f t="shared" si="34"/>
        <v>0</v>
      </c>
      <c r="I60" s="18">
        <f t="shared" si="35"/>
        <v>0</v>
      </c>
    </row>
    <row r="61" spans="1:9" x14ac:dyDescent="0.25">
      <c r="A61" s="12" t="s">
        <v>38</v>
      </c>
      <c r="B61" s="13">
        <v>40</v>
      </c>
      <c r="C61" s="14">
        <v>1</v>
      </c>
      <c r="D61" s="14">
        <f t="shared" si="31"/>
        <v>40</v>
      </c>
      <c r="E61" s="21">
        <v>0</v>
      </c>
      <c r="F61" s="14">
        <f t="shared" si="32"/>
        <v>0</v>
      </c>
      <c r="G61" s="14">
        <f t="shared" si="33"/>
        <v>0</v>
      </c>
      <c r="H61" s="14">
        <f t="shared" si="34"/>
        <v>0</v>
      </c>
      <c r="I61" s="18">
        <f t="shared" si="35"/>
        <v>0</v>
      </c>
    </row>
    <row r="62" spans="1:9" x14ac:dyDescent="0.25">
      <c r="A62" s="12" t="s">
        <v>39</v>
      </c>
      <c r="B62" s="13">
        <v>4</v>
      </c>
      <c r="C62" s="14">
        <v>1</v>
      </c>
      <c r="D62" s="14">
        <f t="shared" si="31"/>
        <v>4</v>
      </c>
      <c r="E62" s="21">
        <v>0</v>
      </c>
      <c r="F62" s="14">
        <f t="shared" si="32"/>
        <v>0</v>
      </c>
      <c r="G62" s="14">
        <f t="shared" si="33"/>
        <v>0</v>
      </c>
      <c r="H62" s="14">
        <f t="shared" si="34"/>
        <v>0</v>
      </c>
      <c r="I62" s="18">
        <f t="shared" si="35"/>
        <v>0</v>
      </c>
    </row>
    <row r="63" spans="1:9" x14ac:dyDescent="0.25">
      <c r="A63" s="12" t="s">
        <v>40</v>
      </c>
      <c r="B63" s="13">
        <v>40</v>
      </c>
      <c r="C63" s="14">
        <v>1</v>
      </c>
      <c r="D63" s="14">
        <f t="shared" si="31"/>
        <v>40</v>
      </c>
      <c r="E63" s="21">
        <v>0</v>
      </c>
      <c r="F63" s="14">
        <f t="shared" si="32"/>
        <v>0</v>
      </c>
      <c r="G63" s="14">
        <f t="shared" si="33"/>
        <v>0</v>
      </c>
      <c r="H63" s="14">
        <f t="shared" si="34"/>
        <v>0</v>
      </c>
      <c r="I63" s="18">
        <f t="shared" si="35"/>
        <v>0</v>
      </c>
    </row>
    <row r="64" spans="1:9" ht="15.75" x14ac:dyDescent="0.25">
      <c r="A64" s="12" t="s">
        <v>92</v>
      </c>
      <c r="B64" s="13">
        <v>40</v>
      </c>
      <c r="C64" s="45">
        <v>1.46</v>
      </c>
      <c r="D64" s="14">
        <f t="shared" si="31"/>
        <v>58.4</v>
      </c>
      <c r="E64" s="14">
        <f>$L$5</f>
        <v>1</v>
      </c>
      <c r="F64" s="14">
        <f t="shared" si="32"/>
        <v>58.4</v>
      </c>
      <c r="G64" s="14">
        <f t="shared" si="33"/>
        <v>2.92</v>
      </c>
      <c r="H64" s="14">
        <f t="shared" si="34"/>
        <v>5.84</v>
      </c>
      <c r="I64" s="18">
        <f t="shared" si="35"/>
        <v>6753.6971999999996</v>
      </c>
    </row>
    <row r="65" spans="1:9" ht="15.75" x14ac:dyDescent="0.25">
      <c r="A65" s="12" t="s">
        <v>93</v>
      </c>
      <c r="B65" s="13">
        <v>40</v>
      </c>
      <c r="C65" s="45">
        <v>2</v>
      </c>
      <c r="D65" s="14">
        <f t="shared" si="31"/>
        <v>80</v>
      </c>
      <c r="E65" s="58">
        <v>0.5</v>
      </c>
      <c r="F65" s="14">
        <f t="shared" si="32"/>
        <v>40</v>
      </c>
      <c r="G65" s="14">
        <f t="shared" si="33"/>
        <v>2</v>
      </c>
      <c r="H65" s="14">
        <f t="shared" si="34"/>
        <v>4</v>
      </c>
      <c r="I65" s="18">
        <f t="shared" si="35"/>
        <v>4625.82</v>
      </c>
    </row>
    <row r="66" spans="1:9" ht="27" x14ac:dyDescent="0.25">
      <c r="A66" s="22" t="s">
        <v>44</v>
      </c>
      <c r="B66" s="23"/>
      <c r="C66" s="24"/>
      <c r="D66" s="24"/>
      <c r="E66" s="24"/>
      <c r="F66" s="69">
        <f>SUM(F40:H65)</f>
        <v>2860.855</v>
      </c>
      <c r="G66" s="70"/>
      <c r="H66" s="71"/>
      <c r="I66" s="30">
        <f>SUM(I40:I65)</f>
        <v>287691.31034999999</v>
      </c>
    </row>
    <row r="67" spans="1:9" ht="27" x14ac:dyDescent="0.25">
      <c r="A67" s="22" t="s">
        <v>45</v>
      </c>
      <c r="B67" s="23"/>
      <c r="C67" s="24"/>
      <c r="D67" s="24"/>
      <c r="E67" s="24"/>
      <c r="F67" s="69">
        <f>SUM(F66,F37)</f>
        <v>13035.906650000001</v>
      </c>
      <c r="G67" s="70"/>
      <c r="H67" s="71"/>
      <c r="I67" s="30">
        <f>SUM(I66,I37)</f>
        <v>1310907.7760805001</v>
      </c>
    </row>
    <row r="68" spans="1:9" ht="25.5" x14ac:dyDescent="0.25">
      <c r="A68" s="15" t="s">
        <v>46</v>
      </c>
      <c r="B68" s="16"/>
      <c r="C68" s="17"/>
      <c r="D68" s="17"/>
      <c r="E68" s="17"/>
      <c r="F68" s="17"/>
      <c r="G68" s="17"/>
      <c r="H68" s="17"/>
      <c r="I68" s="17"/>
    </row>
    <row r="69" spans="1:9" x14ac:dyDescent="0.25">
      <c r="A69" s="12" t="s">
        <v>83</v>
      </c>
      <c r="B69" s="13" t="s">
        <v>47</v>
      </c>
      <c r="C69" s="14"/>
      <c r="D69" s="14"/>
      <c r="E69" s="14"/>
      <c r="F69" s="14"/>
      <c r="G69" s="14"/>
      <c r="H69" s="14"/>
      <c r="I69" s="14"/>
    </row>
    <row r="70" spans="1:9" x14ac:dyDescent="0.25">
      <c r="A70" s="12" t="s">
        <v>48</v>
      </c>
      <c r="B70" s="13" t="s">
        <v>43</v>
      </c>
      <c r="C70" s="14"/>
      <c r="D70" s="14"/>
      <c r="E70" s="14"/>
      <c r="F70" s="14"/>
      <c r="G70" s="14"/>
      <c r="H70" s="14"/>
      <c r="I70" s="14"/>
    </row>
    <row r="71" spans="1:9" x14ac:dyDescent="0.25">
      <c r="A71" s="12" t="s">
        <v>49</v>
      </c>
      <c r="B71" s="13" t="s">
        <v>43</v>
      </c>
      <c r="C71" s="14"/>
      <c r="D71" s="14"/>
      <c r="E71" s="14"/>
      <c r="F71" s="14"/>
      <c r="G71" s="14"/>
      <c r="H71" s="14"/>
      <c r="I71" s="14"/>
    </row>
    <row r="72" spans="1:9" x14ac:dyDescent="0.25">
      <c r="A72" s="12" t="s">
        <v>50</v>
      </c>
      <c r="B72" s="13" t="s">
        <v>15</v>
      </c>
      <c r="C72" s="14"/>
      <c r="D72" s="14"/>
      <c r="E72" s="14"/>
      <c r="F72" s="14"/>
      <c r="G72" s="14"/>
      <c r="H72" s="14"/>
      <c r="I72" s="14"/>
    </row>
    <row r="73" spans="1:9" x14ac:dyDescent="0.25">
      <c r="A73" s="12" t="s">
        <v>51</v>
      </c>
      <c r="B73" s="20"/>
      <c r="C73" s="14"/>
      <c r="D73" s="14"/>
      <c r="E73" s="14"/>
      <c r="F73" s="14"/>
      <c r="G73" s="14"/>
      <c r="H73" s="14"/>
      <c r="I73" s="14"/>
    </row>
    <row r="74" spans="1:9" ht="28.5" x14ac:dyDescent="0.25">
      <c r="A74" s="12" t="s">
        <v>94</v>
      </c>
      <c r="B74" s="13">
        <v>4</v>
      </c>
      <c r="C74" s="14">
        <v>47</v>
      </c>
      <c r="D74" s="14">
        <f t="shared" ref="D74:D77" si="36">B74*C74</f>
        <v>188</v>
      </c>
      <c r="E74" s="14">
        <f t="shared" ref="E74:E77" si="37">$L$3+$L$2</f>
        <v>3.33</v>
      </c>
      <c r="F74" s="14">
        <f t="shared" ref="F74:F77" si="38">D74*E74</f>
        <v>626.04</v>
      </c>
      <c r="G74" s="53">
        <f t="shared" ref="G74:G77" si="39">F74*0.05</f>
        <v>31.302</v>
      </c>
      <c r="H74" s="53">
        <f t="shared" ref="H74:H77" si="40">F74*0.1</f>
        <v>62.603999999999999</v>
      </c>
      <c r="I74" s="18">
        <f t="shared" ref="I74:I77" si="41">H74*$H$2+G74*$G$2+F74*$F$2</f>
        <v>72398.70882</v>
      </c>
    </row>
    <row r="75" spans="1:9" ht="28.5" x14ac:dyDescent="0.25">
      <c r="A75" s="12" t="s">
        <v>95</v>
      </c>
      <c r="B75" s="13">
        <v>4</v>
      </c>
      <c r="C75" s="14">
        <v>47</v>
      </c>
      <c r="D75" s="14">
        <f t="shared" si="36"/>
        <v>188</v>
      </c>
      <c r="E75" s="14">
        <f t="shared" si="37"/>
        <v>3.33</v>
      </c>
      <c r="F75" s="14">
        <f t="shared" si="38"/>
        <v>626.04</v>
      </c>
      <c r="G75" s="53">
        <f t="shared" si="39"/>
        <v>31.302</v>
      </c>
      <c r="H75" s="53">
        <f t="shared" si="40"/>
        <v>62.603999999999999</v>
      </c>
      <c r="I75" s="18">
        <f t="shared" si="41"/>
        <v>72398.70882</v>
      </c>
    </row>
    <row r="76" spans="1:9" ht="25.5" x14ac:dyDescent="0.25">
      <c r="A76" s="12" t="s">
        <v>52</v>
      </c>
      <c r="B76" s="13">
        <v>4</v>
      </c>
      <c r="C76" s="14">
        <v>1</v>
      </c>
      <c r="D76" s="14">
        <f t="shared" si="36"/>
        <v>4</v>
      </c>
      <c r="E76" s="14">
        <f t="shared" si="37"/>
        <v>3.33</v>
      </c>
      <c r="F76" s="14">
        <f t="shared" si="38"/>
        <v>13.32</v>
      </c>
      <c r="G76" s="53">
        <f t="shared" si="39"/>
        <v>0.66600000000000004</v>
      </c>
      <c r="H76" s="53">
        <f t="shared" si="40"/>
        <v>1.3320000000000001</v>
      </c>
      <c r="I76" s="18">
        <f t="shared" si="41"/>
        <v>1540.39806</v>
      </c>
    </row>
    <row r="77" spans="1:9" ht="25.5" x14ac:dyDescent="0.25">
      <c r="A77" s="12" t="s">
        <v>53</v>
      </c>
      <c r="B77" s="13">
        <v>4</v>
      </c>
      <c r="C77" s="14">
        <v>4</v>
      </c>
      <c r="D77" s="14">
        <f t="shared" si="36"/>
        <v>16</v>
      </c>
      <c r="E77" s="14">
        <f t="shared" si="37"/>
        <v>3.33</v>
      </c>
      <c r="F77" s="14">
        <f t="shared" si="38"/>
        <v>53.28</v>
      </c>
      <c r="G77" s="53">
        <f t="shared" si="39"/>
        <v>2.6640000000000001</v>
      </c>
      <c r="H77" s="53">
        <f t="shared" si="40"/>
        <v>5.3280000000000003</v>
      </c>
      <c r="I77" s="18">
        <f t="shared" si="41"/>
        <v>6161.5922399999999</v>
      </c>
    </row>
    <row r="78" spans="1:9" x14ac:dyDescent="0.25">
      <c r="A78" s="12" t="s">
        <v>54</v>
      </c>
      <c r="B78" s="13" t="s">
        <v>15</v>
      </c>
      <c r="C78" s="14"/>
      <c r="D78" s="14"/>
      <c r="E78" s="14"/>
      <c r="F78" s="14"/>
      <c r="G78" s="14"/>
      <c r="H78" s="14"/>
      <c r="I78" s="14"/>
    </row>
    <row r="79" spans="1:9" x14ac:dyDescent="0.25">
      <c r="A79" s="12" t="s">
        <v>55</v>
      </c>
      <c r="B79" s="13" t="s">
        <v>15</v>
      </c>
      <c r="C79" s="14"/>
      <c r="D79" s="14"/>
      <c r="E79" s="14"/>
      <c r="F79" s="14"/>
      <c r="G79" s="14"/>
      <c r="H79" s="14"/>
      <c r="I79" s="14"/>
    </row>
    <row r="80" spans="1:9" ht="27" x14ac:dyDescent="0.25">
      <c r="A80" s="22" t="s">
        <v>56</v>
      </c>
      <c r="B80" s="27"/>
      <c r="C80" s="24"/>
      <c r="D80" s="24"/>
      <c r="E80" s="24"/>
      <c r="F80" s="69">
        <f>SUM(F74:H77)</f>
        <v>1516.4819999999997</v>
      </c>
      <c r="G80" s="70"/>
      <c r="H80" s="71"/>
      <c r="I80" s="30">
        <f>SUM(I74:I77)</f>
        <v>152499.40794</v>
      </c>
    </row>
    <row r="81" spans="1:9" ht="25.5" x14ac:dyDescent="0.25">
      <c r="A81" s="15" t="s">
        <v>57</v>
      </c>
      <c r="B81" s="16"/>
      <c r="C81" s="17"/>
      <c r="D81" s="17"/>
      <c r="E81" s="17"/>
      <c r="F81" s="17"/>
      <c r="G81" s="17"/>
      <c r="H81" s="17"/>
      <c r="I81" s="17"/>
    </row>
    <row r="82" spans="1:9" x14ac:dyDescent="0.25">
      <c r="A82" s="12" t="s">
        <v>83</v>
      </c>
      <c r="B82" s="13" t="s">
        <v>47</v>
      </c>
      <c r="C82" s="14"/>
      <c r="D82" s="14"/>
      <c r="E82" s="14"/>
      <c r="F82" s="14"/>
      <c r="G82" s="14"/>
      <c r="H82" s="14"/>
      <c r="I82" s="14"/>
    </row>
    <row r="83" spans="1:9" x14ac:dyDescent="0.25">
      <c r="A83" s="12" t="s">
        <v>48</v>
      </c>
      <c r="B83" s="13" t="s">
        <v>43</v>
      </c>
      <c r="C83" s="14"/>
      <c r="D83" s="14"/>
      <c r="E83" s="14"/>
      <c r="F83" s="14"/>
      <c r="G83" s="14"/>
      <c r="H83" s="14"/>
      <c r="I83" s="14"/>
    </row>
    <row r="84" spans="1:9" x14ac:dyDescent="0.25">
      <c r="A84" s="12" t="s">
        <v>49</v>
      </c>
      <c r="B84" s="13" t="s">
        <v>43</v>
      </c>
      <c r="C84" s="14"/>
      <c r="D84" s="14"/>
      <c r="E84" s="14"/>
      <c r="F84" s="14"/>
      <c r="G84" s="14"/>
      <c r="H84" s="14"/>
      <c r="I84" s="14"/>
    </row>
    <row r="85" spans="1:9" x14ac:dyDescent="0.25">
      <c r="A85" s="12" t="s">
        <v>50</v>
      </c>
      <c r="B85" s="13" t="s">
        <v>15</v>
      </c>
      <c r="C85" s="14"/>
      <c r="D85" s="14"/>
      <c r="E85" s="14"/>
      <c r="F85" s="14"/>
      <c r="G85" s="14"/>
      <c r="H85" s="14"/>
      <c r="I85" s="14"/>
    </row>
    <row r="86" spans="1:9" x14ac:dyDescent="0.25">
      <c r="A86" s="12" t="s">
        <v>51</v>
      </c>
      <c r="B86" s="20"/>
      <c r="C86" s="14"/>
      <c r="D86" s="14"/>
      <c r="E86" s="14"/>
      <c r="F86" s="14"/>
      <c r="G86" s="14"/>
      <c r="H86" s="14"/>
      <c r="I86" s="14"/>
    </row>
    <row r="87" spans="1:9" ht="28.5" x14ac:dyDescent="0.25">
      <c r="A87" s="12" t="s">
        <v>94</v>
      </c>
      <c r="B87" s="13">
        <v>4</v>
      </c>
      <c r="C87" s="14">
        <v>47</v>
      </c>
      <c r="D87" s="14">
        <f t="shared" ref="D87:D90" si="42">B87*C87</f>
        <v>188</v>
      </c>
      <c r="E87" s="14">
        <f t="shared" ref="E87:E90" si="43">$L$5</f>
        <v>1</v>
      </c>
      <c r="F87" s="14">
        <f t="shared" ref="F87:F90" si="44">D87*E87</f>
        <v>188</v>
      </c>
      <c r="G87" s="14">
        <f t="shared" ref="G87:G90" si="45">F87*0.05</f>
        <v>9.4</v>
      </c>
      <c r="H87" s="14">
        <f t="shared" ref="H87:H90" si="46">F87*0.1</f>
        <v>18.8</v>
      </c>
      <c r="I87" s="18">
        <f>H87*$H$2+G87*$G$2+F87*$F$2</f>
        <v>21741.353999999999</v>
      </c>
    </row>
    <row r="88" spans="1:9" ht="28.5" x14ac:dyDescent="0.25">
      <c r="A88" s="12" t="s">
        <v>95</v>
      </c>
      <c r="B88" s="13">
        <v>4</v>
      </c>
      <c r="C88" s="14">
        <v>47</v>
      </c>
      <c r="D88" s="14">
        <f t="shared" si="42"/>
        <v>188</v>
      </c>
      <c r="E88" s="14">
        <f t="shared" si="43"/>
        <v>1</v>
      </c>
      <c r="F88" s="14">
        <f t="shared" si="44"/>
        <v>188</v>
      </c>
      <c r="G88" s="14">
        <f t="shared" si="45"/>
        <v>9.4</v>
      </c>
      <c r="H88" s="14">
        <f t="shared" si="46"/>
        <v>18.8</v>
      </c>
      <c r="I88" s="18">
        <f t="shared" ref="I88:I90" si="47">H88*$H$2+G88*$G$2+F88*$F$2</f>
        <v>21741.353999999999</v>
      </c>
    </row>
    <row r="89" spans="1:9" ht="25.5" x14ac:dyDescent="0.25">
      <c r="A89" s="12" t="s">
        <v>52</v>
      </c>
      <c r="B89" s="13">
        <v>4</v>
      </c>
      <c r="C89" s="14">
        <v>1</v>
      </c>
      <c r="D89" s="14">
        <f t="shared" si="42"/>
        <v>4</v>
      </c>
      <c r="E89" s="14">
        <f t="shared" si="43"/>
        <v>1</v>
      </c>
      <c r="F89" s="14">
        <f t="shared" si="44"/>
        <v>4</v>
      </c>
      <c r="G89" s="14">
        <f t="shared" si="45"/>
        <v>0.2</v>
      </c>
      <c r="H89" s="14">
        <f t="shared" si="46"/>
        <v>0.4</v>
      </c>
      <c r="I89" s="18">
        <f t="shared" si="47"/>
        <v>462.58199999999999</v>
      </c>
    </row>
    <row r="90" spans="1:9" ht="25.5" x14ac:dyDescent="0.25">
      <c r="A90" s="12" t="s">
        <v>53</v>
      </c>
      <c r="B90" s="13">
        <v>4</v>
      </c>
      <c r="C90" s="14">
        <v>4</v>
      </c>
      <c r="D90" s="14">
        <f t="shared" si="42"/>
        <v>16</v>
      </c>
      <c r="E90" s="14">
        <f t="shared" si="43"/>
        <v>1</v>
      </c>
      <c r="F90" s="14">
        <f t="shared" si="44"/>
        <v>16</v>
      </c>
      <c r="G90" s="14">
        <f t="shared" si="45"/>
        <v>0.8</v>
      </c>
      <c r="H90" s="14">
        <f t="shared" si="46"/>
        <v>1.6</v>
      </c>
      <c r="I90" s="18">
        <f t="shared" si="47"/>
        <v>1850.328</v>
      </c>
    </row>
    <row r="91" spans="1:9" x14ac:dyDescent="0.25">
      <c r="A91" s="12" t="s">
        <v>54</v>
      </c>
      <c r="B91" s="13" t="s">
        <v>15</v>
      </c>
      <c r="C91" s="14"/>
      <c r="D91" s="14"/>
      <c r="E91" s="14"/>
      <c r="F91" s="14"/>
      <c r="G91" s="14"/>
      <c r="H91" s="14"/>
      <c r="I91" s="14"/>
    </row>
    <row r="92" spans="1:9" x14ac:dyDescent="0.25">
      <c r="A92" s="12" t="s">
        <v>55</v>
      </c>
      <c r="B92" s="13" t="s">
        <v>15</v>
      </c>
      <c r="C92" s="14"/>
      <c r="D92" s="14"/>
      <c r="E92" s="14"/>
      <c r="F92" s="14"/>
      <c r="G92" s="14"/>
      <c r="H92" s="14"/>
      <c r="I92" s="14"/>
    </row>
    <row r="93" spans="1:9" ht="27" x14ac:dyDescent="0.25">
      <c r="A93" s="22" t="s">
        <v>58</v>
      </c>
      <c r="B93" s="27"/>
      <c r="C93" s="24"/>
      <c r="D93" s="24"/>
      <c r="E93" s="24"/>
      <c r="F93" s="73">
        <f>SUM(F87:H90)</f>
        <v>455.40000000000003</v>
      </c>
      <c r="G93" s="73"/>
      <c r="H93" s="73"/>
      <c r="I93" s="30">
        <f>SUM(I87:I90)</f>
        <v>45795.618000000002</v>
      </c>
    </row>
    <row r="94" spans="1:9" ht="27" x14ac:dyDescent="0.25">
      <c r="A94" s="22" t="s">
        <v>59</v>
      </c>
      <c r="B94" s="24"/>
      <c r="C94" s="24"/>
      <c r="D94" s="24"/>
      <c r="E94" s="24"/>
      <c r="F94" s="73">
        <f>SUM(F93,F80)</f>
        <v>1971.8819999999998</v>
      </c>
      <c r="G94" s="73"/>
      <c r="H94" s="73"/>
      <c r="I94" s="30">
        <f>SUM(I93,I80)</f>
        <v>198295.02594000002</v>
      </c>
    </row>
    <row r="95" spans="1:9" ht="28.5" x14ac:dyDescent="0.25">
      <c r="A95" s="28" t="s">
        <v>96</v>
      </c>
      <c r="B95" s="14"/>
      <c r="C95" s="14"/>
      <c r="D95" s="14"/>
      <c r="E95" s="14"/>
      <c r="F95" s="68">
        <f>ROUND(SUM(F94,F67),-2)</f>
        <v>15000</v>
      </c>
      <c r="G95" s="68"/>
      <c r="H95" s="68"/>
      <c r="I95" s="29">
        <f>ROUND(SUM(I94,I67),-4)</f>
        <v>1510000</v>
      </c>
    </row>
    <row r="96" spans="1:9" s="10" customFormat="1" ht="15.75" x14ac:dyDescent="0.2">
      <c r="A96" s="6" t="s">
        <v>84</v>
      </c>
      <c r="B96" s="7"/>
      <c r="C96" s="8"/>
      <c r="D96" s="8"/>
      <c r="E96" s="8"/>
      <c r="F96" s="8"/>
      <c r="G96" s="8"/>
      <c r="H96" s="8"/>
      <c r="I96" s="9">
        <v>188000</v>
      </c>
    </row>
    <row r="97" spans="1:9" s="10" customFormat="1" ht="15.75" x14ac:dyDescent="0.2">
      <c r="A97" s="6" t="s">
        <v>85</v>
      </c>
      <c r="B97" s="7"/>
      <c r="C97" s="8"/>
      <c r="D97" s="8"/>
      <c r="E97" s="8"/>
      <c r="F97" s="8"/>
      <c r="G97" s="8"/>
      <c r="H97" s="8"/>
      <c r="I97" s="9">
        <f>ROUND(I96+I95,-4)</f>
        <v>1700000</v>
      </c>
    </row>
    <row r="99" spans="1:9" x14ac:dyDescent="0.25">
      <c r="A99" s="2" t="s">
        <v>60</v>
      </c>
    </row>
    <row r="100" spans="1:9" ht="30.75" customHeight="1" x14ac:dyDescent="0.25">
      <c r="A100" s="62" t="s">
        <v>123</v>
      </c>
      <c r="B100" s="62"/>
      <c r="C100" s="62"/>
      <c r="D100" s="62"/>
      <c r="E100" s="62"/>
      <c r="F100" s="62"/>
      <c r="G100" s="62"/>
      <c r="H100" s="62"/>
      <c r="I100" s="62"/>
    </row>
    <row r="101" spans="1:9" ht="58.5" customHeight="1" x14ac:dyDescent="0.25">
      <c r="A101" s="62" t="s">
        <v>97</v>
      </c>
      <c r="B101" s="63"/>
      <c r="C101" s="63"/>
      <c r="D101" s="63"/>
      <c r="E101" s="63"/>
      <c r="F101" s="63"/>
      <c r="G101" s="63"/>
      <c r="H101" s="63"/>
      <c r="I101" s="63"/>
    </row>
    <row r="102" spans="1:9" ht="44.25" customHeight="1" x14ac:dyDescent="0.25">
      <c r="A102" s="66" t="s">
        <v>126</v>
      </c>
      <c r="B102" s="67"/>
      <c r="C102" s="67"/>
      <c r="D102" s="67"/>
      <c r="E102" s="67"/>
      <c r="F102" s="67"/>
      <c r="G102" s="67"/>
      <c r="H102" s="67"/>
      <c r="I102" s="67"/>
    </row>
    <row r="103" spans="1:9" x14ac:dyDescent="0.25">
      <c r="A103" s="66" t="s">
        <v>127</v>
      </c>
      <c r="B103" s="67"/>
      <c r="C103" s="67"/>
      <c r="D103" s="67"/>
      <c r="E103" s="67"/>
      <c r="F103" s="67"/>
      <c r="G103" s="67"/>
      <c r="H103" s="67"/>
      <c r="I103" s="67"/>
    </row>
    <row r="104" spans="1:9" x14ac:dyDescent="0.25">
      <c r="A104" s="66" t="s">
        <v>128</v>
      </c>
      <c r="B104" s="67"/>
      <c r="C104" s="67"/>
      <c r="D104" s="67"/>
      <c r="E104" s="67"/>
      <c r="F104" s="67"/>
      <c r="G104" s="67"/>
      <c r="H104" s="67"/>
      <c r="I104" s="67"/>
    </row>
    <row r="105" spans="1:9" x14ac:dyDescent="0.25">
      <c r="A105" s="66" t="s">
        <v>129</v>
      </c>
      <c r="B105" s="67"/>
      <c r="C105" s="67"/>
      <c r="D105" s="67"/>
      <c r="E105" s="67"/>
      <c r="F105" s="67"/>
      <c r="G105" s="67"/>
      <c r="H105" s="67"/>
      <c r="I105" s="67"/>
    </row>
    <row r="106" spans="1:9" ht="30.75" customHeight="1" x14ac:dyDescent="0.25">
      <c r="A106" s="62" t="s">
        <v>61</v>
      </c>
      <c r="B106" s="63"/>
      <c r="C106" s="63"/>
      <c r="D106" s="63"/>
      <c r="E106" s="63"/>
      <c r="F106" s="63"/>
      <c r="G106" s="63"/>
      <c r="H106" s="63"/>
      <c r="I106" s="63"/>
    </row>
    <row r="107" spans="1:9" x14ac:dyDescent="0.25">
      <c r="A107" s="62" t="s">
        <v>62</v>
      </c>
      <c r="B107" s="63"/>
      <c r="C107" s="63"/>
      <c r="D107" s="63"/>
      <c r="E107" s="63"/>
      <c r="F107" s="63"/>
      <c r="G107" s="63"/>
      <c r="H107" s="63"/>
      <c r="I107" s="63"/>
    </row>
    <row r="108" spans="1:9" x14ac:dyDescent="0.25">
      <c r="A108" s="62" t="s">
        <v>63</v>
      </c>
      <c r="B108" s="63"/>
      <c r="C108" s="63"/>
      <c r="D108" s="63"/>
      <c r="E108" s="63"/>
      <c r="F108" s="63"/>
      <c r="G108" s="63"/>
      <c r="H108" s="63"/>
      <c r="I108" s="63"/>
    </row>
    <row r="109" spans="1:9" x14ac:dyDescent="0.25">
      <c r="A109" s="64" t="s">
        <v>86</v>
      </c>
      <c r="B109" s="65"/>
      <c r="C109" s="65"/>
      <c r="D109" s="65"/>
      <c r="E109" s="65"/>
      <c r="F109" s="65"/>
      <c r="G109" s="65"/>
      <c r="H109" s="65"/>
      <c r="I109" s="65"/>
    </row>
  </sheetData>
  <mergeCells count="18">
    <mergeCell ref="A5:A6"/>
    <mergeCell ref="F66:H66"/>
    <mergeCell ref="F67:H67"/>
    <mergeCell ref="F93:H93"/>
    <mergeCell ref="F94:H94"/>
    <mergeCell ref="F95:H95"/>
    <mergeCell ref="F37:H37"/>
    <mergeCell ref="F80:H80"/>
    <mergeCell ref="A100:I100"/>
    <mergeCell ref="A101:I101"/>
    <mergeCell ref="A108:I108"/>
    <mergeCell ref="A109:I109"/>
    <mergeCell ref="A102:I102"/>
    <mergeCell ref="A103:I103"/>
    <mergeCell ref="A104:I104"/>
    <mergeCell ref="A105:I105"/>
    <mergeCell ref="A106:I106"/>
    <mergeCell ref="A107:I107"/>
  </mergeCells>
  <pageMargins left="0.7" right="0.7" top="0.75" bottom="0.75" header="0.3" footer="0.3"/>
  <pageSetup orientation="portrait" horizontalDpi="4294967293"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topLeftCell="A4" workbookViewId="0">
      <selection activeCell="A17" sqref="A17"/>
    </sheetView>
  </sheetViews>
  <sheetFormatPr defaultRowHeight="15" x14ac:dyDescent="0.25"/>
  <cols>
    <col min="1" max="1" width="42" customWidth="1"/>
    <col min="2" max="9" width="11.5703125" customWidth="1"/>
  </cols>
  <sheetData>
    <row r="1" spans="1:9" x14ac:dyDescent="0.25">
      <c r="A1" s="32" t="s">
        <v>124</v>
      </c>
      <c r="B1" s="33"/>
      <c r="C1" s="33"/>
      <c r="D1" s="33"/>
      <c r="E1" s="33"/>
      <c r="F1" s="33"/>
      <c r="G1" s="33"/>
      <c r="H1" s="33"/>
      <c r="I1" s="33"/>
    </row>
    <row r="2" spans="1:9" ht="15.75" x14ac:dyDescent="0.25">
      <c r="A2" s="33"/>
      <c r="B2" s="33"/>
      <c r="C2" s="33"/>
      <c r="D2" s="33"/>
      <c r="E2" s="33"/>
      <c r="F2" s="5">
        <v>46.67</v>
      </c>
      <c r="G2" s="5">
        <v>62.9</v>
      </c>
      <c r="H2" s="5">
        <v>25.25</v>
      </c>
      <c r="I2" s="33"/>
    </row>
    <row r="3" spans="1:9" ht="15" customHeight="1" x14ac:dyDescent="0.25">
      <c r="A3" s="72" t="s">
        <v>1</v>
      </c>
      <c r="B3" s="11" t="s">
        <v>2</v>
      </c>
      <c r="C3" s="11" t="s">
        <v>4</v>
      </c>
      <c r="D3" s="11" t="s">
        <v>6</v>
      </c>
      <c r="E3" s="11" t="s">
        <v>8</v>
      </c>
      <c r="F3" s="11" t="s">
        <v>9</v>
      </c>
      <c r="G3" s="11" t="s">
        <v>81</v>
      </c>
      <c r="H3" s="11" t="s">
        <v>11</v>
      </c>
      <c r="I3" s="11" t="s">
        <v>13</v>
      </c>
    </row>
    <row r="4" spans="1:9" ht="51" x14ac:dyDescent="0.25">
      <c r="A4" s="72"/>
      <c r="B4" s="11" t="s">
        <v>64</v>
      </c>
      <c r="C4" s="11" t="s">
        <v>65</v>
      </c>
      <c r="D4" s="11" t="s">
        <v>66</v>
      </c>
      <c r="E4" s="11" t="s">
        <v>103</v>
      </c>
      <c r="F4" s="11" t="s">
        <v>67</v>
      </c>
      <c r="G4" s="11" t="s">
        <v>104</v>
      </c>
      <c r="H4" s="11" t="s">
        <v>105</v>
      </c>
      <c r="I4" s="11" t="s">
        <v>100</v>
      </c>
    </row>
    <row r="5" spans="1:9" x14ac:dyDescent="0.25">
      <c r="A5" s="12" t="s">
        <v>14</v>
      </c>
      <c r="B5" s="13" t="s">
        <v>15</v>
      </c>
      <c r="C5" s="3"/>
      <c r="D5" s="14"/>
      <c r="E5" s="14"/>
      <c r="F5" s="14"/>
      <c r="G5" s="14"/>
      <c r="H5" s="14"/>
      <c r="I5" s="14"/>
    </row>
    <row r="6" spans="1:9" x14ac:dyDescent="0.25">
      <c r="A6" s="12" t="s">
        <v>68</v>
      </c>
      <c r="B6" s="14">
        <v>40</v>
      </c>
      <c r="C6" s="14">
        <v>0</v>
      </c>
      <c r="D6" s="14">
        <f>B6*C6</f>
        <v>0</v>
      </c>
      <c r="E6" s="14">
        <v>0</v>
      </c>
      <c r="F6" s="14">
        <f>D6*E6</f>
        <v>0</v>
      </c>
      <c r="G6" s="14">
        <f>F6*0.05</f>
        <v>0</v>
      </c>
      <c r="H6" s="14">
        <f>F6*0.1</f>
        <v>0</v>
      </c>
      <c r="I6" s="18">
        <f>H6*$H$2+G6*$G$2+F6*$F$2</f>
        <v>0</v>
      </c>
    </row>
    <row r="7" spans="1:9" x14ac:dyDescent="0.25">
      <c r="A7" s="12" t="s">
        <v>69</v>
      </c>
      <c r="B7" s="14">
        <v>0</v>
      </c>
      <c r="C7" s="14">
        <v>0</v>
      </c>
      <c r="D7" s="14">
        <f t="shared" ref="D7:D8" si="0">B7*C7</f>
        <v>0</v>
      </c>
      <c r="E7" s="14">
        <v>0</v>
      </c>
      <c r="F7" s="14">
        <f t="shared" ref="F7:F8" si="1">D7*E7</f>
        <v>0</v>
      </c>
      <c r="G7" s="14">
        <f t="shared" ref="G7:G8" si="2">F7*0.05</f>
        <v>0</v>
      </c>
      <c r="H7" s="14">
        <f t="shared" ref="H7:H8" si="3">F7*0.1</f>
        <v>0</v>
      </c>
      <c r="I7" s="18">
        <f t="shared" ref="I7:I8" si="4">H7*$H$2+G7*$G$2+F7*$F$2</f>
        <v>0</v>
      </c>
    </row>
    <row r="8" spans="1:9" x14ac:dyDescent="0.25">
      <c r="A8" s="12" t="s">
        <v>70</v>
      </c>
      <c r="B8" s="14">
        <v>0</v>
      </c>
      <c r="C8" s="14">
        <v>0</v>
      </c>
      <c r="D8" s="14">
        <f t="shared" si="0"/>
        <v>0</v>
      </c>
      <c r="E8" s="14">
        <v>0</v>
      </c>
      <c r="F8" s="14">
        <f t="shared" si="1"/>
        <v>0</v>
      </c>
      <c r="G8" s="14">
        <f t="shared" si="2"/>
        <v>0</v>
      </c>
      <c r="H8" s="14">
        <f t="shared" si="3"/>
        <v>0</v>
      </c>
      <c r="I8" s="18">
        <f t="shared" si="4"/>
        <v>0</v>
      </c>
    </row>
    <row r="9" spans="1:9" x14ac:dyDescent="0.25">
      <c r="A9" s="12" t="s">
        <v>71</v>
      </c>
      <c r="B9" s="14"/>
      <c r="C9" s="14"/>
      <c r="D9" s="14"/>
      <c r="E9" s="14"/>
      <c r="F9" s="14"/>
      <c r="G9" s="14"/>
      <c r="H9" s="14"/>
      <c r="I9" s="19"/>
    </row>
    <row r="10" spans="1:9" ht="25.5" x14ac:dyDescent="0.25">
      <c r="A10" s="12" t="s">
        <v>72</v>
      </c>
      <c r="B10" s="14">
        <v>8</v>
      </c>
      <c r="C10" s="14">
        <v>1</v>
      </c>
      <c r="D10" s="14">
        <f t="shared" ref="D10:D19" si="5">B10*C10</f>
        <v>8</v>
      </c>
      <c r="E10" s="21">
        <v>0.33</v>
      </c>
      <c r="F10" s="14">
        <f t="shared" ref="F10:F19" si="6">D10*E10</f>
        <v>2.64</v>
      </c>
      <c r="G10" s="53">
        <f t="shared" ref="G10:G19" si="7">F10*0.05</f>
        <v>0.13200000000000001</v>
      </c>
      <c r="H10" s="53">
        <f t="shared" ref="H10:H19" si="8">F10*0.1</f>
        <v>0.26400000000000001</v>
      </c>
      <c r="I10" s="18">
        <f t="shared" ref="I10:I19" si="9">H10*$H$2+G10*$G$2+F10*$F$2</f>
        <v>138.17760000000001</v>
      </c>
    </row>
    <row r="11" spans="1:9" x14ac:dyDescent="0.25">
      <c r="A11" s="12" t="s">
        <v>73</v>
      </c>
      <c r="B11" s="14">
        <v>2</v>
      </c>
      <c r="C11" s="14">
        <v>1</v>
      </c>
      <c r="D11" s="14">
        <f t="shared" si="5"/>
        <v>2</v>
      </c>
      <c r="E11" s="21">
        <v>0.33</v>
      </c>
      <c r="F11" s="14">
        <f t="shared" si="6"/>
        <v>0.66</v>
      </c>
      <c r="G11" s="53">
        <f t="shared" si="7"/>
        <v>3.3000000000000002E-2</v>
      </c>
      <c r="H11" s="53">
        <f t="shared" si="8"/>
        <v>6.6000000000000003E-2</v>
      </c>
      <c r="I11" s="18">
        <f t="shared" si="9"/>
        <v>34.544400000000003</v>
      </c>
    </row>
    <row r="12" spans="1:9" x14ac:dyDescent="0.25">
      <c r="A12" s="12" t="s">
        <v>74</v>
      </c>
      <c r="B12" s="14">
        <v>2</v>
      </c>
      <c r="C12" s="14">
        <v>1</v>
      </c>
      <c r="D12" s="14">
        <f t="shared" si="5"/>
        <v>2</v>
      </c>
      <c r="E12" s="21">
        <v>0.33</v>
      </c>
      <c r="F12" s="14">
        <f t="shared" si="6"/>
        <v>0.66</v>
      </c>
      <c r="G12" s="53">
        <f t="shared" si="7"/>
        <v>3.3000000000000002E-2</v>
      </c>
      <c r="H12" s="53">
        <f t="shared" si="8"/>
        <v>6.6000000000000003E-2</v>
      </c>
      <c r="I12" s="18">
        <f t="shared" si="9"/>
        <v>34.544400000000003</v>
      </c>
    </row>
    <row r="13" spans="1:9" x14ac:dyDescent="0.25">
      <c r="A13" s="12" t="s">
        <v>75</v>
      </c>
      <c r="B13" s="14">
        <v>8</v>
      </c>
      <c r="C13" s="14">
        <v>1</v>
      </c>
      <c r="D13" s="14">
        <f t="shared" si="5"/>
        <v>8</v>
      </c>
      <c r="E13" s="21">
        <v>0.33</v>
      </c>
      <c r="F13" s="14">
        <f t="shared" si="6"/>
        <v>2.64</v>
      </c>
      <c r="G13" s="53">
        <f t="shared" si="7"/>
        <v>0.13200000000000001</v>
      </c>
      <c r="H13" s="53">
        <f t="shared" si="8"/>
        <v>0.26400000000000001</v>
      </c>
      <c r="I13" s="18">
        <f t="shared" si="9"/>
        <v>138.17760000000001</v>
      </c>
    </row>
    <row r="14" spans="1:9" x14ac:dyDescent="0.25">
      <c r="A14" s="12" t="s">
        <v>76</v>
      </c>
      <c r="B14" s="14">
        <v>4</v>
      </c>
      <c r="C14" s="14">
        <v>1</v>
      </c>
      <c r="D14" s="14">
        <f t="shared" si="5"/>
        <v>4</v>
      </c>
      <c r="E14" s="21">
        <v>0.33</v>
      </c>
      <c r="F14" s="14">
        <f t="shared" si="6"/>
        <v>1.32</v>
      </c>
      <c r="G14" s="53">
        <f t="shared" si="7"/>
        <v>6.6000000000000003E-2</v>
      </c>
      <c r="H14" s="53">
        <f t="shared" si="8"/>
        <v>0.13200000000000001</v>
      </c>
      <c r="I14" s="18">
        <f t="shared" si="9"/>
        <v>69.088800000000006</v>
      </c>
    </row>
    <row r="15" spans="1:9" x14ac:dyDescent="0.25">
      <c r="A15" s="12" t="s">
        <v>77</v>
      </c>
      <c r="B15" s="14">
        <v>40</v>
      </c>
      <c r="C15" s="14">
        <v>1</v>
      </c>
      <c r="D15" s="14">
        <f t="shared" si="5"/>
        <v>40</v>
      </c>
      <c r="E15" s="21">
        <v>0.33</v>
      </c>
      <c r="F15" s="14">
        <f t="shared" si="6"/>
        <v>13.200000000000001</v>
      </c>
      <c r="G15" s="14">
        <f t="shared" si="7"/>
        <v>0.66000000000000014</v>
      </c>
      <c r="H15" s="14">
        <f t="shared" si="8"/>
        <v>1.3200000000000003</v>
      </c>
      <c r="I15" s="18">
        <f t="shared" si="9"/>
        <v>690.88800000000015</v>
      </c>
    </row>
    <row r="16" spans="1:9" x14ac:dyDescent="0.25">
      <c r="A16" s="12" t="s">
        <v>78</v>
      </c>
      <c r="B16" s="14">
        <v>40</v>
      </c>
      <c r="C16" s="14">
        <v>1</v>
      </c>
      <c r="D16" s="14">
        <f t="shared" si="5"/>
        <v>40</v>
      </c>
      <c r="E16" s="21">
        <v>0.33</v>
      </c>
      <c r="F16" s="14">
        <f t="shared" si="6"/>
        <v>13.200000000000001</v>
      </c>
      <c r="G16" s="14">
        <f t="shared" si="7"/>
        <v>0.66000000000000014</v>
      </c>
      <c r="H16" s="14">
        <f t="shared" si="8"/>
        <v>1.3200000000000003</v>
      </c>
      <c r="I16" s="18">
        <f t="shared" si="9"/>
        <v>690.88800000000015</v>
      </c>
    </row>
    <row r="17" spans="1:9" x14ac:dyDescent="0.25">
      <c r="A17" s="52" t="s">
        <v>79</v>
      </c>
      <c r="B17" s="14">
        <v>70</v>
      </c>
      <c r="C17" s="14">
        <v>1</v>
      </c>
      <c r="D17" s="14">
        <f t="shared" si="5"/>
        <v>70</v>
      </c>
      <c r="E17" s="21">
        <v>4.33</v>
      </c>
      <c r="F17" s="14">
        <f t="shared" si="6"/>
        <v>303.10000000000002</v>
      </c>
      <c r="G17" s="53">
        <f t="shared" si="7"/>
        <v>15.155000000000001</v>
      </c>
      <c r="H17" s="14">
        <f t="shared" si="8"/>
        <v>30.310000000000002</v>
      </c>
      <c r="I17" s="18">
        <f t="shared" si="9"/>
        <v>15864.254000000001</v>
      </c>
    </row>
    <row r="18" spans="1:9" ht="15.75" x14ac:dyDescent="0.25">
      <c r="A18" s="12" t="s">
        <v>101</v>
      </c>
      <c r="B18" s="14">
        <v>16</v>
      </c>
      <c r="C18" s="14">
        <v>2</v>
      </c>
      <c r="D18" s="14">
        <f t="shared" si="5"/>
        <v>32</v>
      </c>
      <c r="E18" s="21">
        <v>1</v>
      </c>
      <c r="F18" s="14">
        <f t="shared" si="6"/>
        <v>32</v>
      </c>
      <c r="G18" s="14">
        <f t="shared" si="7"/>
        <v>1.6</v>
      </c>
      <c r="H18" s="14">
        <f t="shared" si="8"/>
        <v>3.2</v>
      </c>
      <c r="I18" s="18">
        <f t="shared" si="9"/>
        <v>1674.88</v>
      </c>
    </row>
    <row r="19" spans="1:9" x14ac:dyDescent="0.25">
      <c r="A19" s="12" t="s">
        <v>80</v>
      </c>
      <c r="B19" s="14">
        <v>200</v>
      </c>
      <c r="C19" s="14">
        <v>1</v>
      </c>
      <c r="D19" s="14">
        <f t="shared" si="5"/>
        <v>200</v>
      </c>
      <c r="E19" s="14">
        <v>1</v>
      </c>
      <c r="F19" s="14">
        <f t="shared" si="6"/>
        <v>200</v>
      </c>
      <c r="G19" s="14">
        <f t="shared" si="7"/>
        <v>10</v>
      </c>
      <c r="H19" s="14">
        <f t="shared" si="8"/>
        <v>20</v>
      </c>
      <c r="I19" s="18">
        <f t="shared" si="9"/>
        <v>10468</v>
      </c>
    </row>
    <row r="20" spans="1:9" ht="28.5" customHeight="1" x14ac:dyDescent="0.25">
      <c r="A20" s="75" t="s">
        <v>102</v>
      </c>
      <c r="B20" s="76"/>
      <c r="C20" s="76"/>
      <c r="D20" s="76"/>
      <c r="E20" s="77"/>
      <c r="F20" s="78">
        <f>SUM(F6:H19)</f>
        <v>654.83300000000008</v>
      </c>
      <c r="G20" s="78"/>
      <c r="H20" s="78"/>
      <c r="I20" s="29">
        <f>ROUND(SUM(I6:I19),-2)</f>
        <v>29800</v>
      </c>
    </row>
    <row r="21" spans="1:9" x14ac:dyDescent="0.25">
      <c r="A21" s="31"/>
      <c r="B21" s="31"/>
      <c r="C21" s="31"/>
      <c r="D21" s="31"/>
      <c r="E21" s="31"/>
      <c r="F21" s="31"/>
      <c r="G21" s="31"/>
      <c r="H21" s="31"/>
      <c r="I21" s="31"/>
    </row>
    <row r="22" spans="1:9" x14ac:dyDescent="0.25">
      <c r="A22" s="79" t="s">
        <v>60</v>
      </c>
      <c r="B22" s="80"/>
      <c r="C22" s="80"/>
      <c r="D22" s="80"/>
      <c r="E22" s="80"/>
      <c r="F22" s="80"/>
      <c r="G22" s="80"/>
      <c r="H22" s="80"/>
      <c r="I22" s="80"/>
    </row>
    <row r="23" spans="1:9" ht="32.25" customHeight="1" x14ac:dyDescent="0.25">
      <c r="A23" s="62" t="s">
        <v>123</v>
      </c>
      <c r="B23" s="81"/>
      <c r="C23" s="81"/>
      <c r="D23" s="81"/>
      <c r="E23" s="81"/>
      <c r="F23" s="81"/>
      <c r="G23" s="81"/>
      <c r="H23" s="81"/>
      <c r="I23" s="81"/>
    </row>
    <row r="24" spans="1:9" ht="45" customHeight="1" x14ac:dyDescent="0.25">
      <c r="A24" s="62" t="s">
        <v>106</v>
      </c>
      <c r="B24" s="62"/>
      <c r="C24" s="62"/>
      <c r="D24" s="62"/>
      <c r="E24" s="62"/>
      <c r="F24" s="62"/>
      <c r="G24" s="62"/>
      <c r="H24" s="62"/>
      <c r="I24" s="62"/>
    </row>
    <row r="25" spans="1:9" ht="15.75" x14ac:dyDescent="0.25">
      <c r="A25" s="62" t="s">
        <v>98</v>
      </c>
      <c r="B25" s="62"/>
      <c r="C25" s="62"/>
      <c r="D25" s="62"/>
      <c r="E25" s="62"/>
      <c r="F25" s="62"/>
      <c r="G25" s="62"/>
      <c r="H25" s="62"/>
      <c r="I25" s="62"/>
    </row>
    <row r="26" spans="1:9" x14ac:dyDescent="0.25">
      <c r="A26" s="64" t="s">
        <v>99</v>
      </c>
      <c r="B26" s="74"/>
      <c r="C26" s="74"/>
      <c r="D26" s="74"/>
      <c r="E26" s="74"/>
      <c r="F26" s="74"/>
      <c r="G26" s="74"/>
      <c r="H26" s="74"/>
      <c r="I26" s="74"/>
    </row>
    <row r="27" spans="1:9" x14ac:dyDescent="0.25">
      <c r="A27" s="4"/>
    </row>
  </sheetData>
  <mergeCells count="8">
    <mergeCell ref="A25:I25"/>
    <mergeCell ref="A26:I26"/>
    <mergeCell ref="A20:E20"/>
    <mergeCell ref="A3:A4"/>
    <mergeCell ref="F20:H20"/>
    <mergeCell ref="A22:I22"/>
    <mergeCell ref="A23:I23"/>
    <mergeCell ref="A24:I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Burden Summary</vt: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wwrigley</cp:lastModifiedBy>
  <dcterms:created xsi:type="dcterms:W3CDTF">2015-10-12T21:09:20Z</dcterms:created>
  <dcterms:modified xsi:type="dcterms:W3CDTF">2016-02-18T15:49:18Z</dcterms:modified>
</cp:coreProperties>
</file>