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defaultThemeVersion="124226"/>
  <bookViews>
    <workbookView xWindow="60" yWindow="30" windowWidth="19950" windowHeight="10395" tabRatio="640"/>
  </bookViews>
  <sheets>
    <sheet name="RecordKeeping" sheetId="8" r:id="rId1"/>
    <sheet name="Reporting" sheetId="27" r:id="rId2"/>
    <sheet name="60 day Summ" sheetId="28" r:id="rId3"/>
    <sheet name="Burden Summary" sheetId="4" r:id="rId4"/>
    <sheet name="Notes" sheetId="29" r:id="rId5"/>
  </sheets>
  <definedNames>
    <definedName name="_xlnm._FilterDatabase" localSheetId="0" hidden="1">RecordKeeping!$A$3:$N$42</definedName>
    <definedName name="_xlnm._FilterDatabase" localSheetId="1" hidden="1">Reporting!$A$3:$N$34</definedName>
    <definedName name="_xlnm.Print_Area" localSheetId="2">'60 day Summ'!$B$2:$C$9</definedName>
    <definedName name="_xlnm.Print_Area" localSheetId="3">'Burden Summary'!$A$1:$F$15</definedName>
    <definedName name="_xlnm.Print_Area" localSheetId="0">RecordKeeping!$A$1:$N$45</definedName>
    <definedName name="_xlnm.Print_Area" localSheetId="1">Reporting!$A$1:$N$40</definedName>
  </definedNames>
  <calcPr calcId="145621"/>
</workbook>
</file>

<file path=xl/calcChain.xml><?xml version="1.0" encoding="utf-8"?>
<calcChain xmlns="http://schemas.openxmlformats.org/spreadsheetml/2006/main">
  <c r="E16" i="8" l="1"/>
  <c r="I21" i="8" l="1"/>
  <c r="I25" i="8"/>
  <c r="M32" i="8"/>
  <c r="E29" i="27"/>
  <c r="J15" i="27" l="1"/>
  <c r="E7" i="4" l="1"/>
  <c r="L58" i="8"/>
  <c r="K58" i="8"/>
  <c r="G58" i="8"/>
  <c r="J58" i="8"/>
  <c r="N54" i="8"/>
  <c r="N53" i="8"/>
  <c r="J54" i="8"/>
  <c r="J53" i="8"/>
  <c r="J52" i="8"/>
  <c r="I54" i="8"/>
  <c r="I53" i="8"/>
  <c r="I52" i="8"/>
  <c r="H52" i="8" s="1"/>
  <c r="H54" i="8"/>
  <c r="H53" i="8"/>
  <c r="G54" i="8"/>
  <c r="G53" i="8"/>
  <c r="G52" i="8"/>
  <c r="E54" i="8"/>
  <c r="F54" i="8" s="1"/>
  <c r="E53" i="8"/>
  <c r="F53" i="8" s="1"/>
  <c r="E52" i="8"/>
  <c r="D45" i="8"/>
  <c r="E46" i="8"/>
  <c r="D46" i="8"/>
  <c r="J57" i="8"/>
  <c r="D54" i="8"/>
  <c r="D57" i="8"/>
  <c r="E57" i="8" s="1"/>
  <c r="D56" i="8"/>
  <c r="J56" i="8" s="1"/>
  <c r="D55" i="8"/>
  <c r="J55" i="8" s="1"/>
  <c r="D53" i="8"/>
  <c r="D52" i="8"/>
  <c r="D51" i="8"/>
  <c r="D50" i="8"/>
  <c r="D49" i="8"/>
  <c r="D48" i="8"/>
  <c r="D47" i="8"/>
  <c r="E41" i="8"/>
  <c r="K41" i="8"/>
  <c r="G32" i="8"/>
  <c r="I32" i="8" s="1"/>
  <c r="N32" i="8" s="1"/>
  <c r="K29" i="8"/>
  <c r="G19" i="8"/>
  <c r="I19" i="8" s="1"/>
  <c r="N19" i="8" s="1"/>
  <c r="M19" i="8" s="1"/>
  <c r="G28" i="8"/>
  <c r="I28" i="8" s="1"/>
  <c r="N28" i="8" s="1"/>
  <c r="M28" i="8" s="1"/>
  <c r="L16" i="8"/>
  <c r="K16" i="8"/>
  <c r="J16" i="8"/>
  <c r="F52" i="8" l="1"/>
  <c r="E56" i="8"/>
  <c r="E55" i="8"/>
  <c r="D42" i="27"/>
  <c r="D41" i="27"/>
  <c r="D40" i="27"/>
  <c r="D39" i="27"/>
  <c r="D38" i="27"/>
  <c r="G15" i="8"/>
  <c r="I15" i="8" s="1"/>
  <c r="N15" i="8" s="1"/>
  <c r="M15" i="8" s="1"/>
  <c r="J29" i="8"/>
  <c r="L29" i="8"/>
  <c r="G26" i="8"/>
  <c r="I26" i="8" s="1"/>
  <c r="N26" i="8" s="1"/>
  <c r="M26" i="8" s="1"/>
  <c r="L33" i="27"/>
  <c r="K33" i="27"/>
  <c r="J33" i="27"/>
  <c r="G25" i="27"/>
  <c r="I25" i="27" s="1"/>
  <c r="N25" i="27" s="1"/>
  <c r="M25" i="27" s="1"/>
  <c r="G23" i="27"/>
  <c r="I23" i="27" s="1"/>
  <c r="N23" i="27" s="1"/>
  <c r="M23" i="27" s="1"/>
  <c r="G22" i="27"/>
  <c r="I22" i="27" s="1"/>
  <c r="N22" i="27" s="1"/>
  <c r="M22" i="27" s="1"/>
  <c r="G21" i="27"/>
  <c r="I21" i="27" s="1"/>
  <c r="N21" i="27" s="1"/>
  <c r="M21" i="27" s="1"/>
  <c r="G20" i="27"/>
  <c r="I20" i="27" s="1"/>
  <c r="N20" i="27" s="1"/>
  <c r="M20" i="27" s="1"/>
  <c r="G19" i="27"/>
  <c r="I19" i="27" s="1"/>
  <c r="N19" i="27" s="1"/>
  <c r="M19" i="27" s="1"/>
  <c r="G18" i="27"/>
  <c r="I18" i="27" s="1"/>
  <c r="N18" i="27" s="1"/>
  <c r="M18" i="27" s="1"/>
  <c r="G17" i="27"/>
  <c r="I17" i="27" s="1"/>
  <c r="N17" i="27" s="1"/>
  <c r="M17" i="27" s="1"/>
  <c r="G39" i="8"/>
  <c r="I39" i="8" s="1"/>
  <c r="G38" i="8"/>
  <c r="I38" i="8" s="1"/>
  <c r="N38" i="8" s="1"/>
  <c r="M38" i="8" s="1"/>
  <c r="G37" i="8"/>
  <c r="I37" i="8" s="1"/>
  <c r="N37" i="8" s="1"/>
  <c r="M37" i="8" s="1"/>
  <c r="G40" i="8"/>
  <c r="I40" i="8" s="1"/>
  <c r="E33" i="27"/>
  <c r="G32" i="27"/>
  <c r="I32" i="27" s="1"/>
  <c r="N32" i="27" s="1"/>
  <c r="M32" i="27" s="1"/>
  <c r="G10" i="27"/>
  <c r="I10" i="27" s="1"/>
  <c r="N10" i="27" s="1"/>
  <c r="M10" i="27" s="1"/>
  <c r="G25" i="8"/>
  <c r="N25" i="8" s="1"/>
  <c r="G24" i="8"/>
  <c r="I24" i="8" s="1"/>
  <c r="N24" i="8" s="1"/>
  <c r="M24" i="8" s="1"/>
  <c r="G23" i="8"/>
  <c r="I23" i="8" s="1"/>
  <c r="N23" i="8" s="1"/>
  <c r="M23" i="8" s="1"/>
  <c r="G22" i="8"/>
  <c r="I22" i="8" s="1"/>
  <c r="N22" i="8" s="1"/>
  <c r="M22" i="8" s="1"/>
  <c r="G21" i="8"/>
  <c r="N21" i="8" s="1"/>
  <c r="M21" i="8" s="1"/>
  <c r="G20" i="8"/>
  <c r="I20" i="8" s="1"/>
  <c r="G13" i="8"/>
  <c r="M25" i="8" l="1"/>
  <c r="N52" i="8"/>
  <c r="M29" i="27"/>
  <c r="N20" i="8"/>
  <c r="M20" i="8" s="1"/>
  <c r="G29" i="27"/>
  <c r="I29" i="27"/>
  <c r="G34" i="8"/>
  <c r="I34" i="8" s="1"/>
  <c r="N34" i="8" s="1"/>
  <c r="M34" i="8" s="1"/>
  <c r="G33" i="8"/>
  <c r="I33" i="8" s="1"/>
  <c r="N33" i="8" s="1"/>
  <c r="M33" i="8" s="1"/>
  <c r="N40" i="8"/>
  <c r="G18" i="8"/>
  <c r="G27" i="8"/>
  <c r="I27" i="8" s="1"/>
  <c r="G6" i="8"/>
  <c r="G5" i="8"/>
  <c r="I5" i="8" s="1"/>
  <c r="N5" i="8" s="1"/>
  <c r="I13" i="8"/>
  <c r="N13" i="8" s="1"/>
  <c r="M13" i="8" s="1"/>
  <c r="G12" i="8"/>
  <c r="I12" i="8" s="1"/>
  <c r="N12" i="8" s="1"/>
  <c r="M12" i="8" s="1"/>
  <c r="G10" i="8"/>
  <c r="I10" i="8" s="1"/>
  <c r="N10" i="8" s="1"/>
  <c r="M10" i="8" s="1"/>
  <c r="G9" i="8"/>
  <c r="G8" i="8"/>
  <c r="G7" i="8"/>
  <c r="G11" i="8"/>
  <c r="I11" i="8" s="1"/>
  <c r="N11" i="8" s="1"/>
  <c r="M11" i="8" s="1"/>
  <c r="G36" i="8"/>
  <c r="I36" i="8" s="1"/>
  <c r="N36" i="8" s="1"/>
  <c r="M36" i="8" s="1"/>
  <c r="G35" i="8"/>
  <c r="I35" i="8" s="1"/>
  <c r="N35" i="8" s="1"/>
  <c r="M35" i="8" s="1"/>
  <c r="G31" i="27"/>
  <c r="G12" i="27"/>
  <c r="I12" i="27" s="1"/>
  <c r="N12" i="27" s="1"/>
  <c r="G11" i="27"/>
  <c r="I11" i="27" s="1"/>
  <c r="N11" i="27" s="1"/>
  <c r="G9" i="27"/>
  <c r="I9" i="27" s="1"/>
  <c r="N9" i="27" s="1"/>
  <c r="M9" i="27" s="1"/>
  <c r="G26" i="27"/>
  <c r="I26" i="27" s="1"/>
  <c r="G13" i="27"/>
  <c r="I13" i="27" s="1"/>
  <c r="G8" i="27"/>
  <c r="I8" i="27" s="1"/>
  <c r="N8" i="27" s="1"/>
  <c r="G7" i="27"/>
  <c r="I7" i="27" s="1"/>
  <c r="N7" i="27" s="1"/>
  <c r="M7" i="27" s="1"/>
  <c r="G6" i="27"/>
  <c r="I6" i="27" s="1"/>
  <c r="N6" i="27" s="1"/>
  <c r="M6" i="27" s="1"/>
  <c r="G5" i="27"/>
  <c r="I5" i="27" s="1"/>
  <c r="I8" i="8" l="1"/>
  <c r="G56" i="8"/>
  <c r="I9" i="8"/>
  <c r="G57" i="8"/>
  <c r="I7" i="8"/>
  <c r="G55" i="8"/>
  <c r="I6" i="8"/>
  <c r="I18" i="8"/>
  <c r="I29" i="8" s="1"/>
  <c r="G29" i="8"/>
  <c r="I31" i="27"/>
  <c r="G33" i="27"/>
  <c r="B11" i="4"/>
  <c r="N5" i="27"/>
  <c r="M5" i="27" s="1"/>
  <c r="G14" i="8"/>
  <c r="I14" i="8" s="1"/>
  <c r="N14" i="8" s="1"/>
  <c r="M14" i="8" s="1"/>
  <c r="E15" i="27"/>
  <c r="K15" i="27"/>
  <c r="L15" i="27"/>
  <c r="N8" i="8" l="1"/>
  <c r="I56" i="8"/>
  <c r="H56" i="8" s="1"/>
  <c r="F57" i="8"/>
  <c r="N9" i="8"/>
  <c r="I57" i="8"/>
  <c r="H57" i="8" s="1"/>
  <c r="F56" i="8"/>
  <c r="N7" i="8"/>
  <c r="I55" i="8"/>
  <c r="H55" i="8" s="1"/>
  <c r="F55" i="8"/>
  <c r="G16" i="8"/>
  <c r="N6" i="8"/>
  <c r="I16" i="8"/>
  <c r="N31" i="27"/>
  <c r="I33" i="27"/>
  <c r="J29" i="27"/>
  <c r="M9" i="8" l="1"/>
  <c r="N57" i="8"/>
  <c r="M8" i="8"/>
  <c r="N56" i="8"/>
  <c r="M7" i="8"/>
  <c r="N55" i="8"/>
  <c r="M6" i="8"/>
  <c r="N16" i="8"/>
  <c r="M31" i="27"/>
  <c r="M33" i="27" s="1"/>
  <c r="N33" i="27"/>
  <c r="H16" i="8"/>
  <c r="E29" i="8"/>
  <c r="G27" i="27"/>
  <c r="M16" i="8" l="1"/>
  <c r="F12" i="4"/>
  <c r="J34" i="27"/>
  <c r="I27" i="27"/>
  <c r="F16" i="8" l="1"/>
  <c r="E42" i="8"/>
  <c r="N29" i="27"/>
  <c r="B12" i="4"/>
  <c r="G28" i="27"/>
  <c r="I28" i="27" s="1"/>
  <c r="E45" i="8" l="1"/>
  <c r="E58" i="8"/>
  <c r="E37" i="27"/>
  <c r="E34" i="27"/>
  <c r="B13" i="4" s="1"/>
  <c r="N18" i="8"/>
  <c r="M18" i="8" s="1"/>
  <c r="M29" i="8" s="1"/>
  <c r="H29" i="27" l="1"/>
  <c r="E11" i="4" s="1"/>
  <c r="F29" i="8"/>
  <c r="F29" i="27"/>
  <c r="G15" i="27"/>
  <c r="I15" i="27"/>
  <c r="I34" i="27" s="1"/>
  <c r="F13" i="4" s="1"/>
  <c r="N29" i="8"/>
  <c r="H29" i="8"/>
  <c r="N13" i="27"/>
  <c r="M13" i="27" s="1"/>
  <c r="M15" i="27" s="1"/>
  <c r="M34" i="27" s="1"/>
  <c r="J42" i="27"/>
  <c r="J41" i="27"/>
  <c r="J40" i="27"/>
  <c r="D37" i="27"/>
  <c r="N36" i="27"/>
  <c r="M36" i="27"/>
  <c r="L36" i="27"/>
  <c r="K36" i="27"/>
  <c r="J36" i="27"/>
  <c r="I36" i="27"/>
  <c r="H36" i="27"/>
  <c r="G36" i="27"/>
  <c r="F36" i="27"/>
  <c r="E36" i="27"/>
  <c r="D36" i="27"/>
  <c r="L29" i="27"/>
  <c r="L34" i="27" s="1"/>
  <c r="K29" i="27"/>
  <c r="K34" i="27" s="1"/>
  <c r="D44" i="8"/>
  <c r="E44" i="8"/>
  <c r="E49" i="8"/>
  <c r="E50" i="8"/>
  <c r="F50" i="8" s="1"/>
  <c r="E51" i="8"/>
  <c r="E47" i="8"/>
  <c r="E48" i="8"/>
  <c r="F48" i="8" s="1"/>
  <c r="H44" i="8"/>
  <c r="F44" i="8"/>
  <c r="G44" i="8"/>
  <c r="I44" i="8"/>
  <c r="J44" i="8"/>
  <c r="K44" i="8"/>
  <c r="L44" i="8"/>
  <c r="M44" i="8"/>
  <c r="N44" i="8"/>
  <c r="J41" i="8"/>
  <c r="L41" i="8"/>
  <c r="B6" i="4"/>
  <c r="B5" i="4"/>
  <c r="G31" i="8"/>
  <c r="G41" i="8" s="1"/>
  <c r="F41" i="8" s="1"/>
  <c r="I31" i="8" l="1"/>
  <c r="I41" i="8" s="1"/>
  <c r="F15" i="27"/>
  <c r="H15" i="27"/>
  <c r="N15" i="27"/>
  <c r="J38" i="27"/>
  <c r="L38" i="27"/>
  <c r="K38" i="27"/>
  <c r="M38" i="27"/>
  <c r="M45" i="8"/>
  <c r="M58" i="8" s="1"/>
  <c r="K45" i="8"/>
  <c r="L45" i="8"/>
  <c r="B7" i="4"/>
  <c r="G37" i="27"/>
  <c r="K37" i="27"/>
  <c r="L37" i="27"/>
  <c r="M37" i="27"/>
  <c r="J39" i="27"/>
  <c r="E39" i="27"/>
  <c r="F39" i="27" s="1"/>
  <c r="C11" i="4"/>
  <c r="C6" i="4"/>
  <c r="C3" i="28"/>
  <c r="E6" i="4"/>
  <c r="J48" i="8"/>
  <c r="I47" i="8"/>
  <c r="J49" i="8"/>
  <c r="G45" i="8"/>
  <c r="I45" i="8"/>
  <c r="L42" i="8"/>
  <c r="J42" i="8"/>
  <c r="J45" i="8"/>
  <c r="N48" i="8"/>
  <c r="I48" i="8"/>
  <c r="G48" i="8"/>
  <c r="H48" i="8" s="1"/>
  <c r="N47" i="8"/>
  <c r="G47" i="8"/>
  <c r="J51" i="8"/>
  <c r="J50" i="8"/>
  <c r="N49" i="8"/>
  <c r="J47" i="8"/>
  <c r="B10" i="4"/>
  <c r="F11" i="4"/>
  <c r="D11" i="4"/>
  <c r="J37" i="27"/>
  <c r="E38" i="27"/>
  <c r="G38" i="27"/>
  <c r="I38" i="27"/>
  <c r="G39" i="27"/>
  <c r="H39" i="27" s="1"/>
  <c r="I39" i="27"/>
  <c r="N39" i="27"/>
  <c r="E40" i="27"/>
  <c r="F40" i="27" s="1"/>
  <c r="G40" i="27"/>
  <c r="H40" i="27" s="1"/>
  <c r="I40" i="27"/>
  <c r="N40" i="27"/>
  <c r="E41" i="27"/>
  <c r="F41" i="27" s="1"/>
  <c r="G41" i="27"/>
  <c r="H41" i="27" s="1"/>
  <c r="I41" i="27"/>
  <c r="N41" i="27"/>
  <c r="E42" i="27"/>
  <c r="F42" i="27" s="1"/>
  <c r="G42" i="27"/>
  <c r="H42" i="27" s="1"/>
  <c r="I42" i="27"/>
  <c r="N42" i="27"/>
  <c r="N51" i="8"/>
  <c r="I51" i="8"/>
  <c r="G51" i="8"/>
  <c r="N50" i="8"/>
  <c r="I50" i="8"/>
  <c r="G50" i="8"/>
  <c r="H50" i="8" s="1"/>
  <c r="I49" i="8"/>
  <c r="G49" i="8"/>
  <c r="F49" i="8" s="1"/>
  <c r="K42" i="8"/>
  <c r="F6" i="4"/>
  <c r="D6" i="4"/>
  <c r="C7" i="4"/>
  <c r="I58" i="8" l="1"/>
  <c r="H45" i="8"/>
  <c r="F45" i="8"/>
  <c r="F58" i="8" s="1"/>
  <c r="H51" i="8"/>
  <c r="H49" i="8"/>
  <c r="F51" i="8"/>
  <c r="H47" i="8"/>
  <c r="F47" i="8"/>
  <c r="N31" i="8"/>
  <c r="N41" i="8" s="1"/>
  <c r="F7" i="4"/>
  <c r="K43" i="27"/>
  <c r="D7" i="4"/>
  <c r="B8" i="4"/>
  <c r="B14" i="4" s="1"/>
  <c r="H38" i="27"/>
  <c r="F38" i="27"/>
  <c r="F37" i="27"/>
  <c r="L43" i="27"/>
  <c r="M43" i="27"/>
  <c r="D5" i="4"/>
  <c r="F5" i="4"/>
  <c r="J43" i="27"/>
  <c r="G43" i="27"/>
  <c r="C10" i="4"/>
  <c r="D10" i="4"/>
  <c r="N45" i="8"/>
  <c r="N58" i="8" s="1"/>
  <c r="E43" i="27"/>
  <c r="I37" i="27"/>
  <c r="H37" i="27" s="1"/>
  <c r="G42" i="8"/>
  <c r="F42" i="8" s="1"/>
  <c r="C8" i="4" s="1"/>
  <c r="H58" i="8" l="1"/>
  <c r="M31" i="8"/>
  <c r="M41" i="8" s="1"/>
  <c r="M42" i="8" s="1"/>
  <c r="N42" i="8"/>
  <c r="I42" i="8"/>
  <c r="F8" i="4" s="1"/>
  <c r="H41" i="8"/>
  <c r="D8" i="4"/>
  <c r="F43" i="27"/>
  <c r="C5" i="4"/>
  <c r="E5" i="4"/>
  <c r="H43" i="27"/>
  <c r="I43" i="27"/>
  <c r="E10" i="4"/>
  <c r="N34" i="27"/>
  <c r="F10" i="4"/>
  <c r="N37" i="27"/>
  <c r="N38" i="27"/>
  <c r="H42" i="8" l="1"/>
  <c r="E8" i="4" s="1"/>
  <c r="C9" i="28"/>
  <c r="N43" i="27"/>
  <c r="C8" i="28"/>
  <c r="C7" i="28"/>
  <c r="F14" i="4" l="1"/>
  <c r="D12" i="4"/>
  <c r="H33" i="27"/>
  <c r="E12" i="4" s="1"/>
  <c r="G34" i="27"/>
  <c r="H34" i="27" s="1"/>
  <c r="E13" i="4" s="1"/>
  <c r="F33" i="27"/>
  <c r="C12" i="4" s="1"/>
  <c r="D13" i="4" l="1"/>
  <c r="D14" i="4" s="1"/>
  <c r="E14" i="4" s="1"/>
  <c r="C5" i="28"/>
  <c r="C4" i="28" s="1"/>
  <c r="F34" i="27"/>
  <c r="C13" i="4" s="1"/>
  <c r="C14" i="4" l="1"/>
  <c r="C6" i="28"/>
</calcChain>
</file>

<file path=xl/comments1.xml><?xml version="1.0" encoding="utf-8"?>
<comments xmlns="http://schemas.openxmlformats.org/spreadsheetml/2006/main">
  <authors>
    <author>sweeks</author>
  </authors>
  <commentList>
    <comment ref="E7" authorId="0">
      <text>
        <r>
          <rPr>
            <sz val="9"/>
            <color indexed="81"/>
            <rFont val="Tahoma"/>
            <charset val="1"/>
          </rPr>
          <t xml:space="preserve">50 states + DC + Guam + Puerto Rico + Virgin Islands + add'l SAs in AR &amp; OK = 56
</t>
        </r>
      </text>
    </comment>
    <comment ref="F8" authorId="0">
      <text>
        <r>
          <rPr>
            <b/>
            <sz val="9"/>
            <color indexed="81"/>
            <rFont val="Tahoma"/>
            <charset val="1"/>
          </rPr>
          <t>reported annually on the FNS-13</t>
        </r>
      </text>
    </comment>
    <comment ref="F9" authorId="0">
      <text>
        <r>
          <rPr>
            <b/>
            <sz val="9"/>
            <color indexed="81"/>
            <rFont val="Tahoma"/>
            <charset val="1"/>
          </rPr>
          <t>Total SFAs / SAs divided by 3 for every three years.</t>
        </r>
      </text>
    </comment>
    <comment ref="F10" authorId="0">
      <text>
        <r>
          <rPr>
            <b/>
            <sz val="9"/>
            <color indexed="81"/>
            <rFont val="Tahoma"/>
            <charset val="1"/>
          </rPr>
          <t>Total SFAs / SAs divided by 3 for every three years.</t>
        </r>
      </text>
    </comment>
    <comment ref="E11" authorId="0">
      <text>
        <r>
          <rPr>
            <sz val="9"/>
            <color indexed="81"/>
            <rFont val="Tahoma"/>
            <charset val="1"/>
          </rPr>
          <t xml:space="preserve">50 states + DC + Guam + Puerto Rico + Virgin Islands + add'l SAs in AR &amp; OK = 56
</t>
        </r>
      </text>
    </comment>
    <comment ref="F12" authorId="0">
      <text>
        <r>
          <rPr>
            <b/>
            <sz val="9"/>
            <color indexed="81"/>
            <rFont val="Tahoma"/>
            <charset val="1"/>
          </rPr>
          <t xml:space="preserve">Total SFAs / SAs </t>
        </r>
      </text>
    </comment>
    <comment ref="E20" authorId="0">
      <text>
        <r>
          <rPr>
            <b/>
            <sz val="9"/>
            <color indexed="81"/>
            <rFont val="Tahoma"/>
            <charset val="1"/>
          </rPr>
          <t>Based on SAE allocation data</t>
        </r>
      </text>
    </comment>
    <comment ref="H20" authorId="0">
      <text>
        <r>
          <rPr>
            <b/>
            <sz val="9"/>
            <color indexed="81"/>
            <rFont val="Tahoma"/>
            <family val="2"/>
          </rPr>
          <t xml:space="preserve">Often automated with little manual review 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SFAs / 3 due to a review every 3 years</t>
        </r>
      </text>
    </comment>
    <comment ref="E31" authorId="0">
      <text>
        <r>
          <rPr>
            <b/>
            <sz val="9"/>
            <color indexed="81"/>
            <rFont val="Tahoma"/>
            <charset val="1"/>
          </rPr>
          <t>Estimate 30% of schools might have this occur.</t>
        </r>
      </text>
    </comment>
  </commentList>
</comments>
</file>

<file path=xl/comments2.xml><?xml version="1.0" encoding="utf-8"?>
<comments xmlns="http://schemas.openxmlformats.org/spreadsheetml/2006/main">
  <authors>
    <author>sweeks</author>
  </authors>
  <commentList>
    <comment ref="D5" authorId="0">
      <text>
        <r>
          <rPr>
            <b/>
            <sz val="9"/>
            <color indexed="81"/>
            <rFont val="Tahoma"/>
            <charset val="1"/>
          </rPr>
          <t>Moved into FPRS (included in its ICR)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 xml:space="preserve">One time certification no longer required.
</t>
        </r>
      </text>
    </comment>
    <comment ref="D7" authorId="0">
      <text>
        <r>
          <rPr>
            <b/>
            <sz val="9"/>
            <color indexed="81"/>
            <rFont val="Tahoma"/>
            <charset val="1"/>
          </rPr>
          <t>Moved into FPRS (included in its ICR)</t>
        </r>
      </text>
    </comment>
    <comment ref="E8" authorId="0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F9" authorId="0">
      <text>
        <r>
          <rPr>
            <b/>
            <sz val="9"/>
            <color indexed="81"/>
            <rFont val="Tahoma"/>
            <charset val="1"/>
          </rPr>
          <t xml:space="preserve">#SFAs divided by 3 (every three years)
19,822 / 3 = 6607 divided by 56 SAs = 118 </t>
        </r>
      </text>
    </comment>
    <comment ref="J10" authorId="0">
      <text>
        <r>
          <rPr>
            <sz val="9"/>
            <color indexed="81"/>
            <rFont val="Tahoma"/>
            <charset val="1"/>
          </rPr>
          <t>Hours were approved for recordkeeping.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School year is typically 10 months.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No longer required as it should be fully implemented.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Initial burden is being averaged over 3 years and will be eliminated  during ICR renewal.</t>
        </r>
      </text>
    </comment>
    <comment ref="E28" authorId="0">
      <text>
        <r>
          <rPr>
            <sz val="9"/>
            <color indexed="81"/>
            <rFont val="Tahoma"/>
            <family val="2"/>
          </rPr>
          <t>#SFAs divided by 3 (every three years)
19,822 / 3 = 6607</t>
        </r>
      </text>
    </comment>
    <comment ref="J32" authorId="0">
      <text>
        <r>
          <rPr>
            <sz val="9"/>
            <color indexed="81"/>
            <rFont val="Tahoma"/>
            <charset val="1"/>
          </rPr>
          <t>Hours were approved for recordkeeping.</t>
        </r>
      </text>
    </comment>
  </commentList>
</comments>
</file>

<file path=xl/sharedStrings.xml><?xml version="1.0" encoding="utf-8"?>
<sst xmlns="http://schemas.openxmlformats.org/spreadsheetml/2006/main" count="240" uniqueCount="177">
  <si>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</si>
  <si>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</si>
  <si>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</si>
  <si>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</si>
  <si>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</si>
  <si>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</si>
  <si>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</si>
  <si>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</si>
  <si>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</si>
  <si>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</si>
  <si>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</si>
  <si>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</si>
  <si>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</si>
  <si>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</si>
  <si>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</si>
  <si>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</si>
  <si>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</si>
  <si>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</si>
  <si>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</si>
  <si>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</si>
  <si>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</si>
  <si>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</si>
  <si>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</si>
  <si>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</si>
  <si>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</si>
  <si>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</si>
  <si>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</si>
  <si>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</si>
  <si>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>School Food Authority Level</t>
  </si>
  <si>
    <t xml:space="preserve">School Level </t>
  </si>
  <si>
    <t xml:space="preserve">Recordkeeping Total </t>
  </si>
  <si>
    <t xml:space="preserve">Reporting </t>
  </si>
  <si>
    <t xml:space="preserve">Reporting Total </t>
  </si>
  <si>
    <t>School Food Authority Level Total</t>
  </si>
  <si>
    <t>State Agency Level Total</t>
  </si>
  <si>
    <t>State Agency Level</t>
  </si>
  <si>
    <t xml:space="preserve">Total </t>
  </si>
  <si>
    <t>TOTAL NO. RESPONDENTS</t>
  </si>
  <si>
    <t>AVERAGE NO. RESPONSES PER RESPONDENT</t>
  </si>
  <si>
    <t>TOTAL ANNUAL RESPONSES</t>
  </si>
  <si>
    <t>AVERAGE HOURS PER RESPONSE</t>
  </si>
  <si>
    <t xml:space="preserve">School Level Total </t>
  </si>
  <si>
    <t xml:space="preserve"> Total Reporting Burden</t>
  </si>
  <si>
    <t>School Level Total</t>
  </si>
  <si>
    <t xml:space="preserve"> Total Recordkeeping Burden</t>
  </si>
  <si>
    <t>Current OMB Approved Burden Hrs</t>
  </si>
  <si>
    <t>This is the Current OMB Approved Burden Hrs column 'J'</t>
  </si>
  <si>
    <t xml:space="preserve">Date </t>
  </si>
  <si>
    <t xml:space="preserve">Comments </t>
  </si>
  <si>
    <t xml:space="preserve">User Initials </t>
  </si>
  <si>
    <t xml:space="preserve">SW </t>
  </si>
  <si>
    <t xml:space="preserve">SUMMARY OF BURDEN RECORDKEEPING &amp; REPORTING </t>
  </si>
  <si>
    <t>School Level</t>
  </si>
  <si>
    <t>Due to Authorizing Statute</t>
  </si>
  <si>
    <t>Program Rule</t>
  </si>
  <si>
    <t>Due to Program Change - Direct Certification Rule</t>
  </si>
  <si>
    <t>Local Wellness Policy</t>
  </si>
  <si>
    <t>210.30(a)&amp;(c)(5)</t>
  </si>
  <si>
    <t>SFA/LEA must retain records to document compliance with the local school wellness policy requirements in 210.30(f).</t>
  </si>
  <si>
    <t>LEA must establish a local wellness policy for all schools participating in school meal.  (This is a one time burden averaged over three years.)</t>
  </si>
  <si>
    <t>210.30(d)(2) &amp; 220.7</t>
  </si>
  <si>
    <t>210.30(d)(3), (e)(2), (e)(3)</t>
  </si>
  <si>
    <t>School Food Authority/Local Education Agency Level</t>
  </si>
  <si>
    <t xml:space="preserve">CURRENT OMB INVENTORY </t>
  </si>
  <si>
    <t>LEA must inform the public annually about the content and implementation of the local school wellness policy and any updates.</t>
  </si>
  <si>
    <t>LEA must conduct triennial assessments of schools' compliance with the local school wellness policy and inform public about progress.</t>
  </si>
  <si>
    <t>210.15(b)(9) and 210.30(f)</t>
  </si>
  <si>
    <t>Professional Standards</t>
  </si>
  <si>
    <t>Six Cents Certification</t>
  </si>
  <si>
    <t>Nutrition Standards</t>
  </si>
  <si>
    <t>Paid Lunch Revenue</t>
  </si>
  <si>
    <t>210.19(f)</t>
  </si>
  <si>
    <t>210.20(b)(12)</t>
  </si>
  <si>
    <t>FNS-13</t>
  </si>
  <si>
    <t>SA shall prepare records on schools eligible to received USDA donated foods.</t>
  </si>
  <si>
    <t>210.7(d)(2)</t>
  </si>
  <si>
    <t>SFA maintains files of school meal applications.</t>
  </si>
  <si>
    <t>210.9(b)(19)</t>
  </si>
  <si>
    <t>SFA maintains files of children directly certified.</t>
  </si>
  <si>
    <t>SFAs maintain documentation to support performance based reimbursement and the attestation of compliance.</t>
  </si>
  <si>
    <t>210.18(k)(2)</t>
  </si>
  <si>
    <t>FNS-828</t>
  </si>
  <si>
    <t>210.13(b)</t>
  </si>
  <si>
    <t>210.15(b)(1)</t>
  </si>
  <si>
    <t>FNS-10</t>
  </si>
  <si>
    <t>SA maintains records from SFAs of food safety inspections obtained by schools.</t>
  </si>
  <si>
    <t>210.20(b)(1&amp;2) &amp; 210.23(c) &amp; 210.5</t>
  </si>
  <si>
    <t>210.20(b)(8) &amp; 210.19(c) &amp; 210.18(p)</t>
  </si>
  <si>
    <t>210.7(d)(1)(iv)</t>
  </si>
  <si>
    <t>SAs review submitted certification materials and notify SFAs of the certification determination</t>
  </si>
  <si>
    <t>FNS-777</t>
  </si>
  <si>
    <t>210.18(h)(6)</t>
  </si>
  <si>
    <t>210.18(j)</t>
  </si>
  <si>
    <t>FNS-640</t>
  </si>
  <si>
    <t>210.20(a)(8)</t>
  </si>
  <si>
    <t>Grant closeout report</t>
  </si>
  <si>
    <t>School food authorities submit certification documentation to the State agency for performance based reimbursement.</t>
  </si>
  <si>
    <t>210.9(b)</t>
  </si>
  <si>
    <t>210.9(c)(7)</t>
  </si>
  <si>
    <t>SFAs review NSLP afterschool care prgrograms</t>
  </si>
  <si>
    <t>210.15(a)(7)</t>
  </si>
  <si>
    <t>SA maintains records of paid reimbursable lunch prices obtained from SFAs.</t>
  </si>
  <si>
    <t>SFA maintains calculations of average paid lunch prices and adjustments.</t>
  </si>
  <si>
    <t>SFA documents revenue from sale of nonprogram foods accrues to the nonprofit school food service account and is compliant with requirements.</t>
  </si>
  <si>
    <t>TOTAL BURDEN HOURS</t>
  </si>
  <si>
    <t>TOTAL BURDEN FOR                        NATIONAL SCHOOL LUNCH PROGRAM</t>
  </si>
  <si>
    <t xml:space="preserve">ICR #0584-0006, National School Lunch Program 7 CFR Part 210 - Summary </t>
  </si>
  <si>
    <t>Other adjustments to burden also made to remove requirements no longer active such as certification.</t>
  </si>
  <si>
    <t>210.15(b)(8); 210.30</t>
  </si>
  <si>
    <t>SFA maintains documentation of compliance with professional standards for school nutrition directors, managers and personnel.</t>
  </si>
  <si>
    <t>Competitive Foods</t>
  </si>
  <si>
    <t>210.15(b)(8); 210.30(g)</t>
  </si>
  <si>
    <t>DUPLICATE OF SFA BURDEN - REMOVE</t>
  </si>
  <si>
    <t>DUPLICATE OF BURDEN (SBP SCHOOLS ARE SAME AS NSLP SCHOOLS) - REMOVE</t>
  </si>
  <si>
    <t>210.11(b)(2)</t>
  </si>
  <si>
    <t>DIFFERENCE (NEW BURDEN REQUESTED)</t>
  </si>
  <si>
    <t>State agencies shall report to FNS of the names of large school food authorities exceeding administrative review thresholds.</t>
  </si>
  <si>
    <t>SAs shall report to FNS the results of reviews by March 1 of each school year.</t>
  </si>
  <si>
    <t>SA maintains documentation of LEA/SFA compliance with nutrition standards for competitive foods.</t>
  </si>
  <si>
    <t>SA maintains documentation of compliance with professional standards for State directors of School Nutrition Programs.</t>
  </si>
  <si>
    <t>210.20(b)(15)</t>
  </si>
  <si>
    <t>SA maintains documentation to support the amount of State funds reported used for State revenue matching requirements.</t>
  </si>
  <si>
    <t>210.20(b)(13) &amp; 210.14(e)(7)</t>
  </si>
  <si>
    <t>SA maintains records of all reviews and audits (including Program violations, corrective action, fiscal action and withholding of payments).</t>
  </si>
  <si>
    <t>SA maintains accounting records and source documents to control the receipt, custody and disbursement of Federal NSLP funds and documentation supporting all SFA claims paid by the SA.</t>
  </si>
  <si>
    <t>SA reports to FNS schools' compliance with the food safety inspections requirements.</t>
  </si>
  <si>
    <t>State agencies shall report prices charged by each SFA for paid lunches to FNS</t>
  </si>
  <si>
    <t>210.20(a)(9) &amp; 210.14(e)(7)</t>
  </si>
  <si>
    <t>210.20(a)(6) &amp; 210.18(n)&amp;(o)(2)</t>
  </si>
  <si>
    <t>210.15(a)(8) &amp; 210.14(e)(7)</t>
  </si>
  <si>
    <t>210.15(a)(3) &amp; 210.18(k)(2)</t>
  </si>
  <si>
    <t>210.15(b)(2) &amp; 210.7(d)(2)</t>
  </si>
  <si>
    <t>210.15(b)(1) &amp; 210.8(a)(5)</t>
  </si>
  <si>
    <t>210.15(b)(4) &amp; 210.9(b)(18&amp;20)</t>
  </si>
  <si>
    <t>210.15(b)(7) &amp; 210.14(f)</t>
  </si>
  <si>
    <t>210.15(b)(6) &amp; 210.14(e)</t>
  </si>
  <si>
    <t>SFA maintains documentation of participation data by school to support monthly Claim for Reimbursement and data used in the claims review process.</t>
  </si>
  <si>
    <t>210.15(b)(2)(3) &amp; 210.10(a)(3)</t>
  </si>
  <si>
    <t>SA provides the CACFP SA with a list of all NSLP schools with at least 50% or more children eligible for free or reduced price meals by February 1 each year.  MOVE TO REPORTING</t>
  </si>
  <si>
    <t>210.20(b)(3) &amp; 210.17(g)&amp;(h)</t>
  </si>
  <si>
    <t>LEAs &amp; SFAs maintain documentation of compliance with nutrition standards for all competitive food for sale to students.</t>
  </si>
  <si>
    <t>210.20(b)(11) &amp; 210.19(b)</t>
  </si>
  <si>
    <t>School maintains food safety records and records from most recent food safety inspection.</t>
  </si>
  <si>
    <t>School maintains documentation of participation data by school to support the Claim for Reimbursement.</t>
  </si>
  <si>
    <t>Schools maintain production and menu records.</t>
  </si>
  <si>
    <t>210.15(b)(5) &amp; 210.13(b&amp;c)</t>
  </si>
  <si>
    <t>This is the Burden doc using the redesigned template.  Revisions made to include two impending merges from two rules.</t>
  </si>
  <si>
    <t>SA submits quarterly report on amounts of Federal Program funds expended and obligated.</t>
  </si>
  <si>
    <t>210.5(d)(2) &amp; 210.20(a)(2)</t>
  </si>
  <si>
    <t>210.18(d)(2) &amp; 210.18(i) &amp; 210.18(o)(1) &amp; 210.20(a)(5)</t>
  </si>
  <si>
    <t>SA notifies SFAs in writing of review findings, corrective actions, deadlines, and potential fiscal action with right to appeal.</t>
  </si>
  <si>
    <t>SFA submits to the SA a written response to reviews documenting corrective action for Program deficiencies.</t>
  </si>
  <si>
    <t>FNS-10, FNS-13, FNS-777, FNS-828</t>
  </si>
  <si>
    <t>SA reporting burden for electronic reports accounted  for in the Food Program Reporting System (FPRS) ICR #0584-0594.</t>
  </si>
  <si>
    <t>210.20(a)(2)&amp;(3)&amp;(4)&amp;(9)&amp;(10) &amp; 210.5(d)(1)&amp;(2) &amp; 210.14(e)(7) &amp; 210.17(g)</t>
  </si>
  <si>
    <t>210.9(b)(21)</t>
  </si>
  <si>
    <t>SFA provides SA with list of all schools with at least 50% free or reduced-price enrolled children and the attendance boundaries for those schools upon request of a CACFP sponsor of homes.</t>
  </si>
  <si>
    <t>210.15(a)(1) &amp; 210.8(b)&amp;(c)</t>
  </si>
  <si>
    <t>210.15(a)(2)&amp;(4) &amp; 210.9(a&amp;b) &amp; 210.7(d)(2)</t>
  </si>
  <si>
    <t>SFA submits to the SA monthly claims for reimbursement and eligibility data for enrolled children for October.</t>
  </si>
  <si>
    <t>SFA submits to the SA an application, agreement, Free and Reduced Price Policy Statement, commodity preference, and annual certifications.</t>
  </si>
  <si>
    <t>School food authorities shall report prices of paid lunches for each school to the State agency.</t>
  </si>
  <si>
    <t>SFA reports to the SA the number of safety inspections obtained by each school.</t>
  </si>
  <si>
    <t>Daily meal counts recorded by category. DUPLICATE OF RECORD KEEPING BURDEN.</t>
  </si>
  <si>
    <t>SA provides the CACFP SA with a list of all NSLP schools with at least 50% or more children eligible for free or reduced price meals by February 1 each year.  MOVED FROM RECORDKEEPING</t>
  </si>
  <si>
    <t>210.10(m)</t>
  </si>
  <si>
    <t>School maintains written statements signed by a license physican of the need for substitutions and recommending alternate foods.</t>
  </si>
  <si>
    <t>Schools shall post the most recent food safety inspection and provide a copy upon request.  MOVED TO REPORTING</t>
  </si>
  <si>
    <r>
      <rPr>
        <sz val="11"/>
        <color rgb="FFFF0000"/>
        <rFont val="Calibri"/>
        <family val="2"/>
      </rPr>
      <t>SA</t>
    </r>
    <r>
      <rPr>
        <sz val="11"/>
        <rFont val="Calibri"/>
        <family val="2"/>
      </rPr>
      <t xml:space="preserve"> maintains documented corrective action for review by FNS. - MOVED/MERGED INTO SA TASK</t>
    </r>
  </si>
  <si>
    <t>Submitted burden chart to PRAO with 60 day notice.</t>
  </si>
  <si>
    <t>SA maintains documentation of fiscal action taken to disallow improper claims submitted by SFAs, as determined through claims processing, reviews, and USDA audits.</t>
  </si>
  <si>
    <t>Due to Program Change - Rule</t>
  </si>
  <si>
    <t>Organizations responsible for food service in schools maintain records.</t>
  </si>
  <si>
    <t>.</t>
  </si>
  <si>
    <t>210.20(b)(6) &amp; 210.18(p)(f)(k,l,m) &amp; 210.23(c)</t>
  </si>
  <si>
    <t>Recordkeeping</t>
  </si>
  <si>
    <t>Schools shall post the most recent food safety inspection and provide a copy upon request.  MOVED FROM RECORDKEEPING *This portion of the burden is listed in ROCIS under third-party disclosure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</si>
</sst>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(* #,##0_);_(* \(#,##0\);_(* &quot;-&quot;_);_(@_)"/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m/d/yy;@"/>
    <numFmt numFmtId="170" formatCode="_(* #,##0.0000_);_(* \(#,##0.0000\);_(* &quot;-&quot;??_);_(@_)"/>
    <numFmt numFmtId="171" formatCode="_(* #,##0.00000_);_(* \(#,##0.00000\);_(* &quot;-&quot;??_);_(@_)"/>
    <numFmt numFmtId="172" formatCode="_(* #,##0.000000_);_(* \(#,##0.000000\);_(* &quot;-&quot;??_);_(@_)"/>
    <numFmt numFmtId="173" formatCode="_(* #,##0.0000000_);_(* \(#,##0.0000000\);_(* &quot;-&quot;??_);_(@_)"/>
    <numFmt numFmtId="174" formatCode="_(* #,##0.00000000_);_(* \(#,##0.00000000\);_(* &quot;-&quot;??_);_(@_)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color indexed="54"/>
      <name val="Arial"/>
      <family val="2"/>
    </font>
    <font>
      <b/>
      <sz val="10"/>
      <color indexed="81"/>
      <name val="Tahoma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sz val="1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40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166" fontId="9" fillId="3" borderId="0" xfId="3" applyNumberFormat="1" applyFont="1" applyFill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43" fontId="5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Fill="1" applyBorder="1" applyAlignment="1" applyProtection="1">
      <alignment vertical="center"/>
      <protection locked="0"/>
    </xf>
    <xf numFmtId="165" fontId="5" fillId="0" borderId="1" xfId="3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166" fontId="5" fillId="0" borderId="12" xfId="3" applyNumberFormat="1" applyFont="1" applyFill="1" applyBorder="1" applyAlignment="1" applyProtection="1">
      <alignment vertical="center"/>
    </xf>
    <xf numFmtId="0" fontId="13" fillId="6" borderId="11" xfId="1" applyFont="1" applyFill="1" applyBorder="1" applyAlignment="1" applyProtection="1">
      <alignment horizontal="center" vertical="center" wrapText="1"/>
    </xf>
    <xf numFmtId="0" fontId="13" fillId="6" borderId="1" xfId="1" applyFont="1" applyFill="1" applyBorder="1" applyAlignment="1" applyProtection="1">
      <alignment horizontal="center" vertical="center" wrapText="1"/>
    </xf>
    <xf numFmtId="0" fontId="13" fillId="6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Border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164" fontId="0" fillId="0" borderId="0" xfId="0" applyNumberFormat="1"/>
    <xf numFmtId="166" fontId="11" fillId="0" borderId="0" xfId="3" applyNumberFormat="1" applyFont="1" applyFill="1" applyBorder="1" applyAlignment="1">
      <alignment horizontal="right" vertical="center"/>
    </xf>
    <xf numFmtId="0" fontId="8" fillId="7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8" borderId="0" xfId="0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" fillId="9" borderId="20" xfId="0" applyFont="1" applyFill="1" applyBorder="1" applyAlignment="1">
      <alignment horizontal="center"/>
    </xf>
    <xf numFmtId="0" fontId="0" fillId="9" borderId="21" xfId="0" applyFill="1" applyBorder="1"/>
    <xf numFmtId="0" fontId="0" fillId="9" borderId="22" xfId="0" applyFill="1" applyBorder="1"/>
    <xf numFmtId="0" fontId="0" fillId="9" borderId="21" xfId="0" applyFill="1" applyBorder="1" applyAlignment="1">
      <alignment horizontal="center"/>
    </xf>
    <xf numFmtId="0" fontId="11" fillId="10" borderId="0" xfId="0" applyFont="1" applyFill="1" applyBorder="1" applyAlignment="1">
      <alignment horizontal="left" vertical="center"/>
    </xf>
    <xf numFmtId="166" fontId="11" fillId="10" borderId="0" xfId="3" applyNumberFormat="1" applyFont="1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166" fontId="11" fillId="5" borderId="0" xfId="3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166" fontId="11" fillId="6" borderId="4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43" fontId="5" fillId="11" borderId="2" xfId="3" applyFont="1" applyFill="1" applyBorder="1" applyAlignment="1" applyProtection="1">
      <alignment vertical="center" wrapText="1"/>
      <protection locked="0"/>
    </xf>
    <xf numFmtId="43" fontId="6" fillId="11" borderId="1" xfId="3" applyFont="1" applyFill="1" applyBorder="1" applyAlignment="1" applyProtection="1">
      <alignment horizontal="center" vertical="center" wrapText="1"/>
      <protection locked="0"/>
    </xf>
    <xf numFmtId="166" fontId="5" fillId="11" borderId="1" xfId="3" applyNumberFormat="1" applyFont="1" applyFill="1" applyBorder="1" applyAlignment="1" applyProtection="1">
      <alignment vertical="center"/>
    </xf>
    <xf numFmtId="166" fontId="5" fillId="11" borderId="12" xfId="3" applyNumberFormat="1" applyFont="1" applyFill="1" applyBorder="1" applyAlignment="1" applyProtection="1">
      <alignment vertical="center"/>
    </xf>
    <xf numFmtId="43" fontId="22" fillId="11" borderId="1" xfId="3" applyFont="1" applyFill="1" applyBorder="1" applyAlignment="1" applyProtection="1">
      <alignment horizontal="right" vertical="center" wrapText="1"/>
      <protection locked="0"/>
    </xf>
    <xf numFmtId="43" fontId="6" fillId="9" borderId="13" xfId="3" applyFont="1" applyFill="1" applyBorder="1" applyAlignment="1" applyProtection="1">
      <alignment horizontal="center" vertical="center"/>
    </xf>
    <xf numFmtId="43" fontId="6" fillId="9" borderId="14" xfId="3" applyFont="1" applyFill="1" applyBorder="1" applyAlignment="1" applyProtection="1">
      <alignment vertical="center" wrapText="1"/>
    </xf>
    <xf numFmtId="43" fontId="22" fillId="9" borderId="15" xfId="3" applyFont="1" applyFill="1" applyBorder="1" applyAlignment="1" applyProtection="1">
      <alignment horizontal="right" vertical="center"/>
    </xf>
    <xf numFmtId="43" fontId="6" fillId="9" borderId="15" xfId="3" applyFont="1" applyFill="1" applyBorder="1" applyAlignment="1" applyProtection="1">
      <alignment horizontal="center" vertical="center"/>
    </xf>
    <xf numFmtId="0" fontId="25" fillId="6" borderId="27" xfId="0" applyFont="1" applyFill="1" applyBorder="1" applyAlignment="1">
      <alignment horizontal="center" vertical="center" wrapText="1"/>
    </xf>
    <xf numFmtId="0" fontId="25" fillId="6" borderId="28" xfId="0" applyFont="1" applyFill="1" applyBorder="1" applyAlignment="1">
      <alignment horizontal="center" vertical="center" wrapText="1"/>
    </xf>
    <xf numFmtId="0" fontId="25" fillId="6" borderId="29" xfId="0" applyFont="1" applyFill="1" applyBorder="1" applyAlignment="1">
      <alignment horizontal="center" vertical="center" wrapText="1"/>
    </xf>
    <xf numFmtId="167" fontId="24" fillId="13" borderId="0" xfId="0" applyNumberFormat="1" applyFont="1" applyFill="1" applyBorder="1"/>
    <xf numFmtId="167" fontId="24" fillId="13" borderId="24" xfId="0" applyNumberFormat="1" applyFont="1" applyFill="1" applyBorder="1"/>
    <xf numFmtId="0" fontId="1" fillId="0" borderId="0" xfId="0" applyFont="1"/>
    <xf numFmtId="166" fontId="5" fillId="12" borderId="1" xfId="3" applyNumberFormat="1" applyFont="1" applyFill="1" applyBorder="1" applyAlignment="1" applyProtection="1">
      <alignment vertical="center"/>
    </xf>
    <xf numFmtId="0" fontId="25" fillId="11" borderId="27" xfId="0" applyFont="1" applyFill="1" applyBorder="1" applyAlignment="1">
      <alignment horizontal="center" vertical="center" wrapText="1"/>
    </xf>
    <xf numFmtId="0" fontId="25" fillId="11" borderId="28" xfId="0" applyFont="1" applyFill="1" applyBorder="1" applyAlignment="1">
      <alignment horizontal="center" vertical="center" wrapText="1"/>
    </xf>
    <xf numFmtId="0" fontId="25" fillId="11" borderId="29" xfId="0" applyFont="1" applyFill="1" applyBorder="1" applyAlignment="1">
      <alignment horizontal="center" vertical="center" wrapText="1"/>
    </xf>
    <xf numFmtId="0" fontId="0" fillId="0" borderId="31" xfId="0" applyBorder="1"/>
    <xf numFmtId="3" fontId="26" fillId="0" borderId="32" xfId="0" applyNumberFormat="1" applyFont="1" applyBorder="1" applyAlignment="1">
      <alignment horizontal="right"/>
    </xf>
    <xf numFmtId="0" fontId="26" fillId="0" borderId="32" xfId="0" applyFont="1" applyBorder="1" applyAlignment="1">
      <alignment horizontal="right"/>
    </xf>
    <xf numFmtId="0" fontId="26" fillId="0" borderId="17" xfId="0" applyFont="1" applyBorder="1" applyAlignment="1"/>
    <xf numFmtId="168" fontId="26" fillId="0" borderId="32" xfId="0" applyNumberFormat="1" applyFont="1" applyBorder="1" applyAlignment="1">
      <alignment horizontal="right"/>
    </xf>
    <xf numFmtId="0" fontId="27" fillId="13" borderId="23" xfId="0" applyFont="1" applyFill="1" applyBorder="1" applyAlignment="1">
      <alignment horizontal="left"/>
    </xf>
    <xf numFmtId="0" fontId="1" fillId="0" borderId="1" xfId="0" applyFont="1" applyBorder="1"/>
    <xf numFmtId="0" fontId="2" fillId="0" borderId="0" xfId="4" applyFont="1"/>
    <xf numFmtId="0" fontId="0" fillId="0" borderId="21" xfId="0" applyBorder="1"/>
    <xf numFmtId="0" fontId="0" fillId="0" borderId="22" xfId="0" applyBorder="1"/>
    <xf numFmtId="0" fontId="28" fillId="0" borderId="8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0" xfId="0" applyFont="1"/>
    <xf numFmtId="169" fontId="0" fillId="0" borderId="23" xfId="0" applyNumberFormat="1" applyBorder="1"/>
    <xf numFmtId="169" fontId="0" fillId="0" borderId="33" xfId="0" applyNumberFormat="1" applyBorder="1"/>
    <xf numFmtId="3" fontId="29" fillId="0" borderId="1" xfId="0" applyNumberFormat="1" applyFont="1" applyFill="1" applyBorder="1" applyAlignment="1">
      <alignment vertical="center"/>
    </xf>
    <xf numFmtId="166" fontId="30" fillId="0" borderId="1" xfId="3" applyNumberFormat="1" applyFont="1" applyFill="1" applyBorder="1" applyAlignment="1" applyProtection="1">
      <alignment vertical="center"/>
      <protection locked="0"/>
    </xf>
    <xf numFmtId="166" fontId="30" fillId="0" borderId="12" xfId="3" applyNumberFormat="1" applyFont="1" applyFill="1" applyBorder="1" applyAlignment="1" applyProtection="1">
      <alignment vertical="center"/>
    </xf>
    <xf numFmtId="0" fontId="29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0" fillId="0" borderId="1" xfId="1" applyFont="1" applyFill="1" applyBorder="1" applyAlignment="1">
      <alignment vertical="center"/>
    </xf>
    <xf numFmtId="3" fontId="30" fillId="0" borderId="1" xfId="1" applyNumberFormat="1" applyFont="1" applyFill="1" applyBorder="1" applyAlignment="1">
      <alignment vertical="center"/>
    </xf>
    <xf numFmtId="0" fontId="30" fillId="0" borderId="1" xfId="1" applyFont="1" applyBorder="1" applyAlignment="1">
      <alignment vertical="center"/>
    </xf>
    <xf numFmtId="3" fontId="30" fillId="0" borderId="1" xfId="1" applyNumberFormat="1" applyFont="1" applyBorder="1" applyAlignment="1">
      <alignment vertical="center"/>
    </xf>
    <xf numFmtId="0" fontId="30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1" fontId="30" fillId="0" borderId="1" xfId="3" applyNumberFormat="1" applyFont="1" applyFill="1" applyBorder="1" applyAlignment="1" applyProtection="1">
      <alignment vertical="center"/>
      <protection locked="0"/>
    </xf>
    <xf numFmtId="1" fontId="5" fillId="0" borderId="1" xfId="3" applyNumberFormat="1" applyFont="1" applyFill="1" applyBorder="1" applyAlignment="1" applyProtection="1">
      <alignment vertical="center"/>
      <protection locked="0"/>
    </xf>
    <xf numFmtId="0" fontId="6" fillId="12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12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2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3" applyNumberFormat="1" applyFont="1" applyFill="1" applyBorder="1" applyAlignment="1" applyProtection="1">
      <alignment vertical="center" wrapText="1"/>
      <protection locked="0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37" fontId="5" fillId="12" borderId="12" xfId="3" applyNumberFormat="1" applyFont="1" applyFill="1" applyBorder="1" applyAlignment="1" applyProtection="1">
      <alignment vertical="center"/>
    </xf>
    <xf numFmtId="1" fontId="6" fillId="12" borderId="1" xfId="3" applyNumberFormat="1" applyFont="1" applyFill="1" applyBorder="1" applyAlignment="1" applyProtection="1">
      <alignment horizontal="center" vertical="center"/>
      <protection locked="0"/>
    </xf>
    <xf numFmtId="1" fontId="30" fillId="0" borderId="1" xfId="1" applyNumberFormat="1" applyFont="1" applyBorder="1" applyAlignment="1">
      <alignment vertical="center"/>
    </xf>
    <xf numFmtId="3" fontId="5" fillId="0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12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3" fontId="5" fillId="0" borderId="12" xfId="3" applyNumberFormat="1" applyFont="1" applyFill="1" applyBorder="1" applyAlignment="1" applyProtection="1">
      <alignment vertical="center"/>
    </xf>
    <xf numFmtId="3" fontId="2" fillId="0" borderId="1" xfId="1" applyNumberFormat="1" applyBorder="1" applyAlignment="1">
      <alignment vertical="center"/>
    </xf>
    <xf numFmtId="39" fontId="6" fillId="9" borderId="15" xfId="3" applyNumberFormat="1" applyFont="1" applyFill="1" applyBorder="1" applyProtection="1"/>
    <xf numFmtId="0" fontId="6" fillId="9" borderId="13" xfId="3" applyNumberFormat="1" applyFont="1" applyFill="1" applyBorder="1" applyAlignment="1" applyProtection="1">
      <alignment horizontal="center" vertical="center"/>
    </xf>
    <xf numFmtId="0" fontId="6" fillId="9" borderId="14" xfId="3" applyNumberFormat="1" applyFont="1" applyFill="1" applyBorder="1" applyAlignment="1" applyProtection="1">
      <alignment vertical="center" wrapText="1"/>
    </xf>
    <xf numFmtId="0" fontId="22" fillId="9" borderId="15" xfId="3" applyNumberFormat="1" applyFont="1" applyFill="1" applyBorder="1" applyAlignment="1" applyProtection="1">
      <alignment horizontal="right" vertical="center"/>
    </xf>
    <xf numFmtId="0" fontId="6" fillId="9" borderId="15" xfId="3" applyNumberFormat="1" applyFont="1" applyFill="1" applyBorder="1" applyAlignment="1" applyProtection="1">
      <alignment horizontal="center" vertical="center"/>
    </xf>
    <xf numFmtId="37" fontId="6" fillId="9" borderId="15" xfId="3" applyNumberFormat="1" applyFont="1" applyFill="1" applyBorder="1" applyProtection="1"/>
    <xf numFmtId="2" fontId="6" fillId="9" borderId="15" xfId="3" applyNumberFormat="1" applyFont="1" applyFill="1" applyBorder="1" applyProtection="1"/>
    <xf numFmtId="37" fontId="24" fillId="13" borderId="0" xfId="0" applyNumberFormat="1" applyFont="1" applyFill="1" applyBorder="1"/>
    <xf numFmtId="37" fontId="24" fillId="13" borderId="24" xfId="0" applyNumberFormat="1" applyFont="1" applyFill="1" applyBorder="1"/>
    <xf numFmtId="2" fontId="24" fillId="13" borderId="0" xfId="0" applyNumberFormat="1" applyFont="1" applyFill="1" applyBorder="1"/>
    <xf numFmtId="3" fontId="24" fillId="13" borderId="0" xfId="0" applyNumberFormat="1" applyFont="1" applyFill="1" applyBorder="1"/>
    <xf numFmtId="2" fontId="1" fillId="0" borderId="1" xfId="0" applyNumberFormat="1" applyFont="1" applyBorder="1"/>
    <xf numFmtId="3" fontId="1" fillId="0" borderId="1" xfId="0" applyNumberFormat="1" applyFont="1" applyBorder="1"/>
    <xf numFmtId="37" fontId="1" fillId="0" borderId="1" xfId="0" applyNumberFormat="1" applyFont="1" applyBorder="1"/>
    <xf numFmtId="3" fontId="5" fillId="12" borderId="12" xfId="3" applyNumberFormat="1" applyFont="1" applyFill="1" applyBorder="1" applyAlignment="1" applyProtection="1">
      <alignment vertical="center"/>
    </xf>
    <xf numFmtId="37" fontId="6" fillId="9" borderId="16" xfId="3" applyNumberFormat="1" applyFont="1" applyFill="1" applyBorder="1" applyProtection="1"/>
    <xf numFmtId="37" fontId="24" fillId="0" borderId="1" xfId="3" applyNumberFormat="1" applyFont="1" applyFill="1" applyBorder="1" applyAlignment="1" applyProtection="1">
      <alignment vertical="center"/>
      <protection locked="0"/>
    </xf>
    <xf numFmtId="1" fontId="24" fillId="12" borderId="1" xfId="3" applyNumberFormat="1" applyFont="1" applyFill="1" applyBorder="1" applyAlignment="1" applyProtection="1">
      <alignment vertical="center"/>
    </xf>
    <xf numFmtId="2" fontId="24" fillId="12" borderId="1" xfId="3" applyNumberFormat="1" applyFont="1" applyFill="1" applyBorder="1" applyAlignment="1" applyProtection="1">
      <alignment vertical="center"/>
    </xf>
    <xf numFmtId="37" fontId="24" fillId="12" borderId="1" xfId="3" applyNumberFormat="1" applyFont="1" applyFill="1" applyBorder="1" applyAlignment="1" applyProtection="1">
      <alignment vertical="center"/>
    </xf>
    <xf numFmtId="39" fontId="24" fillId="0" borderId="1" xfId="3" applyNumberFormat="1" applyFont="1" applyFill="1" applyBorder="1" applyAlignment="1" applyProtection="1">
      <alignment vertical="center"/>
      <protection locked="0"/>
    </xf>
    <xf numFmtId="3" fontId="29" fillId="0" borderId="1" xfId="0" applyNumberFormat="1" applyFont="1" applyBorder="1" applyAlignment="1">
      <alignment vertical="center"/>
    </xf>
    <xf numFmtId="37" fontId="30" fillId="0" borderId="1" xfId="3" applyNumberFormat="1" applyFont="1" applyFill="1" applyBorder="1" applyAlignment="1" applyProtection="1">
      <alignment vertical="center"/>
      <protection locked="0"/>
    </xf>
    <xf numFmtId="4" fontId="29" fillId="0" borderId="1" xfId="0" applyNumberFormat="1" applyFont="1" applyBorder="1" applyAlignment="1">
      <alignment vertical="center"/>
    </xf>
    <xf numFmtId="3" fontId="5" fillId="11" borderId="1" xfId="3" applyNumberFormat="1" applyFont="1" applyFill="1" applyBorder="1" applyAlignment="1" applyProtection="1">
      <alignment vertical="center"/>
    </xf>
    <xf numFmtId="3" fontId="5" fillId="11" borderId="12" xfId="3" applyNumberFormat="1" applyFont="1" applyFill="1" applyBorder="1" applyAlignment="1" applyProtection="1">
      <alignment vertical="center"/>
    </xf>
    <xf numFmtId="1" fontId="24" fillId="12" borderId="12" xfId="3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wrapText="1"/>
    </xf>
    <xf numFmtId="0" fontId="5" fillId="11" borderId="2" xfId="3" applyNumberFormat="1" applyFont="1" applyFill="1" applyBorder="1" applyAlignment="1" applyProtection="1">
      <alignment vertical="center" wrapText="1"/>
      <protection locked="0"/>
    </xf>
    <xf numFmtId="0" fontId="22" fillId="11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1" borderId="1" xfId="3" applyNumberFormat="1" applyFont="1" applyFill="1" applyBorder="1" applyAlignment="1" applyProtection="1">
      <alignment horizontal="center" vertical="center" wrapText="1"/>
      <protection locked="0"/>
    </xf>
    <xf numFmtId="37" fontId="5" fillId="11" borderId="12" xfId="3" applyNumberFormat="1" applyFont="1" applyFill="1" applyBorder="1" applyAlignment="1" applyProtection="1">
      <alignment vertical="center"/>
    </xf>
    <xf numFmtId="39" fontId="24" fillId="13" borderId="0" xfId="0" applyNumberFormat="1" applyFont="1" applyFill="1" applyBorder="1"/>
    <xf numFmtId="37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37" fontId="5" fillId="11" borderId="1" xfId="3" applyNumberFormat="1" applyFont="1" applyFill="1" applyBorder="1" applyAlignment="1" applyProtection="1">
      <alignment vertical="center"/>
    </xf>
    <xf numFmtId="43" fontId="5" fillId="11" borderId="1" xfId="3" applyNumberFormat="1" applyFont="1" applyFill="1" applyBorder="1" applyAlignment="1" applyProtection="1">
      <alignment vertical="center"/>
    </xf>
    <xf numFmtId="41" fontId="5" fillId="11" borderId="1" xfId="3" applyNumberFormat="1" applyFont="1" applyFill="1" applyBorder="1" applyAlignment="1" applyProtection="1">
      <alignment vertical="center"/>
    </xf>
    <xf numFmtId="168" fontId="24" fillId="12" borderId="1" xfId="3" applyNumberFormat="1" applyFont="1" applyFill="1" applyBorder="1" applyAlignment="1" applyProtection="1">
      <alignment vertical="center"/>
    </xf>
    <xf numFmtId="41" fontId="6" fillId="9" borderId="15" xfId="3" applyNumberFormat="1" applyFont="1" applyFill="1" applyBorder="1" applyProtection="1"/>
    <xf numFmtId="39" fontId="9" fillId="3" borderId="0" xfId="3" applyNumberFormat="1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 wrapText="1"/>
    </xf>
    <xf numFmtId="0" fontId="0" fillId="9" borderId="21" xfId="0" applyFont="1" applyFill="1" applyBorder="1" applyAlignment="1">
      <alignment horizontal="center"/>
    </xf>
    <xf numFmtId="43" fontId="5" fillId="0" borderId="11" xfId="3" applyFont="1" applyFill="1" applyBorder="1" applyAlignment="1" applyProtection="1">
      <alignment horizontal="center" vertical="center" wrapText="1"/>
      <protection locked="0"/>
    </xf>
    <xf numFmtId="3" fontId="0" fillId="16" borderId="1" xfId="0" applyNumberFormat="1" applyFill="1" applyBorder="1" applyAlignment="1">
      <alignment vertical="center" wrapText="1"/>
    </xf>
    <xf numFmtId="166" fontId="30" fillId="16" borderId="12" xfId="3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5" fillId="0" borderId="2" xfId="3" applyNumberFormat="1" applyFont="1" applyFill="1" applyBorder="1" applyAlignment="1" applyProtection="1">
      <alignment vertical="center" wrapText="1"/>
      <protection locked="0"/>
    </xf>
    <xf numFmtId="0" fontId="29" fillId="0" borderId="1" xfId="0" applyFont="1" applyFill="1" applyBorder="1" applyAlignment="1">
      <alignment vertical="center"/>
    </xf>
    <xf numFmtId="1" fontId="2" fillId="15" borderId="34" xfId="0" applyNumberFormat="1" applyFont="1" applyFill="1" applyBorder="1" applyAlignment="1">
      <alignment vertical="center"/>
    </xf>
    <xf numFmtId="1" fontId="31" fillId="15" borderId="34" xfId="0" applyNumberFormat="1" applyFont="1" applyFill="1" applyBorder="1" applyAlignment="1">
      <alignment vertical="center"/>
    </xf>
    <xf numFmtId="0" fontId="30" fillId="0" borderId="1" xfId="1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/>
    </xf>
    <xf numFmtId="4" fontId="0" fillId="0" borderId="1" xfId="0" applyNumberFormat="1" applyFill="1" applyBorder="1" applyAlignment="1">
      <alignment vertical="center" wrapText="1"/>
    </xf>
    <xf numFmtId="0" fontId="30" fillId="17" borderId="1" xfId="0" applyFont="1" applyFill="1" applyBorder="1" applyAlignment="1">
      <alignment vertical="center" wrapText="1"/>
    </xf>
    <xf numFmtId="43" fontId="6" fillId="17" borderId="1" xfId="3" applyFont="1" applyFill="1" applyBorder="1" applyAlignment="1" applyProtection="1">
      <alignment horizontal="center" vertical="center" wrapText="1"/>
      <protection locked="0"/>
    </xf>
    <xf numFmtId="166" fontId="5" fillId="17" borderId="1" xfId="3" applyNumberFormat="1" applyFont="1" applyFill="1" applyBorder="1" applyAlignment="1" applyProtection="1">
      <alignment vertical="center"/>
      <protection locked="0"/>
    </xf>
    <xf numFmtId="166" fontId="5" fillId="17" borderId="1" xfId="3" applyNumberFormat="1" applyFont="1" applyFill="1" applyBorder="1" applyAlignment="1" applyProtection="1">
      <alignment vertical="center"/>
    </xf>
    <xf numFmtId="3" fontId="29" fillId="17" borderId="1" xfId="0" applyNumberFormat="1" applyFont="1" applyFill="1" applyBorder="1" applyAlignment="1">
      <alignment vertical="center"/>
    </xf>
    <xf numFmtId="4" fontId="29" fillId="0" borderId="1" xfId="0" applyNumberFormat="1" applyFont="1" applyFill="1" applyBorder="1" applyAlignment="1">
      <alignment vertical="center"/>
    </xf>
    <xf numFmtId="0" fontId="0" fillId="17" borderId="1" xfId="0" applyFill="1" applyBorder="1" applyAlignment="1">
      <alignment vertical="center" wrapText="1"/>
    </xf>
    <xf numFmtId="3" fontId="0" fillId="17" borderId="1" xfId="0" applyNumberFormat="1" applyFill="1" applyBorder="1" applyAlignment="1">
      <alignment vertical="center" wrapText="1"/>
    </xf>
    <xf numFmtId="4" fontId="0" fillId="17" borderId="1" xfId="0" applyNumberFormat="1" applyFill="1" applyBorder="1" applyAlignment="1">
      <alignment vertical="center" wrapText="1"/>
    </xf>
    <xf numFmtId="166" fontId="30" fillId="17" borderId="1" xfId="3" applyNumberFormat="1" applyFont="1" applyFill="1" applyBorder="1" applyAlignment="1" applyProtection="1">
      <alignment vertical="center"/>
      <protection locked="0"/>
    </xf>
    <xf numFmtId="166" fontId="30" fillId="17" borderId="12" xfId="3" applyNumberFormat="1" applyFont="1" applyFill="1" applyBorder="1" applyAlignment="1" applyProtection="1">
      <alignment vertical="center"/>
    </xf>
    <xf numFmtId="0" fontId="30" fillId="17" borderId="1" xfId="1" applyFont="1" applyFill="1" applyBorder="1" applyAlignment="1">
      <alignment vertical="center" wrapText="1"/>
    </xf>
    <xf numFmtId="0" fontId="30" fillId="17" borderId="1" xfId="1" applyFont="1" applyFill="1" applyBorder="1" applyAlignment="1">
      <alignment vertical="center"/>
    </xf>
    <xf numFmtId="3" fontId="30" fillId="17" borderId="1" xfId="1" applyNumberFormat="1" applyFont="1" applyFill="1" applyBorder="1" applyAlignment="1">
      <alignment vertical="center"/>
    </xf>
    <xf numFmtId="0" fontId="38" fillId="0" borderId="1" xfId="0" applyFont="1" applyFill="1" applyBorder="1" applyAlignment="1">
      <alignment vertical="center" wrapText="1"/>
    </xf>
    <xf numFmtId="3" fontId="2" fillId="0" borderId="1" xfId="1" applyNumberFormat="1" applyFill="1" applyBorder="1" applyAlignment="1">
      <alignment vertical="center"/>
    </xf>
    <xf numFmtId="37" fontId="24" fillId="17" borderId="1" xfId="3" applyNumberFormat="1" applyFont="1" applyFill="1" applyBorder="1" applyAlignment="1" applyProtection="1">
      <alignment vertical="center"/>
      <protection locked="0"/>
    </xf>
    <xf numFmtId="39" fontId="24" fillId="17" borderId="1" xfId="3" applyNumberFormat="1" applyFont="1" applyFill="1" applyBorder="1" applyAlignment="1" applyProtection="1">
      <alignment vertical="center"/>
      <protection locked="0"/>
    </xf>
    <xf numFmtId="1" fontId="30" fillId="17" borderId="1" xfId="3" applyNumberFormat="1" applyFont="1" applyFill="1" applyBorder="1" applyAlignment="1" applyProtection="1">
      <alignment vertical="center"/>
      <protection locked="0"/>
    </xf>
    <xf numFmtId="1" fontId="2" fillId="17" borderId="1" xfId="0" applyNumberFormat="1" applyFont="1" applyFill="1" applyBorder="1" applyAlignment="1">
      <alignment vertical="center"/>
    </xf>
    <xf numFmtId="1" fontId="24" fillId="17" borderId="12" xfId="3" applyNumberFormat="1" applyFont="1" applyFill="1" applyBorder="1" applyAlignment="1" applyProtection="1">
      <alignment vertical="center"/>
    </xf>
    <xf numFmtId="1" fontId="2" fillId="17" borderId="34" xfId="0" applyNumberFormat="1" applyFont="1" applyFill="1" applyBorder="1" applyAlignment="1">
      <alignment vertical="center"/>
    </xf>
    <xf numFmtId="3" fontId="5" fillId="17" borderId="12" xfId="3" applyNumberFormat="1" applyFont="1" applyFill="1" applyBorder="1" applyAlignment="1" applyProtection="1">
      <alignment vertical="center"/>
    </xf>
    <xf numFmtId="0" fontId="30" fillId="17" borderId="1" xfId="1" applyFont="1" applyFill="1" applyBorder="1" applyAlignment="1">
      <alignment horizontal="left" vertical="center"/>
    </xf>
    <xf numFmtId="1" fontId="0" fillId="17" borderId="34" xfId="0" applyNumberFormat="1" applyFill="1" applyBorder="1" applyAlignment="1">
      <alignment vertical="center"/>
    </xf>
    <xf numFmtId="0" fontId="30" fillId="17" borderId="2" xfId="1" applyFont="1" applyFill="1" applyBorder="1" applyAlignment="1">
      <alignment horizontal="left" vertical="center" wrapText="1"/>
    </xf>
    <xf numFmtId="1" fontId="24" fillId="17" borderId="34" xfId="0" applyNumberFormat="1" applyFont="1" applyFill="1" applyBorder="1" applyAlignment="1">
      <alignment vertical="center"/>
    </xf>
    <xf numFmtId="3" fontId="5" fillId="17" borderId="1" xfId="3" applyNumberFormat="1" applyFont="1" applyFill="1" applyBorder="1" applyAlignment="1" applyProtection="1">
      <alignment vertical="center"/>
    </xf>
    <xf numFmtId="3" fontId="5" fillId="17" borderId="1" xfId="3" applyNumberFormat="1" applyFont="1" applyFill="1" applyBorder="1" applyAlignment="1" applyProtection="1">
      <alignment vertical="center"/>
      <protection locked="0"/>
    </xf>
    <xf numFmtId="0" fontId="30" fillId="17" borderId="35" xfId="1" applyFont="1" applyFill="1" applyBorder="1" applyAlignment="1">
      <alignment vertical="center"/>
    </xf>
    <xf numFmtId="1" fontId="5" fillId="17" borderId="1" xfId="3" applyNumberFormat="1" applyFont="1" applyFill="1" applyBorder="1" applyAlignment="1" applyProtection="1">
      <alignment vertical="center"/>
      <protection locked="0"/>
    </xf>
    <xf numFmtId="2" fontId="5" fillId="17" borderId="1" xfId="3" applyNumberFormat="1" applyFont="1" applyFill="1" applyBorder="1" applyAlignment="1" applyProtection="1">
      <alignment vertical="center"/>
      <protection locked="0"/>
    </xf>
    <xf numFmtId="3" fontId="2" fillId="17" borderId="1" xfId="1" applyNumberFormat="1" applyFill="1" applyBorder="1" applyAlignment="1">
      <alignment vertical="center"/>
    </xf>
    <xf numFmtId="0" fontId="30" fillId="17" borderId="1" xfId="0" applyFont="1" applyFill="1" applyBorder="1" applyAlignment="1">
      <alignment vertical="center"/>
    </xf>
    <xf numFmtId="0" fontId="29" fillId="17" borderId="1" xfId="0" applyFont="1" applyFill="1" applyBorder="1" applyAlignment="1">
      <alignment vertical="center"/>
    </xf>
    <xf numFmtId="4" fontId="29" fillId="17" borderId="1" xfId="0" applyNumberFormat="1" applyFont="1" applyFill="1" applyBorder="1" applyAlignment="1">
      <alignment vertical="center"/>
    </xf>
    <xf numFmtId="37" fontId="30" fillId="17" borderId="1" xfId="3" applyNumberFormat="1" applyFont="1" applyFill="1" applyBorder="1" applyAlignment="1" applyProtection="1">
      <alignment vertical="center"/>
      <protection locked="0"/>
    </xf>
    <xf numFmtId="166" fontId="5" fillId="17" borderId="12" xfId="3" applyNumberFormat="1" applyFont="1" applyFill="1" applyBorder="1" applyAlignment="1" applyProtection="1">
      <alignment vertical="center"/>
    </xf>
    <xf numFmtId="0" fontId="5" fillId="17" borderId="2" xfId="3" applyNumberFormat="1" applyFont="1" applyFill="1" applyBorder="1" applyAlignment="1" applyProtection="1">
      <alignment horizontal="left" vertical="center" wrapText="1"/>
      <protection locked="0"/>
    </xf>
    <xf numFmtId="0" fontId="5" fillId="17" borderId="2" xfId="3" applyNumberFormat="1" applyFont="1" applyFill="1" applyBorder="1" applyAlignment="1" applyProtection="1">
      <alignment vertical="center" wrapText="1"/>
      <protection locked="0"/>
    </xf>
    <xf numFmtId="43" fontId="5" fillId="17" borderId="1" xfId="3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vertical="center" wrapText="1"/>
    </xf>
    <xf numFmtId="166" fontId="24" fillId="13" borderId="0" xfId="0" applyNumberFormat="1" applyFont="1" applyFill="1" applyBorder="1"/>
    <xf numFmtId="0" fontId="5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13" fillId="14" borderId="11" xfId="1" applyFont="1" applyFill="1" applyBorder="1" applyAlignment="1" applyProtection="1">
      <alignment horizontal="center" vertical="center" wrapText="1"/>
    </xf>
    <xf numFmtId="170" fontId="11" fillId="0" borderId="0" xfId="3" applyNumberFormat="1" applyFont="1" applyBorder="1" applyAlignment="1">
      <alignment vertical="center"/>
    </xf>
    <xf numFmtId="171" fontId="11" fillId="0" borderId="4" xfId="3" applyNumberFormat="1" applyFont="1" applyBorder="1" applyAlignment="1">
      <alignment vertical="center"/>
    </xf>
    <xf numFmtId="174" fontId="11" fillId="0" borderId="0" xfId="3" applyNumberFormat="1" applyFont="1" applyFill="1" applyBorder="1" applyAlignment="1">
      <alignment horizontal="right" vertical="center"/>
    </xf>
    <xf numFmtId="170" fontId="11" fillId="10" borderId="0" xfId="3" applyNumberFormat="1" applyFont="1" applyFill="1" applyBorder="1" applyAlignment="1">
      <alignment vertical="center"/>
    </xf>
    <xf numFmtId="172" fontId="11" fillId="5" borderId="0" xfId="3" applyNumberFormat="1" applyFont="1" applyFill="1" applyBorder="1" applyAlignment="1">
      <alignment vertical="center"/>
    </xf>
    <xf numFmtId="170" fontId="11" fillId="6" borderId="4" xfId="3" applyNumberFormat="1" applyFont="1" applyFill="1" applyBorder="1" applyAlignment="1">
      <alignment vertical="center"/>
    </xf>
    <xf numFmtId="173" fontId="11" fillId="0" borderId="0" xfId="3" applyNumberFormat="1" applyFont="1" applyFill="1" applyBorder="1" applyAlignment="1">
      <alignment vertic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9" borderId="25" xfId="1" applyFont="1" applyFill="1" applyBorder="1" applyAlignment="1" applyProtection="1">
      <alignment horizontal="center" vertical="center" wrapText="1"/>
    </xf>
    <xf numFmtId="0" fontId="23" fillId="9" borderId="6" xfId="1" applyFont="1" applyFill="1" applyBorder="1" applyAlignment="1" applyProtection="1">
      <alignment horizontal="center" vertical="center" wrapText="1"/>
    </xf>
    <xf numFmtId="0" fontId="23" fillId="9" borderId="26" xfId="1" applyFont="1" applyFill="1" applyBorder="1" applyAlignment="1" applyProtection="1">
      <alignment horizontal="center" vertical="center" wrapText="1"/>
    </xf>
    <xf numFmtId="0" fontId="26" fillId="14" borderId="17" xfId="0" applyFont="1" applyFill="1" applyBorder="1" applyAlignment="1">
      <alignment horizontal="center"/>
    </xf>
    <xf numFmtId="0" fontId="26" fillId="14" borderId="30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5">
    <cellStyle name="Comma 2" xfId="3"/>
    <cellStyle name="Comma 3" xfId="2"/>
    <cellStyle name="Normal" xfId="0" builtinId="0"/>
    <cellStyle name="Normal 2" xfId="1"/>
    <cellStyle name="Normal 3" xfId="4"/>
  </cellStyles>
  <dxfs count="8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9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colors>
    <mruColors>
      <color rgb="FFF8AE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/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2" displayName="Table2" ref="A3:F14" totalsRowShown="0" headerRowDxfId="7" headerRowBorderDxfId="6" tableBorderDxfId="5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A1:R58"/>
  <sheetViews>
    <sheetView tabSelected="1" view="pageLayout" zoomScaleNormal="90" workbookViewId="0">
      <selection activeCell="H42" sqref="H42"/>
    </sheetView>
  </sheetViews>
  <sheetFormatPr defaultRowHeight="15" outlineLevelCol="1" x14ac:dyDescent="0.25"/>
  <cols>
    <col min="1" max="1" width="11.7109375" customWidth="1"/>
    <col min="2" max="2" width="13.425781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6.85546875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4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5">
      <c r="A1" s="229" t="s">
        <v>175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1"/>
    </row>
    <row r="2" spans="1:17" ht="24" customHeight="1" thickBot="1" x14ac:dyDescent="0.35">
      <c r="A2" s="17"/>
      <c r="B2" s="18"/>
      <c r="C2" s="18"/>
      <c r="D2" s="19"/>
      <c r="E2" s="20" t="s">
        <v>13</v>
      </c>
      <c r="F2" s="20" t="s">
        <v>14</v>
      </c>
      <c r="G2" s="20" t="s">
        <v>15</v>
      </c>
      <c r="H2" s="20" t="s">
        <v>16</v>
      </c>
      <c r="I2" s="20" t="s">
        <v>17</v>
      </c>
      <c r="J2" s="20" t="s">
        <v>18</v>
      </c>
      <c r="K2" s="20"/>
      <c r="L2" s="20"/>
      <c r="M2" s="20"/>
      <c r="N2" s="21" t="s">
        <v>19</v>
      </c>
      <c r="O2" s="3"/>
      <c r="P2" s="2"/>
    </row>
    <row r="3" spans="1:17" ht="42" thickBot="1" x14ac:dyDescent="0.35">
      <c r="A3" s="27" t="s">
        <v>54</v>
      </c>
      <c r="B3" s="28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28" t="s">
        <v>7</v>
      </c>
      <c r="J3" s="28" t="s">
        <v>45</v>
      </c>
      <c r="K3" s="28" t="s">
        <v>53</v>
      </c>
      <c r="L3" s="28" t="s">
        <v>171</v>
      </c>
      <c r="M3" s="28" t="s">
        <v>8</v>
      </c>
      <c r="N3" s="29" t="s">
        <v>9</v>
      </c>
      <c r="O3" s="16" t="s">
        <v>10</v>
      </c>
      <c r="P3" s="1"/>
      <c r="Q3" s="47" t="s">
        <v>26</v>
      </c>
    </row>
    <row r="4" spans="1:17" ht="18" x14ac:dyDescent="0.3">
      <c r="A4" s="232" t="s">
        <v>35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4"/>
      <c r="O4" s="57"/>
      <c r="P4" s="1"/>
      <c r="Q4" s="47"/>
    </row>
    <row r="5" spans="1:17" ht="14.45" x14ac:dyDescent="0.3">
      <c r="A5" s="165"/>
      <c r="B5" s="96"/>
      <c r="C5" s="169"/>
      <c r="D5" s="95"/>
      <c r="E5" s="92"/>
      <c r="F5" s="142"/>
      <c r="G5" s="4">
        <f t="shared" ref="G5" si="0">+E5*F5</f>
        <v>0</v>
      </c>
      <c r="H5" s="144"/>
      <c r="I5" s="4">
        <f t="shared" ref="I5" si="1">+G5*H5</f>
        <v>0</v>
      </c>
      <c r="J5" s="92"/>
      <c r="K5" s="143"/>
      <c r="L5" s="143"/>
      <c r="M5" s="143"/>
      <c r="N5" s="23">
        <f t="shared" ref="N5:N11" si="2">+I5-J5</f>
        <v>0</v>
      </c>
      <c r="Q5" s="164"/>
    </row>
    <row r="6" spans="1:17" ht="57.6" x14ac:dyDescent="0.3">
      <c r="A6" s="165"/>
      <c r="B6" s="210" t="s">
        <v>71</v>
      </c>
      <c r="C6" s="177" t="s">
        <v>138</v>
      </c>
      <c r="D6" s="211"/>
      <c r="E6" s="181">
        <v>56</v>
      </c>
      <c r="F6" s="181">
        <v>0</v>
      </c>
      <c r="G6" s="180">
        <f t="shared" ref="G6:G11" si="3">+E6*F6</f>
        <v>0</v>
      </c>
      <c r="H6" s="212">
        <v>2</v>
      </c>
      <c r="I6" s="180">
        <f t="shared" ref="I6:I11" si="4">+G6*H6</f>
        <v>0</v>
      </c>
      <c r="J6" s="181">
        <v>112</v>
      </c>
      <c r="K6" s="213"/>
      <c r="L6" s="213"/>
      <c r="M6" s="213">
        <f t="shared" ref="M6:M15" si="5">N6</f>
        <v>-112</v>
      </c>
      <c r="N6" s="214">
        <f t="shared" si="2"/>
        <v>-112</v>
      </c>
      <c r="Q6" s="164" t="s">
        <v>70</v>
      </c>
    </row>
    <row r="7" spans="1:17" ht="72" x14ac:dyDescent="0.3">
      <c r="A7" s="220" t="s">
        <v>84</v>
      </c>
      <c r="B7" s="96" t="s">
        <v>86</v>
      </c>
      <c r="C7" s="169" t="s">
        <v>124</v>
      </c>
      <c r="D7" s="95" t="s">
        <v>84</v>
      </c>
      <c r="E7" s="92">
        <v>56</v>
      </c>
      <c r="F7" s="142">
        <v>354</v>
      </c>
      <c r="G7" s="4">
        <f t="shared" si="3"/>
        <v>19824</v>
      </c>
      <c r="H7" s="144">
        <v>3</v>
      </c>
      <c r="I7" s="4">
        <f t="shared" si="4"/>
        <v>59472</v>
      </c>
      <c r="J7" s="92">
        <v>57862</v>
      </c>
      <c r="K7" s="143"/>
      <c r="L7" s="143"/>
      <c r="M7" s="143">
        <f t="shared" si="5"/>
        <v>1610</v>
      </c>
      <c r="N7" s="23">
        <f t="shared" si="2"/>
        <v>1610</v>
      </c>
      <c r="Q7" s="164" t="s">
        <v>69</v>
      </c>
    </row>
    <row r="8" spans="1:17" ht="43.15" x14ac:dyDescent="0.3">
      <c r="A8" s="220" t="s">
        <v>73</v>
      </c>
      <c r="B8" s="96" t="s">
        <v>139</v>
      </c>
      <c r="C8" s="96" t="s">
        <v>121</v>
      </c>
      <c r="D8" s="95" t="s">
        <v>73</v>
      </c>
      <c r="E8" s="92">
        <v>56</v>
      </c>
      <c r="F8" s="142">
        <v>1</v>
      </c>
      <c r="G8" s="4">
        <f t="shared" si="3"/>
        <v>56</v>
      </c>
      <c r="H8" s="182">
        <v>1</v>
      </c>
      <c r="I8" s="4">
        <f t="shared" si="4"/>
        <v>56</v>
      </c>
      <c r="J8" s="92">
        <v>20858</v>
      </c>
      <c r="K8" s="143"/>
      <c r="L8" s="143"/>
      <c r="M8" s="143">
        <f t="shared" si="5"/>
        <v>-20802</v>
      </c>
      <c r="N8" s="23">
        <f t="shared" si="2"/>
        <v>-20802</v>
      </c>
      <c r="Q8" s="164" t="s">
        <v>68</v>
      </c>
    </row>
    <row r="9" spans="1:17" ht="43.15" x14ac:dyDescent="0.3">
      <c r="A9" s="220" t="s">
        <v>93</v>
      </c>
      <c r="B9" s="96" t="s">
        <v>174</v>
      </c>
      <c r="C9" s="96" t="s">
        <v>123</v>
      </c>
      <c r="D9" s="95" t="s">
        <v>93</v>
      </c>
      <c r="E9" s="92">
        <v>56</v>
      </c>
      <c r="F9" s="92">
        <v>118</v>
      </c>
      <c r="G9" s="4">
        <f t="shared" si="3"/>
        <v>6608</v>
      </c>
      <c r="H9" s="144">
        <v>8</v>
      </c>
      <c r="I9" s="4">
        <f t="shared" si="4"/>
        <v>52864</v>
      </c>
      <c r="J9" s="92">
        <v>10628</v>
      </c>
      <c r="K9" s="143"/>
      <c r="L9" s="143"/>
      <c r="M9" s="143">
        <f t="shared" si="5"/>
        <v>42236</v>
      </c>
      <c r="N9" s="23">
        <f t="shared" si="2"/>
        <v>42236</v>
      </c>
      <c r="Q9" s="164"/>
    </row>
    <row r="10" spans="1:17" ht="57.6" x14ac:dyDescent="0.3">
      <c r="A10" s="165"/>
      <c r="B10" s="169" t="s">
        <v>87</v>
      </c>
      <c r="C10" s="169" t="s">
        <v>170</v>
      </c>
      <c r="D10" s="95"/>
      <c r="E10" s="92">
        <v>56</v>
      </c>
      <c r="F10" s="92">
        <v>118</v>
      </c>
      <c r="G10" s="4">
        <f t="shared" si="3"/>
        <v>6608</v>
      </c>
      <c r="H10" s="144">
        <v>0.5</v>
      </c>
      <c r="I10" s="4">
        <f t="shared" si="4"/>
        <v>3304</v>
      </c>
      <c r="J10" s="92">
        <v>3962</v>
      </c>
      <c r="K10" s="143"/>
      <c r="L10" s="143"/>
      <c r="M10" s="143">
        <f t="shared" si="5"/>
        <v>-658</v>
      </c>
      <c r="N10" s="23">
        <f t="shared" si="2"/>
        <v>-658</v>
      </c>
      <c r="Q10" s="164" t="s">
        <v>110</v>
      </c>
    </row>
    <row r="11" spans="1:17" ht="28.9" x14ac:dyDescent="0.3">
      <c r="A11" s="165"/>
      <c r="B11" s="96" t="s">
        <v>141</v>
      </c>
      <c r="C11" s="96" t="s">
        <v>74</v>
      </c>
      <c r="D11" s="95"/>
      <c r="E11" s="92">
        <v>56</v>
      </c>
      <c r="F11" s="142">
        <v>1</v>
      </c>
      <c r="G11" s="4">
        <f t="shared" si="3"/>
        <v>56</v>
      </c>
      <c r="H11" s="144">
        <v>3</v>
      </c>
      <c r="I11" s="4">
        <f t="shared" si="4"/>
        <v>168</v>
      </c>
      <c r="J11" s="92">
        <v>168</v>
      </c>
      <c r="K11" s="143"/>
      <c r="L11" s="143"/>
      <c r="M11" s="143">
        <f t="shared" si="5"/>
        <v>0</v>
      </c>
      <c r="N11" s="23">
        <f t="shared" si="2"/>
        <v>0</v>
      </c>
      <c r="Q11" s="164" t="s">
        <v>67</v>
      </c>
    </row>
    <row r="12" spans="1:17" ht="28.9" x14ac:dyDescent="0.3">
      <c r="A12" s="165"/>
      <c r="B12" s="97" t="s">
        <v>72</v>
      </c>
      <c r="C12" s="96" t="s">
        <v>85</v>
      </c>
      <c r="D12" s="95"/>
      <c r="E12" s="92">
        <v>56</v>
      </c>
      <c r="F12" s="92">
        <v>354</v>
      </c>
      <c r="G12" s="4">
        <f t="shared" ref="G12" si="6">+E12*F12</f>
        <v>19824</v>
      </c>
      <c r="H12" s="144">
        <v>0.25</v>
      </c>
      <c r="I12" s="4">
        <f t="shared" ref="I12" si="7">+G12*H12</f>
        <v>4956</v>
      </c>
      <c r="J12" s="92">
        <v>5208</v>
      </c>
      <c r="K12" s="143"/>
      <c r="L12" s="143"/>
      <c r="M12" s="143">
        <f t="shared" si="5"/>
        <v>-252</v>
      </c>
      <c r="N12" s="23">
        <f t="shared" ref="N12" si="8">+I12-J12</f>
        <v>-252</v>
      </c>
      <c r="Q12" s="50" t="s">
        <v>56</v>
      </c>
    </row>
    <row r="13" spans="1:17" ht="28.9" x14ac:dyDescent="0.3">
      <c r="A13" s="165" t="s">
        <v>70</v>
      </c>
      <c r="B13" s="96" t="s">
        <v>122</v>
      </c>
      <c r="C13" s="96" t="s">
        <v>101</v>
      </c>
      <c r="D13" s="95" t="s">
        <v>81</v>
      </c>
      <c r="E13" s="137">
        <v>56</v>
      </c>
      <c r="F13" s="142">
        <v>354</v>
      </c>
      <c r="G13" s="4">
        <f>+E13*F13</f>
        <v>19824</v>
      </c>
      <c r="H13" s="144">
        <v>0.2</v>
      </c>
      <c r="I13" s="4">
        <f>+G13*H13</f>
        <v>3964.8</v>
      </c>
      <c r="J13" s="92">
        <v>4172</v>
      </c>
      <c r="K13" s="143"/>
      <c r="L13" s="143"/>
      <c r="M13" s="143">
        <f t="shared" si="5"/>
        <v>-207.19999999999982</v>
      </c>
      <c r="N13" s="23">
        <f t="shared" ref="N13" si="9">+I13-J13</f>
        <v>-207.19999999999982</v>
      </c>
      <c r="Q13" s="164"/>
    </row>
    <row r="14" spans="1:17" ht="43.15" x14ac:dyDescent="0.3">
      <c r="A14" s="165" t="s">
        <v>67</v>
      </c>
      <c r="B14" s="169" t="s">
        <v>120</v>
      </c>
      <c r="C14" s="169" t="s">
        <v>119</v>
      </c>
      <c r="D14" s="95"/>
      <c r="E14" s="92">
        <v>56</v>
      </c>
      <c r="F14" s="92">
        <v>1</v>
      </c>
      <c r="G14" s="4">
        <f t="shared" ref="G14:G15" si="10">+E14*F14</f>
        <v>56</v>
      </c>
      <c r="H14" s="144">
        <v>0.25</v>
      </c>
      <c r="I14" s="4">
        <f t="shared" ref="I14:I15" si="11">+G14*H14</f>
        <v>14</v>
      </c>
      <c r="J14" s="92">
        <v>28</v>
      </c>
      <c r="K14" s="143"/>
      <c r="L14" s="143"/>
      <c r="M14" s="143">
        <f t="shared" si="5"/>
        <v>-14</v>
      </c>
      <c r="N14" s="23">
        <f t="shared" ref="N14:N15" si="12">+I14-J14</f>
        <v>-14</v>
      </c>
      <c r="Q14" s="50"/>
    </row>
    <row r="15" spans="1:17" ht="43.15" x14ac:dyDescent="0.3">
      <c r="A15" s="165" t="s">
        <v>110</v>
      </c>
      <c r="B15" s="96" t="s">
        <v>91</v>
      </c>
      <c r="C15" s="169" t="s">
        <v>118</v>
      </c>
      <c r="D15" s="95"/>
      <c r="E15" s="92">
        <v>56</v>
      </c>
      <c r="F15" s="142">
        <v>118</v>
      </c>
      <c r="G15" s="4">
        <f t="shared" si="10"/>
        <v>6608</v>
      </c>
      <c r="H15" s="144">
        <v>0.25</v>
      </c>
      <c r="I15" s="4">
        <f t="shared" si="11"/>
        <v>1652</v>
      </c>
      <c r="J15" s="92">
        <v>1739</v>
      </c>
      <c r="K15" s="143"/>
      <c r="L15" s="143"/>
      <c r="M15" s="143">
        <f t="shared" si="5"/>
        <v>-87</v>
      </c>
      <c r="N15" s="23">
        <f t="shared" si="12"/>
        <v>-87</v>
      </c>
      <c r="Q15" s="50"/>
    </row>
    <row r="16" spans="1:17" ht="15.6" x14ac:dyDescent="0.3">
      <c r="A16" s="221" t="s">
        <v>173</v>
      </c>
      <c r="B16" s="58"/>
      <c r="C16" s="62" t="s">
        <v>34</v>
      </c>
      <c r="D16" s="59"/>
      <c r="E16" s="60">
        <f>+MAX(E5:E15)</f>
        <v>56</v>
      </c>
      <c r="F16" s="60">
        <f>IF(E16=0,"",G16/E16)</f>
        <v>1419</v>
      </c>
      <c r="G16" s="60">
        <f>SUM(G5:G15)</f>
        <v>79464</v>
      </c>
      <c r="H16" s="158">
        <f>IF(G16=0,"",I16/G16)</f>
        <v>1.5912966878083157</v>
      </c>
      <c r="I16" s="60">
        <f t="shared" ref="I16:N16" si="13">SUM(I5:I15)</f>
        <v>126450.8</v>
      </c>
      <c r="J16" s="60">
        <f t="shared" si="13"/>
        <v>104737</v>
      </c>
      <c r="K16" s="145">
        <f t="shared" si="13"/>
        <v>0</v>
      </c>
      <c r="L16" s="145">
        <f t="shared" si="13"/>
        <v>0</v>
      </c>
      <c r="M16" s="145">
        <f t="shared" si="13"/>
        <v>21713.8</v>
      </c>
      <c r="N16" s="146">
        <f t="shared" si="13"/>
        <v>21713.8</v>
      </c>
      <c r="Q16" s="48" t="s">
        <v>84</v>
      </c>
    </row>
    <row r="17" spans="1:17" ht="18.75" customHeight="1" x14ac:dyDescent="0.3">
      <c r="A17" s="232" t="s">
        <v>62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4"/>
      <c r="O17" s="57"/>
      <c r="P17" s="1"/>
      <c r="Q17" s="48" t="s">
        <v>73</v>
      </c>
    </row>
    <row r="18" spans="1:17" ht="14.45" x14ac:dyDescent="0.3">
      <c r="A18" s="165"/>
      <c r="B18" s="96" t="s">
        <v>77</v>
      </c>
      <c r="C18" s="96" t="s">
        <v>78</v>
      </c>
      <c r="D18" s="103"/>
      <c r="E18" s="168">
        <v>19822</v>
      </c>
      <c r="F18" s="104">
        <v>4</v>
      </c>
      <c r="G18" s="4">
        <f t="shared" ref="G18" si="14">+E18*F18</f>
        <v>79288</v>
      </c>
      <c r="H18" s="176">
        <v>0.65</v>
      </c>
      <c r="I18" s="4">
        <f t="shared" ref="I18" si="15">+G18*H18</f>
        <v>51537.200000000004</v>
      </c>
      <c r="J18" s="104">
        <v>52145</v>
      </c>
      <c r="K18" s="93"/>
      <c r="L18" s="93"/>
      <c r="M18" s="93">
        <f t="shared" ref="M18:M26" si="16">N18</f>
        <v>-607.79999999999563</v>
      </c>
      <c r="N18" s="94">
        <f>+I18-J18</f>
        <v>-607.79999999999563</v>
      </c>
      <c r="Q18" s="48" t="s">
        <v>93</v>
      </c>
    </row>
    <row r="19" spans="1:17" ht="43.15" x14ac:dyDescent="0.3">
      <c r="A19" s="165" t="s">
        <v>110</v>
      </c>
      <c r="B19" s="169" t="s">
        <v>114</v>
      </c>
      <c r="C19" s="169" t="s">
        <v>140</v>
      </c>
      <c r="D19" s="218"/>
      <c r="E19" s="168">
        <v>19822</v>
      </c>
      <c r="F19" s="168">
        <v>1</v>
      </c>
      <c r="G19" s="4">
        <f>+E19*F19</f>
        <v>19822</v>
      </c>
      <c r="H19" s="176">
        <v>20</v>
      </c>
      <c r="I19" s="4">
        <f>+G19*H19</f>
        <v>396440</v>
      </c>
      <c r="J19" s="168">
        <v>417160</v>
      </c>
      <c r="K19" s="93"/>
      <c r="L19" s="93"/>
      <c r="M19" s="93">
        <f>N19</f>
        <v>-20720</v>
      </c>
      <c r="N19" s="23">
        <f t="shared" ref="N19" si="17">+I19-J19</f>
        <v>-20720</v>
      </c>
      <c r="Q19" s="48"/>
    </row>
    <row r="20" spans="1:17" ht="57.6" x14ac:dyDescent="0.3">
      <c r="A20" s="165"/>
      <c r="B20" s="96" t="s">
        <v>132</v>
      </c>
      <c r="C20" s="169" t="s">
        <v>136</v>
      </c>
      <c r="D20" s="103"/>
      <c r="E20" s="168">
        <v>19822</v>
      </c>
      <c r="F20" s="104">
        <v>10</v>
      </c>
      <c r="G20" s="4">
        <f t="shared" ref="G20:G25" si="18">+E20*F20</f>
        <v>198220</v>
      </c>
      <c r="H20" s="176">
        <v>5</v>
      </c>
      <c r="I20" s="4">
        <f t="shared" ref="I20:I24" si="19">+G20*H20</f>
        <v>991100</v>
      </c>
      <c r="J20" s="104">
        <v>2085800</v>
      </c>
      <c r="K20" s="93"/>
      <c r="L20" s="93"/>
      <c r="M20" s="93">
        <f t="shared" si="16"/>
        <v>-1094700</v>
      </c>
      <c r="N20" s="94">
        <f t="shared" ref="N20:N25" si="20">+I20-J20</f>
        <v>-1094700</v>
      </c>
      <c r="Q20" s="48"/>
    </row>
    <row r="21" spans="1:17" ht="43.15" x14ac:dyDescent="0.3">
      <c r="A21" s="165" t="s">
        <v>68</v>
      </c>
      <c r="B21" s="96" t="s">
        <v>131</v>
      </c>
      <c r="C21" s="169" t="s">
        <v>79</v>
      </c>
      <c r="D21" s="103"/>
      <c r="E21" s="168">
        <v>19822</v>
      </c>
      <c r="F21" s="168">
        <v>1</v>
      </c>
      <c r="G21" s="115">
        <f t="shared" si="18"/>
        <v>19822</v>
      </c>
      <c r="H21" s="148">
        <v>0.25</v>
      </c>
      <c r="I21" s="115">
        <f>+G21*H21+0.19</f>
        <v>4955.6899999999996</v>
      </c>
      <c r="J21" s="104">
        <v>15643.5</v>
      </c>
      <c r="K21" s="93"/>
      <c r="L21" s="93"/>
      <c r="M21" s="93">
        <f t="shared" si="16"/>
        <v>-10687.810000000001</v>
      </c>
      <c r="N21" s="94">
        <f t="shared" si="20"/>
        <v>-10687.810000000001</v>
      </c>
      <c r="Q21" s="48"/>
    </row>
    <row r="22" spans="1:17" ht="42.6" customHeight="1" x14ac:dyDescent="0.25">
      <c r="A22" s="165"/>
      <c r="B22" s="96" t="s">
        <v>133</v>
      </c>
      <c r="C22" s="96" t="s">
        <v>76</v>
      </c>
      <c r="D22" s="103"/>
      <c r="E22" s="168">
        <v>19822</v>
      </c>
      <c r="F22" s="104">
        <v>1</v>
      </c>
      <c r="G22" s="4">
        <f t="shared" si="18"/>
        <v>19822</v>
      </c>
      <c r="H22" s="176">
        <v>2.66</v>
      </c>
      <c r="I22" s="4">
        <f t="shared" si="19"/>
        <v>52726.520000000004</v>
      </c>
      <c r="J22" s="104">
        <v>55482</v>
      </c>
      <c r="K22" s="93"/>
      <c r="L22" s="93"/>
      <c r="M22" s="93">
        <f t="shared" si="16"/>
        <v>-2755.4799999999959</v>
      </c>
      <c r="N22" s="94">
        <f t="shared" si="20"/>
        <v>-2755.4799999999959</v>
      </c>
      <c r="Q22" s="48"/>
    </row>
    <row r="23" spans="1:17" ht="30" x14ac:dyDescent="0.25">
      <c r="A23" s="165" t="s">
        <v>70</v>
      </c>
      <c r="B23" s="96" t="s">
        <v>135</v>
      </c>
      <c r="C23" s="96" t="s">
        <v>102</v>
      </c>
      <c r="D23" s="103"/>
      <c r="E23" s="168">
        <v>19822</v>
      </c>
      <c r="F23" s="104">
        <v>1</v>
      </c>
      <c r="G23" s="4">
        <f t="shared" si="18"/>
        <v>19822</v>
      </c>
      <c r="H23" s="176">
        <v>5</v>
      </c>
      <c r="I23" s="4">
        <f t="shared" si="19"/>
        <v>99110</v>
      </c>
      <c r="J23" s="104">
        <v>104290</v>
      </c>
      <c r="K23" s="93"/>
      <c r="L23" s="93"/>
      <c r="M23" s="93">
        <f t="shared" si="16"/>
        <v>-5180</v>
      </c>
      <c r="N23" s="94">
        <f t="shared" si="20"/>
        <v>-5180</v>
      </c>
      <c r="Q23" s="48"/>
    </row>
    <row r="24" spans="1:17" ht="59.25" customHeight="1" x14ac:dyDescent="0.25">
      <c r="A24" s="165" t="s">
        <v>70</v>
      </c>
      <c r="B24" s="96" t="s">
        <v>134</v>
      </c>
      <c r="C24" s="96" t="s">
        <v>103</v>
      </c>
      <c r="D24" s="103"/>
      <c r="E24" s="168">
        <v>19822</v>
      </c>
      <c r="F24" s="104">
        <v>1</v>
      </c>
      <c r="G24" s="4">
        <f t="shared" si="18"/>
        <v>19822</v>
      </c>
      <c r="H24" s="176">
        <v>10</v>
      </c>
      <c r="I24" s="4">
        <f t="shared" si="19"/>
        <v>198220</v>
      </c>
      <c r="J24" s="104">
        <v>208580</v>
      </c>
      <c r="K24" s="93"/>
      <c r="L24" s="93"/>
      <c r="M24" s="93">
        <f t="shared" si="16"/>
        <v>-10360</v>
      </c>
      <c r="N24" s="94">
        <f t="shared" si="20"/>
        <v>-10360</v>
      </c>
      <c r="Q24" s="48"/>
    </row>
    <row r="25" spans="1:17" ht="46.15" customHeight="1" x14ac:dyDescent="0.25">
      <c r="A25" s="165" t="s">
        <v>67</v>
      </c>
      <c r="B25" s="169" t="s">
        <v>111</v>
      </c>
      <c r="C25" s="169" t="s">
        <v>109</v>
      </c>
      <c r="D25" s="103"/>
      <c r="E25" s="168">
        <v>19822</v>
      </c>
      <c r="F25" s="104">
        <v>1</v>
      </c>
      <c r="G25" s="4">
        <f t="shared" si="18"/>
        <v>19822</v>
      </c>
      <c r="H25" s="148">
        <v>0.25</v>
      </c>
      <c r="I25" s="4">
        <f>+G25*H25-0.01</f>
        <v>4955.49</v>
      </c>
      <c r="J25" s="168">
        <v>5215</v>
      </c>
      <c r="K25" s="93"/>
      <c r="L25" s="93"/>
      <c r="M25" s="93">
        <f t="shared" si="16"/>
        <v>-259.51000000000022</v>
      </c>
      <c r="N25" s="94">
        <f t="shared" si="20"/>
        <v>-259.51000000000022</v>
      </c>
      <c r="Q25" s="48"/>
    </row>
    <row r="26" spans="1:17" ht="30" customHeight="1" x14ac:dyDescent="0.25">
      <c r="A26" s="165"/>
      <c r="B26" s="177" t="s">
        <v>80</v>
      </c>
      <c r="C26" s="177" t="s">
        <v>168</v>
      </c>
      <c r="D26" s="183"/>
      <c r="E26" s="184">
        <v>6607</v>
      </c>
      <c r="F26" s="184"/>
      <c r="G26" s="180">
        <f>+E26*F26</f>
        <v>0</v>
      </c>
      <c r="H26" s="185">
        <v>6</v>
      </c>
      <c r="I26" s="180">
        <f>+G26*H26</f>
        <v>0</v>
      </c>
      <c r="J26" s="184">
        <v>41898</v>
      </c>
      <c r="K26" s="186"/>
      <c r="L26" s="186"/>
      <c r="M26" s="186">
        <f t="shared" si="16"/>
        <v>-41898</v>
      </c>
      <c r="N26" s="187">
        <f>+I26-J26</f>
        <v>-41898</v>
      </c>
      <c r="Q26" s="48"/>
    </row>
    <row r="27" spans="1:17" ht="43.15" hidden="1" x14ac:dyDescent="0.3">
      <c r="A27" s="165" t="s">
        <v>56</v>
      </c>
      <c r="B27" s="96" t="s">
        <v>66</v>
      </c>
      <c r="C27" s="96" t="s">
        <v>58</v>
      </c>
      <c r="D27" s="103"/>
      <c r="E27" s="166"/>
      <c r="F27" s="104">
        <v>1</v>
      </c>
      <c r="G27" s="115">
        <f t="shared" ref="G27" si="21">+E27*F27</f>
        <v>0</v>
      </c>
      <c r="H27" s="148">
        <v>0.25</v>
      </c>
      <c r="I27" s="4">
        <f t="shared" ref="I27" si="22">+G27*H27</f>
        <v>0</v>
      </c>
      <c r="J27" s="104"/>
      <c r="K27" s="93"/>
      <c r="L27" s="93"/>
      <c r="M27" s="93"/>
      <c r="N27" s="167"/>
      <c r="Q27" s="48"/>
    </row>
    <row r="28" spans="1:17" x14ac:dyDescent="0.25">
      <c r="A28" s="165"/>
      <c r="B28" s="169"/>
      <c r="C28" s="169"/>
      <c r="D28" s="218"/>
      <c r="E28" s="168"/>
      <c r="F28" s="168"/>
      <c r="G28" s="4">
        <f>+E28*F28</f>
        <v>0</v>
      </c>
      <c r="H28" s="176"/>
      <c r="I28" s="4">
        <f>+G28*H28</f>
        <v>0</v>
      </c>
      <c r="J28" s="168"/>
      <c r="K28" s="93"/>
      <c r="L28" s="93"/>
      <c r="M28" s="93">
        <f>N28</f>
        <v>0</v>
      </c>
      <c r="N28" s="94">
        <f t="shared" ref="N28" si="23">+I28-J28</f>
        <v>0</v>
      </c>
      <c r="Q28" s="48"/>
    </row>
    <row r="29" spans="1:17" ht="15.75" x14ac:dyDescent="0.25">
      <c r="A29" s="221" t="s">
        <v>173</v>
      </c>
      <c r="B29" s="149"/>
      <c r="C29" s="150" t="s">
        <v>33</v>
      </c>
      <c r="D29" s="151"/>
      <c r="E29" s="145">
        <f>+MAX(E18:E28)</f>
        <v>19822</v>
      </c>
      <c r="F29" s="159">
        <f>IF(E29=0,"",G29/E29)</f>
        <v>20</v>
      </c>
      <c r="G29" s="145">
        <f>SUM(G18:G26)</f>
        <v>396440</v>
      </c>
      <c r="H29" s="158">
        <f>IF(G29=0,"",I29/G29)</f>
        <v>4.5380004540409642</v>
      </c>
      <c r="I29" s="145">
        <f>SUM(I18:I26)</f>
        <v>1799044.9</v>
      </c>
      <c r="J29" s="145">
        <f>SUM(J18:J28)</f>
        <v>2986213.5</v>
      </c>
      <c r="K29" s="157">
        <f>SUM(K18:K28)</f>
        <v>0</v>
      </c>
      <c r="L29" s="157">
        <f>SUM(L18:L28)</f>
        <v>0</v>
      </c>
      <c r="M29" s="157">
        <f>SUM(M18:M28)</f>
        <v>-1187168.6000000001</v>
      </c>
      <c r="N29" s="152">
        <f>SUM(N18:N28)</f>
        <v>-1187168.6000000001</v>
      </c>
      <c r="Q29" s="48"/>
    </row>
    <row r="30" spans="1:17" ht="18.75" x14ac:dyDescent="0.25">
      <c r="A30" s="232" t="s">
        <v>29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4"/>
      <c r="O30" s="57"/>
      <c r="P30" s="1"/>
      <c r="Q30" s="48"/>
    </row>
    <row r="31" spans="1:17" ht="38.25" x14ac:dyDescent="0.25">
      <c r="A31" s="165"/>
      <c r="B31" s="170" t="s">
        <v>165</v>
      </c>
      <c r="C31" s="11" t="s">
        <v>166</v>
      </c>
      <c r="D31" s="12"/>
      <c r="E31" s="13">
        <v>30400</v>
      </c>
      <c r="F31" s="13">
        <v>1</v>
      </c>
      <c r="G31" s="4">
        <f t="shared" ref="G31:G32" si="24">+E31*F31</f>
        <v>30400</v>
      </c>
      <c r="H31" s="118">
        <v>0.08</v>
      </c>
      <c r="I31" s="4">
        <f t="shared" ref="I31:I32" si="25">+G31*H31</f>
        <v>2432</v>
      </c>
      <c r="J31" s="13">
        <v>8140</v>
      </c>
      <c r="K31" s="13"/>
      <c r="L31" s="13"/>
      <c r="M31" s="13">
        <f t="shared" ref="M31:M38" si="26">N31</f>
        <v>-5708</v>
      </c>
      <c r="N31" s="23">
        <f t="shared" ref="N31:N32" si="27">+I31-J31</f>
        <v>-5708</v>
      </c>
      <c r="Q31" s="48"/>
    </row>
    <row r="32" spans="1:17" ht="30.75" customHeight="1" x14ac:dyDescent="0.25">
      <c r="A32" s="165" t="s">
        <v>110</v>
      </c>
      <c r="B32" s="191" t="s">
        <v>114</v>
      </c>
      <c r="C32" s="191" t="s">
        <v>172</v>
      </c>
      <c r="D32" s="12"/>
      <c r="E32" s="13">
        <v>101332</v>
      </c>
      <c r="F32" s="13">
        <v>1</v>
      </c>
      <c r="G32" s="4">
        <f t="shared" si="24"/>
        <v>101332</v>
      </c>
      <c r="H32" s="118">
        <v>0.5</v>
      </c>
      <c r="I32" s="4">
        <f t="shared" si="25"/>
        <v>50666</v>
      </c>
      <c r="J32" s="13">
        <v>508735</v>
      </c>
      <c r="K32" s="13"/>
      <c r="L32" s="13"/>
      <c r="M32" s="13">
        <f t="shared" si="26"/>
        <v>-458069</v>
      </c>
      <c r="N32" s="23">
        <f t="shared" si="27"/>
        <v>-458069</v>
      </c>
      <c r="Q32" s="48"/>
    </row>
    <row r="33" spans="1:17" ht="44.25" customHeight="1" x14ac:dyDescent="0.25">
      <c r="A33" s="165"/>
      <c r="B33" s="170" t="s">
        <v>83</v>
      </c>
      <c r="C33" s="191" t="s">
        <v>143</v>
      </c>
      <c r="D33" s="12"/>
      <c r="E33" s="13">
        <v>101332</v>
      </c>
      <c r="F33" s="13">
        <v>180</v>
      </c>
      <c r="G33" s="4">
        <f t="shared" ref="G33:G38" si="28">+E33*F33</f>
        <v>18239760</v>
      </c>
      <c r="H33" s="118">
        <v>0.15</v>
      </c>
      <c r="I33" s="4">
        <f t="shared" ref="I33:I38" si="29">+G33*H33</f>
        <v>2735964</v>
      </c>
      <c r="J33" s="13">
        <v>2948628</v>
      </c>
      <c r="K33" s="13"/>
      <c r="L33" s="13"/>
      <c r="M33" s="13">
        <f t="shared" si="26"/>
        <v>-212664</v>
      </c>
      <c r="N33" s="23">
        <f t="shared" ref="N33:N38" si="30">+I33-J33</f>
        <v>-212664</v>
      </c>
      <c r="Q33" s="48"/>
    </row>
    <row r="34" spans="1:17" ht="25.5" x14ac:dyDescent="0.25">
      <c r="A34" s="165"/>
      <c r="B34" s="170" t="s">
        <v>137</v>
      </c>
      <c r="C34" s="11" t="s">
        <v>144</v>
      </c>
      <c r="D34" s="12"/>
      <c r="E34" s="13">
        <v>101332</v>
      </c>
      <c r="F34" s="13">
        <v>180</v>
      </c>
      <c r="G34" s="4">
        <f t="shared" si="28"/>
        <v>18239760</v>
      </c>
      <c r="H34" s="118">
        <v>0.25</v>
      </c>
      <c r="I34" s="4">
        <f t="shared" si="29"/>
        <v>4559940</v>
      </c>
      <c r="J34" s="13">
        <v>2934842</v>
      </c>
      <c r="K34" s="13"/>
      <c r="L34" s="13"/>
      <c r="M34" s="13">
        <f t="shared" si="26"/>
        <v>1625098</v>
      </c>
      <c r="N34" s="23">
        <f t="shared" si="30"/>
        <v>1625098</v>
      </c>
      <c r="Q34" s="48"/>
    </row>
    <row r="35" spans="1:17" ht="42" customHeight="1" x14ac:dyDescent="0.25">
      <c r="A35" s="165"/>
      <c r="B35" s="170" t="s">
        <v>145</v>
      </c>
      <c r="C35" s="11" t="s">
        <v>142</v>
      </c>
      <c r="D35" s="12"/>
      <c r="E35" s="13">
        <v>101332</v>
      </c>
      <c r="F35" s="13">
        <v>120</v>
      </c>
      <c r="G35" s="4">
        <f t="shared" si="28"/>
        <v>12159840</v>
      </c>
      <c r="H35" s="118">
        <v>0.02</v>
      </c>
      <c r="I35" s="4">
        <f t="shared" si="29"/>
        <v>243196.80000000002</v>
      </c>
      <c r="J35" s="13">
        <v>366138</v>
      </c>
      <c r="K35" s="13"/>
      <c r="L35" s="13"/>
      <c r="M35" s="13">
        <f t="shared" si="26"/>
        <v>-122941.19999999998</v>
      </c>
      <c r="N35" s="23">
        <f t="shared" si="30"/>
        <v>-122941.19999999998</v>
      </c>
      <c r="Q35" s="48"/>
    </row>
    <row r="36" spans="1:17" ht="39" customHeight="1" x14ac:dyDescent="0.25">
      <c r="A36" s="165"/>
      <c r="B36" s="215">
        <v>220.7</v>
      </c>
      <c r="C36" s="177" t="s">
        <v>113</v>
      </c>
      <c r="D36" s="178"/>
      <c r="E36" s="179">
        <v>81517</v>
      </c>
      <c r="F36" s="179">
        <v>0</v>
      </c>
      <c r="G36" s="180">
        <f t="shared" si="28"/>
        <v>0</v>
      </c>
      <c r="H36" s="208">
        <v>0.02</v>
      </c>
      <c r="I36" s="180">
        <f t="shared" si="29"/>
        <v>0</v>
      </c>
      <c r="J36" s="179">
        <v>293461</v>
      </c>
      <c r="K36" s="179"/>
      <c r="L36" s="179"/>
      <c r="M36" s="179">
        <f t="shared" si="26"/>
        <v>-293461</v>
      </c>
      <c r="N36" s="214">
        <f t="shared" si="30"/>
        <v>-293461</v>
      </c>
      <c r="Q36" s="48"/>
    </row>
    <row r="37" spans="1:17" ht="38.25" x14ac:dyDescent="0.25">
      <c r="A37" s="165"/>
      <c r="B37" s="216" t="s">
        <v>82</v>
      </c>
      <c r="C37" s="217" t="s">
        <v>167</v>
      </c>
      <c r="D37" s="178"/>
      <c r="E37" s="179">
        <v>101747</v>
      </c>
      <c r="F37" s="179">
        <v>0</v>
      </c>
      <c r="G37" s="180">
        <f t="shared" si="28"/>
        <v>0</v>
      </c>
      <c r="H37" s="208">
        <v>8.3000000000000004E-2</v>
      </c>
      <c r="I37" s="180">
        <f t="shared" si="29"/>
        <v>0</v>
      </c>
      <c r="J37" s="179">
        <v>16890</v>
      </c>
      <c r="K37" s="179"/>
      <c r="L37" s="179"/>
      <c r="M37" s="179">
        <f t="shared" si="26"/>
        <v>-16890</v>
      </c>
      <c r="N37" s="214">
        <f t="shared" si="30"/>
        <v>-16890</v>
      </c>
      <c r="Q37" s="48"/>
    </row>
    <row r="38" spans="1:17" ht="44.25" customHeight="1" x14ac:dyDescent="0.25">
      <c r="A38" s="165" t="s">
        <v>67</v>
      </c>
      <c r="B38" s="177" t="s">
        <v>108</v>
      </c>
      <c r="C38" s="177" t="s">
        <v>112</v>
      </c>
      <c r="D38" s="178"/>
      <c r="E38" s="179">
        <v>101747</v>
      </c>
      <c r="F38" s="179">
        <v>0</v>
      </c>
      <c r="G38" s="180">
        <f t="shared" si="28"/>
        <v>0</v>
      </c>
      <c r="H38" s="208">
        <v>0.25</v>
      </c>
      <c r="I38" s="180">
        <f t="shared" si="29"/>
        <v>0</v>
      </c>
      <c r="J38" s="179">
        <v>25437</v>
      </c>
      <c r="K38" s="179"/>
      <c r="L38" s="179"/>
      <c r="M38" s="179">
        <f t="shared" si="26"/>
        <v>-25437</v>
      </c>
      <c r="N38" s="214">
        <f t="shared" si="30"/>
        <v>-25437</v>
      </c>
      <c r="Q38" s="48"/>
    </row>
    <row r="39" spans="1:17" x14ac:dyDescent="0.25">
      <c r="A39" s="165"/>
      <c r="B39" s="169"/>
      <c r="C39" s="169"/>
      <c r="D39" s="12"/>
      <c r="E39" s="13"/>
      <c r="F39" s="13"/>
      <c r="G39" s="4">
        <f t="shared" ref="G39" si="31">+E39*F39</f>
        <v>0</v>
      </c>
      <c r="H39" s="118"/>
      <c r="I39" s="4">
        <f t="shared" ref="I39" si="32">+G39*H39</f>
        <v>0</v>
      </c>
      <c r="J39" s="13"/>
      <c r="K39" s="13"/>
      <c r="L39" s="13"/>
      <c r="M39" s="13"/>
      <c r="N39" s="23"/>
      <c r="Q39" s="48"/>
    </row>
    <row r="40" spans="1:17" x14ac:dyDescent="0.25">
      <c r="A40" s="165"/>
      <c r="B40" s="170"/>
      <c r="C40" s="11"/>
      <c r="D40" s="12"/>
      <c r="E40" s="13"/>
      <c r="F40" s="13"/>
      <c r="G40" s="4">
        <f t="shared" ref="G40" si="33">+E40*F40</f>
        <v>0</v>
      </c>
      <c r="H40" s="14"/>
      <c r="I40" s="4">
        <f t="shared" ref="I40" si="34">+G40*H40</f>
        <v>0</v>
      </c>
      <c r="J40" s="13"/>
      <c r="K40" s="13"/>
      <c r="L40" s="13"/>
      <c r="M40" s="13"/>
      <c r="N40" s="23">
        <f t="shared" ref="N40" si="35">+I40-J40</f>
        <v>0</v>
      </c>
      <c r="Q40" s="48"/>
    </row>
    <row r="41" spans="1:17" ht="16.5" thickBot="1" x14ac:dyDescent="0.3">
      <c r="A41" s="221" t="s">
        <v>173</v>
      </c>
      <c r="B41" s="58"/>
      <c r="C41" s="62" t="s">
        <v>43</v>
      </c>
      <c r="D41" s="59"/>
      <c r="E41" s="145">
        <f>+MAX(E31:E35)</f>
        <v>101332</v>
      </c>
      <c r="F41" s="158">
        <f>IF(E41=0,"",G41/E41)</f>
        <v>481.30000394742035</v>
      </c>
      <c r="G41" s="60">
        <f>SUM(G31:G40)</f>
        <v>48771092</v>
      </c>
      <c r="H41" s="158">
        <f>IF(G41=0,"",I41/G41)</f>
        <v>0.15567005963286612</v>
      </c>
      <c r="I41" s="60">
        <f t="shared" ref="I41:N41" si="36">SUM(I31:I40)</f>
        <v>7592198.7999999998</v>
      </c>
      <c r="J41" s="60">
        <f t="shared" si="36"/>
        <v>7102271</v>
      </c>
      <c r="K41" s="60">
        <f t="shared" si="36"/>
        <v>0</v>
      </c>
      <c r="L41" s="60">
        <f t="shared" si="36"/>
        <v>0</v>
      </c>
      <c r="M41" s="60">
        <f t="shared" si="36"/>
        <v>489927.80000000005</v>
      </c>
      <c r="N41" s="61">
        <f t="shared" si="36"/>
        <v>489927.80000000005</v>
      </c>
      <c r="Q41" s="49"/>
    </row>
    <row r="42" spans="1:17" ht="25.5" customHeight="1" thickBot="1" x14ac:dyDescent="0.3">
      <c r="A42" s="63"/>
      <c r="B42" s="64"/>
      <c r="C42" s="65" t="s">
        <v>44</v>
      </c>
      <c r="D42" s="66"/>
      <c r="E42" s="126">
        <f>+SUM($E$16+$E$29+$E$41)</f>
        <v>121210</v>
      </c>
      <c r="F42" s="126">
        <f>IF(E42=0,"",G42/E42)</f>
        <v>406.29482715947529</v>
      </c>
      <c r="G42" s="126">
        <f>+G16+G29+G41</f>
        <v>49246996</v>
      </c>
      <c r="H42" s="121">
        <f>IF(G42=0,"",I42/G42)</f>
        <v>0.19326446835457742</v>
      </c>
      <c r="I42" s="126">
        <f t="shared" ref="I42:N42" si="37">+I16+I29+I41</f>
        <v>9517694.5</v>
      </c>
      <c r="J42" s="126">
        <f t="shared" si="37"/>
        <v>10193221.5</v>
      </c>
      <c r="K42" s="126">
        <f t="shared" si="37"/>
        <v>0</v>
      </c>
      <c r="L42" s="126">
        <f t="shared" si="37"/>
        <v>0</v>
      </c>
      <c r="M42" s="126">
        <f t="shared" si="37"/>
        <v>-675527</v>
      </c>
      <c r="N42" s="136">
        <f t="shared" si="37"/>
        <v>-675527</v>
      </c>
      <c r="Q42" s="15"/>
    </row>
    <row r="43" spans="1:17" ht="15.75" thickBot="1" x14ac:dyDescent="0.3">
      <c r="C43" s="15"/>
      <c r="Q43" s="15"/>
    </row>
    <row r="44" spans="1:17" ht="61.5" customHeight="1" x14ac:dyDescent="0.25">
      <c r="C44" s="15"/>
      <c r="D44" s="74" t="str">
        <f>+A3</f>
        <v>Program Rule</v>
      </c>
      <c r="E44" s="75" t="str">
        <f t="shared" ref="E44:N44" si="38">+E3</f>
        <v>Estimated # Record-keepers</v>
      </c>
      <c r="F44" s="75" t="str">
        <f t="shared" si="38"/>
        <v>Records Per Recordkeeper</v>
      </c>
      <c r="G44" s="75" t="str">
        <f t="shared" si="38"/>
        <v>Total Annual Records</v>
      </c>
      <c r="H44" s="75" t="str">
        <f t="shared" si="38"/>
        <v>Estimated Avg. # of Hours Per Record</v>
      </c>
      <c r="I44" s="75" t="str">
        <f t="shared" si="38"/>
        <v xml:space="preserve">Estimated Total Hours            </v>
      </c>
      <c r="J44" s="75" t="str">
        <f t="shared" si="38"/>
        <v>Current OMB Approved Burden Hrs</v>
      </c>
      <c r="K44" s="75" t="str">
        <f t="shared" si="38"/>
        <v>Due to Authorizing Statute</v>
      </c>
      <c r="L44" s="75" t="str">
        <f t="shared" si="38"/>
        <v>Due to Program Change - Rule</v>
      </c>
      <c r="M44" s="75" t="str">
        <f t="shared" si="38"/>
        <v>Due to an Adjustment</v>
      </c>
      <c r="N44" s="76" t="str">
        <f t="shared" si="38"/>
        <v>Total Difference</v>
      </c>
      <c r="Q44" s="15"/>
    </row>
    <row r="45" spans="1:17" x14ac:dyDescent="0.25">
      <c r="C45" s="15"/>
      <c r="D45" s="82" t="str">
        <f>""</f>
        <v/>
      </c>
      <c r="E45" s="219">
        <f>+$E$42</f>
        <v>121210</v>
      </c>
      <c r="F45" s="153">
        <f>IF(E45=0,"",G45/E45)</f>
        <v>404.20409207161123</v>
      </c>
      <c r="G45" s="128">
        <f>+SUMIF($A$5:$A$41,D45,($G$5:$G$41))</f>
        <v>48993578</v>
      </c>
      <c r="H45" s="153">
        <f>IF(G45=0,"",I45/G45)</f>
        <v>0.17645832112935289</v>
      </c>
      <c r="I45" s="128">
        <f>+SUMIF($A$5:$A$41,D45,($I$5:$I$41))</f>
        <v>8645324.5199999996</v>
      </c>
      <c r="J45" s="128">
        <f>+SUMIF($A$5:$A$41,D45,($J$5:$J$41))</f>
        <v>8812874</v>
      </c>
      <c r="K45" s="128">
        <f>+SUMIF($A$5:$A$41,$D$45,($K$5:$K$41))</f>
        <v>0</v>
      </c>
      <c r="L45" s="128">
        <f>+SUMIF($A$5:$A$41,$D$45,($L$5:$L$41))</f>
        <v>0</v>
      </c>
      <c r="M45" s="128">
        <f>+SUMIF($A$5:$A$41,$D$45,($M$5:$M$41))</f>
        <v>-167549.48000000001</v>
      </c>
      <c r="N45" s="129">
        <f>+SUMIF($A$5:$A$41,D45,($N$5:$N$41))</f>
        <v>-167549.48000000001</v>
      </c>
      <c r="Q45" s="15"/>
    </row>
    <row r="46" spans="1:17" x14ac:dyDescent="0.25">
      <c r="C46" s="15"/>
      <c r="D46" s="82">
        <f t="shared" ref="D46:D54" si="39">+Q5</f>
        <v>0</v>
      </c>
      <c r="E46" s="219">
        <f t="shared" ref="E46:E57" si="40">+SUMIF($A$5:$A$41,D46,($E$5:$E$41))</f>
        <v>0</v>
      </c>
      <c r="F46" s="153"/>
      <c r="G46" s="128"/>
      <c r="H46" s="153"/>
      <c r="I46" s="128"/>
      <c r="J46" s="128"/>
      <c r="K46" s="128"/>
      <c r="L46" s="128"/>
      <c r="M46" s="128"/>
      <c r="N46" s="129"/>
      <c r="Q46" s="15"/>
    </row>
    <row r="47" spans="1:17" x14ac:dyDescent="0.25">
      <c r="D47" s="82" t="str">
        <f t="shared" si="39"/>
        <v>Paid Lunch Revenue</v>
      </c>
      <c r="E47" s="219">
        <f t="shared" si="40"/>
        <v>39700</v>
      </c>
      <c r="F47" s="153">
        <f t="shared" ref="F47:F57" si="41">IF(E47=0,"",G47/E47)</f>
        <v>1.4979345088161209</v>
      </c>
      <c r="G47" s="70">
        <f t="shared" ref="G47:G57" si="42">+SUMIF($A$5:$A$41,D47,($G$5:$G$41))</f>
        <v>59468</v>
      </c>
      <c r="H47" s="153">
        <f t="shared" ref="H47:H57" si="43">IF(G47=0,"",I47/G47)</f>
        <v>5.0665029932064298</v>
      </c>
      <c r="I47" s="70">
        <f t="shared" ref="I47:I57" si="44">+SUMIF($A$5:$A$41,D47,($I$5:$I$41))</f>
        <v>301294.8</v>
      </c>
      <c r="J47" s="70">
        <f t="shared" ref="J47:J57" si="45">+SUMIF($A$5:$A$41,D47,($J$5:$J$41))</f>
        <v>317042</v>
      </c>
      <c r="K47" s="70"/>
      <c r="L47" s="70"/>
      <c r="M47" s="70"/>
      <c r="N47" s="71">
        <f t="shared" ref="N47:N57" si="46">+SUMIF($A$5:$A$41,D47,($N$5:$N$41))</f>
        <v>-15747.2</v>
      </c>
    </row>
    <row r="48" spans="1:17" x14ac:dyDescent="0.25">
      <c r="D48" s="82" t="str">
        <f t="shared" si="39"/>
        <v>Nutrition Standards</v>
      </c>
      <c r="E48" s="219">
        <f t="shared" si="40"/>
        <v>0</v>
      </c>
      <c r="F48" s="153" t="str">
        <f t="shared" si="41"/>
        <v/>
      </c>
      <c r="G48" s="70">
        <f t="shared" si="42"/>
        <v>0</v>
      </c>
      <c r="H48" s="153" t="str">
        <f t="shared" si="43"/>
        <v/>
      </c>
      <c r="I48" s="70">
        <f t="shared" si="44"/>
        <v>0</v>
      </c>
      <c r="J48" s="70">
        <f t="shared" si="45"/>
        <v>0</v>
      </c>
      <c r="K48" s="70"/>
      <c r="L48" s="70"/>
      <c r="M48" s="70"/>
      <c r="N48" s="71">
        <f t="shared" si="46"/>
        <v>0</v>
      </c>
    </row>
    <row r="49" spans="4:14" x14ac:dyDescent="0.25">
      <c r="D49" s="82" t="str">
        <f t="shared" si="39"/>
        <v>Six Cents Certification</v>
      </c>
      <c r="E49" s="219">
        <f t="shared" si="40"/>
        <v>19822</v>
      </c>
      <c r="F49" s="153">
        <f t="shared" si="41"/>
        <v>1</v>
      </c>
      <c r="G49" s="70">
        <f t="shared" si="42"/>
        <v>19822</v>
      </c>
      <c r="H49" s="153">
        <f t="shared" si="43"/>
        <v>0.25000958530925232</v>
      </c>
      <c r="I49" s="70">
        <f t="shared" si="44"/>
        <v>4955.6899999999996</v>
      </c>
      <c r="J49" s="70">
        <f t="shared" si="45"/>
        <v>15643.5</v>
      </c>
      <c r="K49" s="70"/>
      <c r="L49" s="70"/>
      <c r="M49" s="70"/>
      <c r="N49" s="71">
        <f t="shared" si="46"/>
        <v>-10687.810000000001</v>
      </c>
    </row>
    <row r="50" spans="4:14" x14ac:dyDescent="0.25">
      <c r="D50" s="82">
        <f t="shared" si="39"/>
        <v>0</v>
      </c>
      <c r="E50" s="219">
        <f t="shared" si="40"/>
        <v>0</v>
      </c>
      <c r="F50" s="153" t="str">
        <f t="shared" si="41"/>
        <v/>
      </c>
      <c r="G50" s="70">
        <f t="shared" si="42"/>
        <v>0</v>
      </c>
      <c r="H50" s="153" t="str">
        <f t="shared" si="43"/>
        <v/>
      </c>
      <c r="I50" s="70">
        <f t="shared" si="44"/>
        <v>0</v>
      </c>
      <c r="J50" s="70">
        <f t="shared" si="45"/>
        <v>0</v>
      </c>
      <c r="K50" s="70"/>
      <c r="L50" s="70"/>
      <c r="M50" s="70"/>
      <c r="N50" s="71">
        <f t="shared" si="46"/>
        <v>0</v>
      </c>
    </row>
    <row r="51" spans="4:14" x14ac:dyDescent="0.25">
      <c r="D51" s="82" t="str">
        <f t="shared" si="39"/>
        <v>Competitive Foods</v>
      </c>
      <c r="E51" s="219">
        <f t="shared" si="40"/>
        <v>121210</v>
      </c>
      <c r="F51" s="153">
        <f t="shared" si="41"/>
        <v>1.0540549459615542</v>
      </c>
      <c r="G51" s="70">
        <f t="shared" si="42"/>
        <v>127762</v>
      </c>
      <c r="H51" s="153">
        <f t="shared" si="43"/>
        <v>3.5124528420030994</v>
      </c>
      <c r="I51" s="70">
        <f t="shared" si="44"/>
        <v>448758</v>
      </c>
      <c r="J51" s="70">
        <f t="shared" si="45"/>
        <v>927634</v>
      </c>
      <c r="K51" s="70"/>
      <c r="L51" s="70"/>
      <c r="M51" s="70"/>
      <c r="N51" s="71">
        <f t="shared" si="46"/>
        <v>-478876</v>
      </c>
    </row>
    <row r="52" spans="4:14" x14ac:dyDescent="0.25">
      <c r="D52" s="82" t="str">
        <f t="shared" si="39"/>
        <v>Professional Standards</v>
      </c>
      <c r="E52" s="219">
        <f t="shared" si="40"/>
        <v>121625</v>
      </c>
      <c r="F52" s="153">
        <f t="shared" si="41"/>
        <v>0.16343679342240494</v>
      </c>
      <c r="G52" s="70">
        <f t="shared" si="42"/>
        <v>19878</v>
      </c>
      <c r="H52" s="153">
        <f t="shared" si="43"/>
        <v>0.24999949693128079</v>
      </c>
      <c r="I52" s="70">
        <f t="shared" si="44"/>
        <v>4969.49</v>
      </c>
      <c r="J52" s="70">
        <f t="shared" si="45"/>
        <v>30680</v>
      </c>
      <c r="K52" s="70"/>
      <c r="L52" s="70"/>
      <c r="M52" s="70"/>
      <c r="N52" s="71">
        <f t="shared" si="46"/>
        <v>-25710.510000000002</v>
      </c>
    </row>
    <row r="53" spans="4:14" x14ac:dyDescent="0.25">
      <c r="D53" s="82" t="str">
        <f t="shared" si="39"/>
        <v>Local Wellness Policy</v>
      </c>
      <c r="E53" s="219">
        <f t="shared" si="40"/>
        <v>0</v>
      </c>
      <c r="F53" s="153" t="str">
        <f t="shared" si="41"/>
        <v/>
      </c>
      <c r="G53" s="70">
        <f t="shared" si="42"/>
        <v>0</v>
      </c>
      <c r="H53" s="153" t="str">
        <f t="shared" si="43"/>
        <v/>
      </c>
      <c r="I53" s="70">
        <f t="shared" si="44"/>
        <v>0</v>
      </c>
      <c r="J53" s="70">
        <f t="shared" si="45"/>
        <v>0</v>
      </c>
      <c r="K53" s="70"/>
      <c r="L53" s="70"/>
      <c r="M53" s="70"/>
      <c r="N53" s="71">
        <f t="shared" si="46"/>
        <v>0</v>
      </c>
    </row>
    <row r="54" spans="4:14" x14ac:dyDescent="0.25">
      <c r="D54" s="82">
        <f t="shared" si="39"/>
        <v>0</v>
      </c>
      <c r="E54" s="219">
        <f t="shared" si="40"/>
        <v>0</v>
      </c>
      <c r="F54" s="153" t="str">
        <f t="shared" si="41"/>
        <v/>
      </c>
      <c r="G54" s="70">
        <f t="shared" si="42"/>
        <v>0</v>
      </c>
      <c r="H54" s="153" t="str">
        <f t="shared" si="43"/>
        <v/>
      </c>
      <c r="I54" s="70">
        <f t="shared" si="44"/>
        <v>0</v>
      </c>
      <c r="J54" s="70">
        <f t="shared" si="45"/>
        <v>0</v>
      </c>
      <c r="K54" s="70"/>
      <c r="L54" s="70"/>
      <c r="M54" s="70"/>
      <c r="N54" s="71">
        <f t="shared" si="46"/>
        <v>0</v>
      </c>
    </row>
    <row r="55" spans="4:14" x14ac:dyDescent="0.25">
      <c r="D55" s="82" t="str">
        <f>+Q16</f>
        <v>FNS-10</v>
      </c>
      <c r="E55" s="219">
        <f t="shared" si="40"/>
        <v>56</v>
      </c>
      <c r="F55" s="153">
        <f t="shared" si="41"/>
        <v>354</v>
      </c>
      <c r="G55" s="70">
        <f t="shared" si="42"/>
        <v>19824</v>
      </c>
      <c r="H55" s="153">
        <f t="shared" si="43"/>
        <v>3</v>
      </c>
      <c r="I55" s="70">
        <f t="shared" si="44"/>
        <v>59472</v>
      </c>
      <c r="J55" s="70">
        <f t="shared" si="45"/>
        <v>57862</v>
      </c>
      <c r="K55" s="70"/>
      <c r="L55" s="70"/>
      <c r="M55" s="70"/>
      <c r="N55" s="71">
        <f t="shared" si="46"/>
        <v>1610</v>
      </c>
    </row>
    <row r="56" spans="4:14" x14ac:dyDescent="0.25">
      <c r="D56" s="82" t="str">
        <f>+Q17</f>
        <v>FNS-13</v>
      </c>
      <c r="E56" s="219">
        <f t="shared" si="40"/>
        <v>56</v>
      </c>
      <c r="F56" s="153">
        <f t="shared" si="41"/>
        <v>1</v>
      </c>
      <c r="G56" s="70">
        <f t="shared" si="42"/>
        <v>56</v>
      </c>
      <c r="H56" s="153">
        <f t="shared" si="43"/>
        <v>1</v>
      </c>
      <c r="I56" s="70">
        <f t="shared" si="44"/>
        <v>56</v>
      </c>
      <c r="J56" s="70">
        <f t="shared" si="45"/>
        <v>20858</v>
      </c>
      <c r="K56" s="70"/>
      <c r="L56" s="70"/>
      <c r="M56" s="70"/>
      <c r="N56" s="71">
        <f t="shared" si="46"/>
        <v>-20802</v>
      </c>
    </row>
    <row r="57" spans="4:14" x14ac:dyDescent="0.25">
      <c r="D57" s="82" t="str">
        <f>+Q18</f>
        <v>FNS-640</v>
      </c>
      <c r="E57" s="219">
        <f t="shared" si="40"/>
        <v>56</v>
      </c>
      <c r="F57" s="153">
        <f t="shared" si="41"/>
        <v>118</v>
      </c>
      <c r="G57" s="70">
        <f t="shared" si="42"/>
        <v>6608</v>
      </c>
      <c r="H57" s="153">
        <f t="shared" si="43"/>
        <v>8</v>
      </c>
      <c r="I57" s="70">
        <f t="shared" si="44"/>
        <v>52864</v>
      </c>
      <c r="J57" s="70">
        <f t="shared" si="45"/>
        <v>10628</v>
      </c>
      <c r="K57" s="70"/>
      <c r="L57" s="70"/>
      <c r="M57" s="70"/>
      <c r="N57" s="71">
        <f t="shared" si="46"/>
        <v>42236</v>
      </c>
    </row>
    <row r="58" spans="4:14" x14ac:dyDescent="0.25">
      <c r="D58" s="83" t="s">
        <v>36</v>
      </c>
      <c r="E58" s="154">
        <f>E42</f>
        <v>121210</v>
      </c>
      <c r="F58" s="155">
        <f t="shared" ref="F58:N58" si="47">SUM(F45:F57)</f>
        <v>880.91951831981135</v>
      </c>
      <c r="G58" s="156">
        <f t="shared" si="47"/>
        <v>49246996</v>
      </c>
      <c r="H58" s="155">
        <f t="shared" si="47"/>
        <v>21.255423238579414</v>
      </c>
      <c r="I58" s="156">
        <f t="shared" si="47"/>
        <v>9517694.5</v>
      </c>
      <c r="J58" s="156">
        <f t="shared" si="47"/>
        <v>10193221.5</v>
      </c>
      <c r="K58" s="156">
        <f t="shared" si="47"/>
        <v>0</v>
      </c>
      <c r="L58" s="156">
        <f t="shared" si="47"/>
        <v>0</v>
      </c>
      <c r="M58" s="156">
        <f t="shared" si="47"/>
        <v>-167549.48000000001</v>
      </c>
      <c r="N58" s="156">
        <f t="shared" si="47"/>
        <v>-675527</v>
      </c>
    </row>
  </sheetData>
  <sheetProtection selectLockedCells="1"/>
  <autoFilter ref="A3:N42"/>
  <dataConsolidate/>
  <mergeCells count="4">
    <mergeCell ref="A1:N1"/>
    <mergeCell ref="A4:N4"/>
    <mergeCell ref="A17:N17"/>
    <mergeCell ref="A30:N30"/>
  </mergeCells>
  <dataValidations disablePrompts="1" count="2">
    <dataValidation type="list" allowBlank="1" showInputMessage="1" showErrorMessage="1" sqref="A7:A9">
      <formula1>$Q$14:$Q$31</formula1>
    </dataValidation>
    <dataValidation type="list" allowBlank="1" showInputMessage="1" showErrorMessage="1" sqref="A18:A28 A31:A40 A5:A6 A10:A15">
      <formula1>$Q$5:$Q$14</formula1>
    </dataValidation>
  </dataValidations>
  <printOptions horizontalCentered="1"/>
  <pageMargins left="0.7" right="0.7" top="0.75" bottom="0.75" header="0.3" footer="0.3"/>
  <pageSetup scale="53" fitToHeight="0" orientation="landscape" r:id="rId1"/>
  <headerFooter>
    <oddHeader xml:space="preserve">&amp;COMB Control #0584-0006 
&amp;"-,Bold"&amp;12 7 CFR Part 210 - National School Lunch Program </oddHeader>
  </headerFooter>
  <ignoredErrors>
    <ignoredError sqref="G45 G42:H42 F42 H16 H29 H41" formula="1"/>
    <ignoredError sqref="M6:M15 M18 M32:M38 M20:M26 M28 M31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43"/>
  <sheetViews>
    <sheetView view="pageLayout" zoomScaleNormal="100" workbookViewId="0">
      <selection activeCell="C33" sqref="C32:C36"/>
    </sheetView>
  </sheetViews>
  <sheetFormatPr defaultRowHeight="15" outlineLevelCol="1" x14ac:dyDescent="0.25"/>
  <cols>
    <col min="1" max="1" width="11.28515625" customWidth="1"/>
    <col min="2" max="2" width="13.710937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1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5">
      <c r="A1" s="229" t="s">
        <v>31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1"/>
    </row>
    <row r="2" spans="1:17" ht="24" customHeight="1" thickBot="1" x14ac:dyDescent="0.35">
      <c r="A2" s="17"/>
      <c r="B2" s="18"/>
      <c r="C2" s="18"/>
      <c r="D2" s="19"/>
      <c r="E2" s="20" t="s">
        <v>13</v>
      </c>
      <c r="F2" s="20" t="s">
        <v>14</v>
      </c>
      <c r="G2" s="20" t="s">
        <v>15</v>
      </c>
      <c r="H2" s="20" t="s">
        <v>16</v>
      </c>
      <c r="I2" s="20" t="s">
        <v>17</v>
      </c>
      <c r="J2" s="20" t="s">
        <v>18</v>
      </c>
      <c r="K2" s="20"/>
      <c r="L2" s="20"/>
      <c r="M2" s="20"/>
      <c r="N2" s="21" t="s">
        <v>19</v>
      </c>
      <c r="O2" s="3"/>
      <c r="P2" s="2"/>
    </row>
    <row r="3" spans="1:17" ht="69.599999999999994" thickBot="1" x14ac:dyDescent="0.35">
      <c r="A3" s="24" t="s">
        <v>54</v>
      </c>
      <c r="B3" s="25" t="s">
        <v>0</v>
      </c>
      <c r="C3" s="25" t="s">
        <v>1</v>
      </c>
      <c r="D3" s="25" t="s">
        <v>2</v>
      </c>
      <c r="E3" s="25" t="s">
        <v>21</v>
      </c>
      <c r="F3" s="25" t="s">
        <v>27</v>
      </c>
      <c r="G3" s="25" t="s">
        <v>5</v>
      </c>
      <c r="H3" s="25" t="s">
        <v>24</v>
      </c>
      <c r="I3" s="25" t="s">
        <v>7</v>
      </c>
      <c r="J3" s="25" t="s">
        <v>45</v>
      </c>
      <c r="K3" s="25" t="s">
        <v>53</v>
      </c>
      <c r="L3" s="25" t="s">
        <v>55</v>
      </c>
      <c r="M3" s="25" t="s">
        <v>8</v>
      </c>
      <c r="N3" s="26" t="s">
        <v>9</v>
      </c>
      <c r="O3" s="16" t="s">
        <v>10</v>
      </c>
      <c r="P3" s="1"/>
      <c r="Q3" s="47" t="s">
        <v>26</v>
      </c>
    </row>
    <row r="4" spans="1:17" ht="18" x14ac:dyDescent="0.3">
      <c r="A4" s="232" t="s">
        <v>35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4"/>
      <c r="O4" s="57"/>
      <c r="P4" s="1"/>
      <c r="Q4" s="47"/>
    </row>
    <row r="5" spans="1:17" ht="28.9" x14ac:dyDescent="0.3">
      <c r="A5" s="111"/>
      <c r="B5" s="188" t="s">
        <v>148</v>
      </c>
      <c r="C5" s="188" t="s">
        <v>147</v>
      </c>
      <c r="D5" s="189" t="s">
        <v>90</v>
      </c>
      <c r="E5" s="193">
        <v>0</v>
      </c>
      <c r="F5" s="193">
        <v>4</v>
      </c>
      <c r="G5" s="180">
        <f>+E5*F5</f>
        <v>0</v>
      </c>
      <c r="H5" s="194">
        <v>0.25</v>
      </c>
      <c r="I5" s="180">
        <f t="shared" ref="I5:I13" si="0">+G5*H5</f>
        <v>0</v>
      </c>
      <c r="J5" s="190">
        <v>56</v>
      </c>
      <c r="K5" s="195"/>
      <c r="L5" s="196"/>
      <c r="M5" s="196">
        <f>N5</f>
        <v>-56</v>
      </c>
      <c r="N5" s="197">
        <f t="shared" ref="N5:N13" si="1">+I5-J5</f>
        <v>-56</v>
      </c>
      <c r="Q5" s="50" t="s">
        <v>56</v>
      </c>
    </row>
    <row r="6" spans="1:17" ht="28.9" x14ac:dyDescent="0.3">
      <c r="A6" s="111"/>
      <c r="B6" s="189" t="s">
        <v>88</v>
      </c>
      <c r="C6" s="188" t="s">
        <v>89</v>
      </c>
      <c r="D6" s="189"/>
      <c r="E6" s="193">
        <v>0</v>
      </c>
      <c r="F6" s="193">
        <v>372</v>
      </c>
      <c r="G6" s="180">
        <f t="shared" ref="G6:G13" si="2">+E6*F6</f>
        <v>0</v>
      </c>
      <c r="H6" s="194">
        <v>2</v>
      </c>
      <c r="I6" s="180">
        <f t="shared" si="0"/>
        <v>0</v>
      </c>
      <c r="J6" s="190">
        <v>41664</v>
      </c>
      <c r="K6" s="195"/>
      <c r="L6" s="198"/>
      <c r="M6" s="198">
        <f>N6</f>
        <v>-41664</v>
      </c>
      <c r="N6" s="197">
        <f t="shared" si="1"/>
        <v>-41664</v>
      </c>
      <c r="Q6" s="50" t="s">
        <v>70</v>
      </c>
    </row>
    <row r="7" spans="1:17" ht="28.9" x14ac:dyDescent="0.3">
      <c r="A7" s="111"/>
      <c r="B7" s="188" t="s">
        <v>127</v>
      </c>
      <c r="C7" s="188" t="s">
        <v>126</v>
      </c>
      <c r="D7" s="189" t="s">
        <v>81</v>
      </c>
      <c r="E7" s="193">
        <v>0</v>
      </c>
      <c r="F7" s="193">
        <v>1</v>
      </c>
      <c r="G7" s="180">
        <f t="shared" si="2"/>
        <v>0</v>
      </c>
      <c r="H7" s="194">
        <v>10</v>
      </c>
      <c r="I7" s="180">
        <f t="shared" si="0"/>
        <v>0</v>
      </c>
      <c r="J7" s="190">
        <v>570</v>
      </c>
      <c r="K7" s="195"/>
      <c r="L7" s="198"/>
      <c r="M7" s="198">
        <f>N7</f>
        <v>-570</v>
      </c>
      <c r="N7" s="199">
        <f t="shared" ref="N7" si="3">+I7-J7</f>
        <v>-570</v>
      </c>
      <c r="Q7" s="50"/>
    </row>
    <row r="8" spans="1:17" ht="57.6" x14ac:dyDescent="0.3">
      <c r="A8" s="111"/>
      <c r="B8" s="102" t="s">
        <v>149</v>
      </c>
      <c r="C8" s="174" t="s">
        <v>116</v>
      </c>
      <c r="D8" s="100"/>
      <c r="E8" s="137">
        <v>56</v>
      </c>
      <c r="F8" s="137">
        <v>1</v>
      </c>
      <c r="G8" s="4">
        <f t="shared" si="2"/>
        <v>56</v>
      </c>
      <c r="H8" s="141">
        <v>0.2</v>
      </c>
      <c r="I8" s="4">
        <f t="shared" si="0"/>
        <v>11.200000000000001</v>
      </c>
      <c r="J8" s="101">
        <v>11</v>
      </c>
      <c r="K8" s="105"/>
      <c r="L8" s="172"/>
      <c r="M8" s="173"/>
      <c r="N8" s="119">
        <f t="shared" ref="N8" si="4">+I8-J8</f>
        <v>0.20000000000000107</v>
      </c>
      <c r="Q8" s="50"/>
    </row>
    <row r="9" spans="1:17" ht="43.15" x14ac:dyDescent="0.3">
      <c r="A9" s="111"/>
      <c r="B9" s="100" t="s">
        <v>92</v>
      </c>
      <c r="C9" s="174" t="s">
        <v>150</v>
      </c>
      <c r="D9" s="98"/>
      <c r="E9" s="137">
        <v>56</v>
      </c>
      <c r="F9" s="137">
        <v>118</v>
      </c>
      <c r="G9" s="4">
        <f t="shared" si="2"/>
        <v>6608</v>
      </c>
      <c r="H9" s="141">
        <v>8</v>
      </c>
      <c r="I9" s="4">
        <f t="shared" si="0"/>
        <v>52864</v>
      </c>
      <c r="J9" s="101">
        <v>15769</v>
      </c>
      <c r="K9" s="105"/>
      <c r="L9" s="172"/>
      <c r="M9" s="172">
        <f>N9</f>
        <v>37095</v>
      </c>
      <c r="N9" s="119">
        <f t="shared" ref="N9:N12" si="5">+I9-J9</f>
        <v>37095</v>
      </c>
      <c r="Q9" s="50"/>
    </row>
    <row r="10" spans="1:17" ht="72" x14ac:dyDescent="0.3">
      <c r="A10" s="111"/>
      <c r="B10" s="175" t="s">
        <v>71</v>
      </c>
      <c r="C10" s="169" t="s">
        <v>164</v>
      </c>
      <c r="D10" s="171"/>
      <c r="E10" s="92">
        <v>56</v>
      </c>
      <c r="F10" s="92">
        <v>1</v>
      </c>
      <c r="G10" s="4">
        <f>+E10*F10</f>
        <v>56</v>
      </c>
      <c r="H10" s="182">
        <v>2</v>
      </c>
      <c r="I10" s="4">
        <f>+G10*H10</f>
        <v>112</v>
      </c>
      <c r="J10" s="192">
        <v>0</v>
      </c>
      <c r="K10" s="105"/>
      <c r="L10" s="172"/>
      <c r="M10" s="172">
        <f>N10</f>
        <v>112</v>
      </c>
      <c r="N10" s="119">
        <f t="shared" si="5"/>
        <v>112</v>
      </c>
      <c r="Q10" s="50"/>
    </row>
    <row r="11" spans="1:17" ht="43.15" x14ac:dyDescent="0.3">
      <c r="A11" s="111"/>
      <c r="B11" s="102" t="s">
        <v>128</v>
      </c>
      <c r="C11" s="174" t="s">
        <v>117</v>
      </c>
      <c r="D11" s="98" t="s">
        <v>93</v>
      </c>
      <c r="E11" s="137">
        <v>56</v>
      </c>
      <c r="F11" s="137">
        <v>1</v>
      </c>
      <c r="G11" s="4">
        <f t="shared" si="2"/>
        <v>56</v>
      </c>
      <c r="H11" s="141">
        <v>1</v>
      </c>
      <c r="I11" s="4">
        <f t="shared" si="0"/>
        <v>56</v>
      </c>
      <c r="J11" s="101">
        <v>56</v>
      </c>
      <c r="K11" s="105"/>
      <c r="L11" s="172"/>
      <c r="M11" s="173"/>
      <c r="N11" s="119">
        <f t="shared" si="5"/>
        <v>0</v>
      </c>
      <c r="Q11" s="50"/>
    </row>
    <row r="12" spans="1:17" ht="28.9" x14ac:dyDescent="0.3">
      <c r="A12" s="111"/>
      <c r="B12" s="100" t="s">
        <v>94</v>
      </c>
      <c r="C12" s="174" t="s">
        <v>125</v>
      </c>
      <c r="D12" s="98"/>
      <c r="E12" s="137">
        <v>56</v>
      </c>
      <c r="F12" s="137">
        <v>1</v>
      </c>
      <c r="G12" s="4">
        <f t="shared" si="2"/>
        <v>56</v>
      </c>
      <c r="H12" s="141">
        <v>1.5</v>
      </c>
      <c r="I12" s="4">
        <f t="shared" si="0"/>
        <v>84</v>
      </c>
      <c r="J12" s="101">
        <v>84</v>
      </c>
      <c r="K12" s="105"/>
      <c r="L12" s="172"/>
      <c r="M12" s="173"/>
      <c r="N12" s="119">
        <f t="shared" si="5"/>
        <v>0</v>
      </c>
      <c r="Q12" s="50"/>
    </row>
    <row r="13" spans="1:17" ht="14.45" x14ac:dyDescent="0.3">
      <c r="A13" s="111"/>
      <c r="B13" s="200">
        <v>210.25</v>
      </c>
      <c r="C13" s="188" t="s">
        <v>95</v>
      </c>
      <c r="D13" s="189"/>
      <c r="E13" s="193">
        <v>0</v>
      </c>
      <c r="F13" s="193">
        <v>2</v>
      </c>
      <c r="G13" s="180">
        <f t="shared" si="2"/>
        <v>0</v>
      </c>
      <c r="H13" s="194">
        <v>3.2</v>
      </c>
      <c r="I13" s="180">
        <f t="shared" si="0"/>
        <v>0</v>
      </c>
      <c r="J13" s="190">
        <v>358</v>
      </c>
      <c r="K13" s="195"/>
      <c r="L13" s="201"/>
      <c r="M13" s="201">
        <f>N13</f>
        <v>-358</v>
      </c>
      <c r="N13" s="197">
        <f t="shared" si="1"/>
        <v>-358</v>
      </c>
      <c r="Q13" s="50"/>
    </row>
    <row r="14" spans="1:17" ht="86.45" x14ac:dyDescent="0.3">
      <c r="A14" s="111"/>
      <c r="B14" s="202" t="s">
        <v>154</v>
      </c>
      <c r="C14" s="188" t="s">
        <v>153</v>
      </c>
      <c r="D14" s="188" t="s">
        <v>152</v>
      </c>
      <c r="E14" s="193"/>
      <c r="F14" s="193"/>
      <c r="G14" s="180"/>
      <c r="H14" s="194"/>
      <c r="I14" s="180"/>
      <c r="J14" s="190"/>
      <c r="K14" s="195"/>
      <c r="L14" s="203"/>
      <c r="M14" s="203"/>
      <c r="N14" s="197"/>
      <c r="Q14" s="50"/>
    </row>
    <row r="15" spans="1:17" ht="15.6" x14ac:dyDescent="0.3">
      <c r="A15" s="109"/>
      <c r="B15" s="110"/>
      <c r="C15" s="108" t="s">
        <v>34</v>
      </c>
      <c r="D15" s="113"/>
      <c r="E15" s="138">
        <f>+MAX(E5:E13)</f>
        <v>56</v>
      </c>
      <c r="F15" s="139">
        <f>IF(E15=0,"",G15/E15)</f>
        <v>122</v>
      </c>
      <c r="G15" s="138">
        <f>SUM(G5:G13)</f>
        <v>6832</v>
      </c>
      <c r="H15" s="139">
        <f>IF(G15=0,"",I15/G15)</f>
        <v>7.776229508196721</v>
      </c>
      <c r="I15" s="138">
        <f t="shared" ref="I15:N15" si="6">SUM(I5:I13)</f>
        <v>53127.199999999997</v>
      </c>
      <c r="J15" s="138">
        <f>SUM(J5:J13)</f>
        <v>58568</v>
      </c>
      <c r="K15" s="140">
        <f t="shared" si="6"/>
        <v>0</v>
      </c>
      <c r="L15" s="140">
        <f t="shared" si="6"/>
        <v>0</v>
      </c>
      <c r="M15" s="140">
        <f t="shared" si="6"/>
        <v>-5441</v>
      </c>
      <c r="N15" s="147">
        <f t="shared" si="6"/>
        <v>-5440.8000000000029</v>
      </c>
      <c r="Q15" s="48"/>
    </row>
    <row r="16" spans="1:17" ht="18.75" customHeight="1" x14ac:dyDescent="0.3">
      <c r="A16" s="232" t="s">
        <v>62</v>
      </c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4"/>
      <c r="O16" s="57"/>
      <c r="P16" s="1"/>
      <c r="Q16" s="48"/>
    </row>
    <row r="17" spans="1:17" ht="57.6" x14ac:dyDescent="0.3">
      <c r="A17" s="22"/>
      <c r="B17" s="100" t="s">
        <v>155</v>
      </c>
      <c r="C17" s="174" t="s">
        <v>156</v>
      </c>
      <c r="D17" s="98"/>
      <c r="E17" s="99">
        <v>19822</v>
      </c>
      <c r="F17" s="118">
        <v>1.25</v>
      </c>
      <c r="G17" s="115">
        <f t="shared" ref="G17:G28" si="7">+E17*F17</f>
        <v>24777.5</v>
      </c>
      <c r="H17" s="148">
        <v>0.25</v>
      </c>
      <c r="I17" s="115">
        <f t="shared" ref="I17:I27" si="8">+G17*H17</f>
        <v>6194.375</v>
      </c>
      <c r="J17" s="99">
        <v>42236</v>
      </c>
      <c r="K17" s="116"/>
      <c r="L17" s="116"/>
      <c r="M17" s="116">
        <f t="shared" ref="M17:M23" si="9">N17</f>
        <v>-36041.625</v>
      </c>
      <c r="N17" s="119">
        <f t="shared" ref="N17:N18" si="10">+I17-J17</f>
        <v>-36041.625</v>
      </c>
      <c r="Q17" s="48"/>
    </row>
    <row r="18" spans="1:17" ht="14.45" x14ac:dyDescent="0.3">
      <c r="A18" s="22"/>
      <c r="B18" s="100" t="s">
        <v>98</v>
      </c>
      <c r="C18" s="174" t="s">
        <v>99</v>
      </c>
      <c r="D18" s="98"/>
      <c r="E18" s="99">
        <v>482</v>
      </c>
      <c r="F18" s="106">
        <v>2</v>
      </c>
      <c r="G18" s="115">
        <f t="shared" si="7"/>
        <v>964</v>
      </c>
      <c r="H18" s="148">
        <v>0.25</v>
      </c>
      <c r="I18" s="115">
        <f t="shared" si="8"/>
        <v>241</v>
      </c>
      <c r="J18" s="99">
        <v>241</v>
      </c>
      <c r="K18" s="116"/>
      <c r="L18" s="116"/>
      <c r="M18" s="116">
        <f t="shared" si="9"/>
        <v>0</v>
      </c>
      <c r="N18" s="119">
        <f t="shared" si="10"/>
        <v>0</v>
      </c>
      <c r="Q18" s="48"/>
    </row>
    <row r="19" spans="1:17" ht="43.15" x14ac:dyDescent="0.3">
      <c r="A19" s="22"/>
      <c r="B19" s="102" t="s">
        <v>157</v>
      </c>
      <c r="C19" s="174" t="s">
        <v>159</v>
      </c>
      <c r="D19" s="98"/>
      <c r="E19" s="99">
        <v>19822</v>
      </c>
      <c r="F19" s="118">
        <v>10.15</v>
      </c>
      <c r="G19" s="115">
        <f>+E19*F19</f>
        <v>201193.30000000002</v>
      </c>
      <c r="H19" s="148">
        <v>1</v>
      </c>
      <c r="I19" s="115">
        <f>+G19*H19</f>
        <v>201193.30000000002</v>
      </c>
      <c r="J19" s="99">
        <v>378155</v>
      </c>
      <c r="K19" s="116"/>
      <c r="L19" s="116"/>
      <c r="M19" s="116">
        <f t="shared" si="9"/>
        <v>-176961.69999999998</v>
      </c>
      <c r="N19" s="119">
        <f>+I19-J19</f>
        <v>-176961.69999999998</v>
      </c>
      <c r="Q19" s="48"/>
    </row>
    <row r="20" spans="1:17" ht="57.6" x14ac:dyDescent="0.3">
      <c r="A20" s="22"/>
      <c r="B20" s="102" t="s">
        <v>158</v>
      </c>
      <c r="C20" s="174" t="s">
        <v>160</v>
      </c>
      <c r="D20" s="98"/>
      <c r="E20" s="99">
        <v>19822</v>
      </c>
      <c r="F20" s="106">
        <v>1</v>
      </c>
      <c r="G20" s="115">
        <f t="shared" ref="G20:G23" si="11">+E20*F20</f>
        <v>19822</v>
      </c>
      <c r="H20" s="176">
        <v>0.25</v>
      </c>
      <c r="I20" s="115">
        <f t="shared" ref="I20:I23" si="12">+G20*H20</f>
        <v>4955.5</v>
      </c>
      <c r="J20" s="99">
        <v>5228</v>
      </c>
      <c r="K20" s="116"/>
      <c r="L20" s="116"/>
      <c r="M20" s="116">
        <f t="shared" si="9"/>
        <v>-272.5</v>
      </c>
      <c r="N20" s="119">
        <f t="shared" ref="N20:N23" si="13">+I20-J20</f>
        <v>-272.5</v>
      </c>
      <c r="Q20" s="48"/>
    </row>
    <row r="21" spans="1:17" ht="45" x14ac:dyDescent="0.25">
      <c r="A21" s="22"/>
      <c r="B21" s="102" t="s">
        <v>130</v>
      </c>
      <c r="C21" s="174" t="s">
        <v>151</v>
      </c>
      <c r="D21" s="98"/>
      <c r="E21" s="99">
        <v>6607</v>
      </c>
      <c r="F21" s="106">
        <v>1</v>
      </c>
      <c r="G21" s="115">
        <f t="shared" si="11"/>
        <v>6607</v>
      </c>
      <c r="H21" s="176">
        <v>8</v>
      </c>
      <c r="I21" s="115">
        <f t="shared" si="12"/>
        <v>52856</v>
      </c>
      <c r="J21" s="99">
        <v>41898</v>
      </c>
      <c r="K21" s="116"/>
      <c r="L21" s="116"/>
      <c r="M21" s="116">
        <f t="shared" si="9"/>
        <v>10958</v>
      </c>
      <c r="N21" s="119">
        <f t="shared" si="13"/>
        <v>10958</v>
      </c>
      <c r="Q21" s="48"/>
    </row>
    <row r="22" spans="1:17" ht="30" x14ac:dyDescent="0.25">
      <c r="A22" s="22"/>
      <c r="B22" s="100" t="s">
        <v>100</v>
      </c>
      <c r="C22" s="174" t="s">
        <v>162</v>
      </c>
      <c r="D22" s="98"/>
      <c r="E22" s="99">
        <v>19822</v>
      </c>
      <c r="F22" s="106">
        <v>1</v>
      </c>
      <c r="G22" s="115">
        <f t="shared" si="11"/>
        <v>19822</v>
      </c>
      <c r="H22" s="176">
        <v>0.5</v>
      </c>
      <c r="I22" s="115">
        <f t="shared" si="12"/>
        <v>9911</v>
      </c>
      <c r="J22" s="99">
        <v>10429</v>
      </c>
      <c r="K22" s="116"/>
      <c r="L22" s="116"/>
      <c r="M22" s="116">
        <f t="shared" si="9"/>
        <v>-518</v>
      </c>
      <c r="N22" s="119">
        <f t="shared" si="13"/>
        <v>-518</v>
      </c>
      <c r="Q22" s="48"/>
    </row>
    <row r="23" spans="1:17" ht="45" x14ac:dyDescent="0.25">
      <c r="A23" s="22" t="s">
        <v>70</v>
      </c>
      <c r="B23" s="102" t="s">
        <v>129</v>
      </c>
      <c r="C23" s="102" t="s">
        <v>161</v>
      </c>
      <c r="D23" s="98"/>
      <c r="E23" s="99">
        <v>19822</v>
      </c>
      <c r="F23" s="106">
        <v>1</v>
      </c>
      <c r="G23" s="115">
        <f t="shared" si="11"/>
        <v>19822</v>
      </c>
      <c r="H23" s="148">
        <v>0.25</v>
      </c>
      <c r="I23" s="115">
        <f t="shared" si="12"/>
        <v>4955.5</v>
      </c>
      <c r="J23" s="99">
        <v>5214</v>
      </c>
      <c r="K23" s="116"/>
      <c r="L23" s="116"/>
      <c r="M23" s="116">
        <f t="shared" si="9"/>
        <v>-258.5</v>
      </c>
      <c r="N23" s="119">
        <f t="shared" si="13"/>
        <v>-258.5</v>
      </c>
      <c r="Q23" s="48"/>
    </row>
    <row r="24" spans="1:17" x14ac:dyDescent="0.25">
      <c r="A24" s="22"/>
      <c r="B24" s="102"/>
      <c r="C24" s="102"/>
      <c r="D24" s="98"/>
      <c r="E24" s="99"/>
      <c r="F24" s="106"/>
      <c r="G24" s="115"/>
      <c r="H24" s="148"/>
      <c r="I24" s="115"/>
      <c r="J24" s="99"/>
      <c r="K24" s="116"/>
      <c r="L24" s="116"/>
      <c r="M24" s="116"/>
      <c r="N24" s="119"/>
      <c r="Q24" s="48"/>
    </row>
    <row r="25" spans="1:17" ht="45" x14ac:dyDescent="0.25">
      <c r="A25" s="22"/>
      <c r="B25" s="189" t="s">
        <v>75</v>
      </c>
      <c r="C25" s="188" t="s">
        <v>96</v>
      </c>
      <c r="D25" s="189"/>
      <c r="E25" s="190">
        <v>20858</v>
      </c>
      <c r="F25" s="184">
        <v>0</v>
      </c>
      <c r="G25" s="204">
        <f t="shared" ref="G25" si="14">+E25*F25</f>
        <v>0</v>
      </c>
      <c r="H25" s="185">
        <v>4.5</v>
      </c>
      <c r="I25" s="204">
        <f t="shared" ref="I25" si="15">+G25*H25</f>
        <v>0</v>
      </c>
      <c r="J25" s="190">
        <v>93861</v>
      </c>
      <c r="K25" s="205"/>
      <c r="L25" s="205"/>
      <c r="M25" s="205">
        <f>N25</f>
        <v>-93861</v>
      </c>
      <c r="N25" s="199">
        <f t="shared" ref="N25" si="16">+I25-J25</f>
        <v>-93861</v>
      </c>
      <c r="Q25" s="48"/>
    </row>
    <row r="26" spans="1:17" ht="43.15" hidden="1" x14ac:dyDescent="0.3">
      <c r="A26" s="22" t="s">
        <v>56</v>
      </c>
      <c r="B26" s="97" t="s">
        <v>57</v>
      </c>
      <c r="C26" s="96" t="s">
        <v>59</v>
      </c>
      <c r="D26" s="98"/>
      <c r="E26" s="99">
        <v>19822</v>
      </c>
      <c r="F26" s="106">
        <v>1</v>
      </c>
      <c r="G26" s="115">
        <f t="shared" ref="G26" si="17">+E26*F26</f>
        <v>19822</v>
      </c>
      <c r="H26" s="148">
        <v>5</v>
      </c>
      <c r="I26" s="115">
        <f t="shared" ref="I26" si="18">+G26*H26</f>
        <v>99110</v>
      </c>
      <c r="J26" s="99"/>
      <c r="K26" s="116"/>
      <c r="L26" s="116"/>
      <c r="M26" s="116"/>
      <c r="N26" s="119"/>
      <c r="Q26" s="48"/>
    </row>
    <row r="27" spans="1:17" ht="43.15" hidden="1" x14ac:dyDescent="0.3">
      <c r="A27" s="22" t="s">
        <v>56</v>
      </c>
      <c r="B27" s="96" t="s">
        <v>60</v>
      </c>
      <c r="C27" s="96" t="s">
        <v>64</v>
      </c>
      <c r="D27" s="100"/>
      <c r="E27" s="99">
        <v>19822</v>
      </c>
      <c r="F27" s="106">
        <v>1</v>
      </c>
      <c r="G27" s="115">
        <f>+E27*F27</f>
        <v>19822</v>
      </c>
      <c r="H27" s="148">
        <v>1</v>
      </c>
      <c r="I27" s="115">
        <f t="shared" si="8"/>
        <v>19822</v>
      </c>
      <c r="J27" s="120"/>
      <c r="K27" s="116"/>
      <c r="L27" s="116"/>
      <c r="M27" s="116"/>
      <c r="N27" s="119"/>
      <c r="Q27" s="48"/>
    </row>
    <row r="28" spans="1:17" ht="43.15" hidden="1" x14ac:dyDescent="0.3">
      <c r="A28" s="111" t="s">
        <v>56</v>
      </c>
      <c r="B28" s="102" t="s">
        <v>61</v>
      </c>
      <c r="C28" s="102" t="s">
        <v>65</v>
      </c>
      <c r="D28" s="100"/>
      <c r="E28" s="99">
        <v>6607</v>
      </c>
      <c r="F28" s="114">
        <v>1</v>
      </c>
      <c r="G28" s="115">
        <f t="shared" si="7"/>
        <v>6607</v>
      </c>
      <c r="H28" s="118">
        <v>5</v>
      </c>
      <c r="I28" s="115">
        <f>+G28*H28</f>
        <v>33035</v>
      </c>
      <c r="J28" s="99"/>
      <c r="K28" s="116"/>
      <c r="L28" s="116"/>
      <c r="M28" s="116"/>
      <c r="N28" s="119"/>
      <c r="Q28" s="48"/>
    </row>
    <row r="29" spans="1:17" ht="15.75" x14ac:dyDescent="0.25">
      <c r="A29" s="109"/>
      <c r="B29" s="110"/>
      <c r="C29" s="108" t="s">
        <v>33</v>
      </c>
      <c r="D29" s="107"/>
      <c r="E29" s="117">
        <f>+MAX(E17:E24)</f>
        <v>19822</v>
      </c>
      <c r="F29" s="160">
        <f>IF(E29=0,"",G29/E29)</f>
        <v>14.781949349207952</v>
      </c>
      <c r="G29" s="117">
        <f>SUM(G17:G25)</f>
        <v>293007.80000000005</v>
      </c>
      <c r="H29" s="139">
        <f>IF(G29=0,"",I29/G29)</f>
        <v>0.95665260446991518</v>
      </c>
      <c r="I29" s="117">
        <f>SUM(I17:I25)</f>
        <v>280306.67500000005</v>
      </c>
      <c r="J29" s="117">
        <f>SUM(J17:J28)</f>
        <v>577262</v>
      </c>
      <c r="K29" s="117">
        <f>SUM(K17:K28)</f>
        <v>0</v>
      </c>
      <c r="L29" s="117">
        <f>SUM(L17:L28)</f>
        <v>0</v>
      </c>
      <c r="M29" s="117">
        <f>SUM(M17:M28)</f>
        <v>-296955.32499999995</v>
      </c>
      <c r="N29" s="135">
        <f>SUM(N17:N28)</f>
        <v>-296955.32499999995</v>
      </c>
      <c r="Q29" s="48"/>
    </row>
    <row r="30" spans="1:17" ht="18.75" x14ac:dyDescent="0.25">
      <c r="A30" s="232" t="s">
        <v>52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4"/>
      <c r="O30" s="57"/>
      <c r="P30" s="1"/>
      <c r="Q30" s="48"/>
    </row>
    <row r="31" spans="1:17" ht="30" x14ac:dyDescent="0.25">
      <c r="A31" s="111"/>
      <c r="B31" s="206" t="s">
        <v>97</v>
      </c>
      <c r="C31" s="188" t="s">
        <v>163</v>
      </c>
      <c r="D31" s="189"/>
      <c r="E31" s="190">
        <v>101747</v>
      </c>
      <c r="F31" s="207">
        <v>0</v>
      </c>
      <c r="G31" s="204">
        <f>+E31*F31</f>
        <v>0</v>
      </c>
      <c r="H31" s="208">
        <v>0.5</v>
      </c>
      <c r="I31" s="204">
        <f t="shared" ref="I31:I32" si="19">+G31*H31</f>
        <v>0</v>
      </c>
      <c r="J31" s="209">
        <v>508735</v>
      </c>
      <c r="K31" s="205"/>
      <c r="L31" s="205"/>
      <c r="M31" s="205">
        <f>N31</f>
        <v>-508735</v>
      </c>
      <c r="N31" s="199">
        <f>+I31-J31</f>
        <v>-508735</v>
      </c>
      <c r="Q31" s="48"/>
    </row>
    <row r="32" spans="1:17" ht="63.75" x14ac:dyDescent="0.25">
      <c r="A32" s="111"/>
      <c r="B32" s="170" t="s">
        <v>82</v>
      </c>
      <c r="C32" s="11" t="s">
        <v>176</v>
      </c>
      <c r="D32" s="12"/>
      <c r="E32" s="13">
        <v>101332</v>
      </c>
      <c r="F32" s="13">
        <v>2</v>
      </c>
      <c r="G32" s="4">
        <f t="shared" ref="G32" si="20">+E32*F32</f>
        <v>202664</v>
      </c>
      <c r="H32" s="118">
        <v>0.1</v>
      </c>
      <c r="I32" s="4">
        <f t="shared" si="19"/>
        <v>20266.400000000001</v>
      </c>
      <c r="J32" s="192">
        <v>0</v>
      </c>
      <c r="K32" s="116"/>
      <c r="L32" s="116"/>
      <c r="M32" s="116">
        <f>N32</f>
        <v>20266.400000000001</v>
      </c>
      <c r="N32" s="119">
        <f>+I32-J32</f>
        <v>20266.400000000001</v>
      </c>
      <c r="Q32" s="48"/>
    </row>
    <row r="33" spans="1:17" ht="16.5" thickBot="1" x14ac:dyDescent="0.3">
      <c r="A33" s="109"/>
      <c r="B33" s="110"/>
      <c r="C33" s="108" t="s">
        <v>41</v>
      </c>
      <c r="D33" s="107"/>
      <c r="E33" s="73">
        <f>+MAX(E32:E32)</f>
        <v>101332</v>
      </c>
      <c r="F33" s="160">
        <f>IF(E33=0,"",G33/E33)</f>
        <v>2</v>
      </c>
      <c r="G33" s="73">
        <f>SUM(G31:G32)</f>
        <v>202664</v>
      </c>
      <c r="H33" s="139">
        <f>IF(G33=0,"",I33/G33)</f>
        <v>0.1</v>
      </c>
      <c r="I33" s="73">
        <f t="shared" ref="I33:N33" si="21">SUM(I31:I32)</f>
        <v>20266.400000000001</v>
      </c>
      <c r="J33" s="73">
        <f t="shared" si="21"/>
        <v>508735</v>
      </c>
      <c r="K33" s="73">
        <f t="shared" si="21"/>
        <v>0</v>
      </c>
      <c r="L33" s="73">
        <f t="shared" si="21"/>
        <v>0</v>
      </c>
      <c r="M33" s="73">
        <f t="shared" si="21"/>
        <v>-488468.6</v>
      </c>
      <c r="N33" s="112">
        <f t="shared" si="21"/>
        <v>-488468.6</v>
      </c>
      <c r="Q33" s="49"/>
    </row>
    <row r="34" spans="1:17" ht="25.5" customHeight="1" thickBot="1" x14ac:dyDescent="0.3">
      <c r="A34" s="122"/>
      <c r="B34" s="123"/>
      <c r="C34" s="124" t="s">
        <v>42</v>
      </c>
      <c r="D34" s="125"/>
      <c r="E34" s="126">
        <f>+E15+E29+E33</f>
        <v>121210</v>
      </c>
      <c r="F34" s="127">
        <f>IF(E34=0,"",G34/E34)</f>
        <v>4.1457289002557545</v>
      </c>
      <c r="G34" s="161">
        <f>+G15+G29+G33</f>
        <v>502503.80000000005</v>
      </c>
      <c r="H34" s="127">
        <f>I34/G34</f>
        <v>0.70387582143657434</v>
      </c>
      <c r="I34" s="126">
        <f t="shared" ref="I34:N34" si="22">+I15+I29+I33</f>
        <v>353700.27500000008</v>
      </c>
      <c r="J34" s="126">
        <f t="shared" si="22"/>
        <v>1144565</v>
      </c>
      <c r="K34" s="126">
        <f t="shared" si="22"/>
        <v>0</v>
      </c>
      <c r="L34" s="126">
        <f t="shared" si="22"/>
        <v>0</v>
      </c>
      <c r="M34" s="126">
        <f t="shared" si="22"/>
        <v>-790864.92499999993</v>
      </c>
      <c r="N34" s="136">
        <f t="shared" si="22"/>
        <v>-790864.72499999986</v>
      </c>
      <c r="Q34" s="15"/>
    </row>
    <row r="35" spans="1:17" ht="15.75" thickBot="1" x14ac:dyDescent="0.3">
      <c r="C35" s="15"/>
      <c r="Q35" s="15"/>
    </row>
    <row r="36" spans="1:17" ht="56.25" customHeight="1" x14ac:dyDescent="0.25">
      <c r="C36" s="15"/>
      <c r="D36" s="67" t="str">
        <f>+A3</f>
        <v>Program Rule</v>
      </c>
      <c r="E36" s="68" t="str">
        <f t="shared" ref="E36:N36" si="23">+E3</f>
        <v>Estimated # Respondents</v>
      </c>
      <c r="F36" s="68" t="str">
        <f t="shared" si="23"/>
        <v>Responses per Respondents</v>
      </c>
      <c r="G36" s="68" t="str">
        <f t="shared" si="23"/>
        <v>Total Annual Records</v>
      </c>
      <c r="H36" s="68" t="str">
        <f t="shared" si="23"/>
        <v>Estimated Avg. # of Hours Per Response</v>
      </c>
      <c r="I36" s="68" t="str">
        <f t="shared" si="23"/>
        <v xml:space="preserve">Estimated Total Hours            </v>
      </c>
      <c r="J36" s="68" t="str">
        <f t="shared" si="23"/>
        <v>Current OMB Approved Burden Hrs</v>
      </c>
      <c r="K36" s="68" t="str">
        <f t="shared" si="23"/>
        <v>Due to Authorizing Statute</v>
      </c>
      <c r="L36" s="68" t="str">
        <f t="shared" si="23"/>
        <v>Due to Program Change - Direct Certification Rule</v>
      </c>
      <c r="M36" s="68" t="str">
        <f t="shared" si="23"/>
        <v>Due to an Adjustment</v>
      </c>
      <c r="N36" s="69" t="str">
        <f t="shared" si="23"/>
        <v>Total Difference</v>
      </c>
      <c r="Q36" s="15"/>
    </row>
    <row r="37" spans="1:17" ht="14.45" hidden="1" x14ac:dyDescent="0.3">
      <c r="C37" s="15"/>
      <c r="D37" s="82" t="str">
        <f t="shared" ref="D37:D42" si="24">+Q5</f>
        <v>Local Wellness Policy</v>
      </c>
      <c r="E37" s="128">
        <f>+SUM($E$15+$E$29+$E$33)</f>
        <v>121210</v>
      </c>
      <c r="F37" s="130">
        <f t="shared" ref="F37:F42" si="25">IF(E37=0,"",G37/E37)</f>
        <v>0.38157742760498309</v>
      </c>
      <c r="G37" s="128">
        <f t="shared" ref="G37:G42" si="26">+SUMIF($A$5:$A$33,D37,($G$5:$G$33))</f>
        <v>46251</v>
      </c>
      <c r="H37" s="130">
        <f t="shared" ref="H37:H42" si="27">IF(G37=0,"",I37/G37)</f>
        <v>3.2857019307690645</v>
      </c>
      <c r="I37" s="128">
        <f t="shared" ref="I37:I42" si="28">+SUMIF($A$5:$A$33,D37,($I$5:$I$33))</f>
        <v>151967</v>
      </c>
      <c r="J37" s="131">
        <f t="shared" ref="J37:J42" si="29">+SUMIF($A$5:$A$33,D37,($J$5:$J$33))</f>
        <v>0</v>
      </c>
      <c r="K37" s="70">
        <f>+SUMIF($A$5:$A$33,$D$37,($K$5:$K$33))</f>
        <v>0</v>
      </c>
      <c r="L37" s="70">
        <f>+SUMIF($A$5:$A$33,$D$37,($L$5:$L$33))</f>
        <v>0</v>
      </c>
      <c r="M37" s="128">
        <f>+SUMIF($A$5:$A$33,$D$37,($M$5:$M$33))</f>
        <v>0</v>
      </c>
      <c r="N37" s="129">
        <f t="shared" ref="N37:N42" si="30">+SUMIF($A$5:$A$33,D37,($N$5:$N$33))</f>
        <v>0</v>
      </c>
      <c r="Q37" s="15"/>
    </row>
    <row r="38" spans="1:17" ht="14.45" hidden="1" x14ac:dyDescent="0.3">
      <c r="C38" s="15"/>
      <c r="D38" s="82" t="str">
        <f t="shared" si="24"/>
        <v>Paid Lunch Revenue</v>
      </c>
      <c r="E38" s="70">
        <f>+SUMIF($A$5:$A$33,D38,($E$5:$E$33))</f>
        <v>19822</v>
      </c>
      <c r="F38" s="130">
        <f t="shared" si="25"/>
        <v>1</v>
      </c>
      <c r="G38" s="70">
        <f t="shared" si="26"/>
        <v>19822</v>
      </c>
      <c r="H38" s="130">
        <f t="shared" si="27"/>
        <v>0.25</v>
      </c>
      <c r="I38" s="70">
        <f t="shared" si="28"/>
        <v>4955.5</v>
      </c>
      <c r="J38" s="70">
        <f t="shared" si="29"/>
        <v>5214</v>
      </c>
      <c r="K38" s="70">
        <f>+SUMIF($A$5:$A$33,$D$38,($K$5:$K$33))</f>
        <v>0</v>
      </c>
      <c r="L38" s="70">
        <f>+SUMIF($A$5:$A$33,$D$38,($L$5:$L$33))</f>
        <v>0</v>
      </c>
      <c r="M38" s="128">
        <f>+SUMIF($A$5:$A$33,$D$38,($M$5:$M$33))</f>
        <v>-258.5</v>
      </c>
      <c r="N38" s="71">
        <f t="shared" si="30"/>
        <v>-258.5</v>
      </c>
      <c r="Q38" s="15"/>
    </row>
    <row r="39" spans="1:17" x14ac:dyDescent="0.25">
      <c r="C39" s="15"/>
      <c r="D39" s="82">
        <f t="shared" si="24"/>
        <v>0</v>
      </c>
      <c r="E39" s="70">
        <f>+SUMIF($A$5:$A$33,D39,($E$5:$E$33))</f>
        <v>0</v>
      </c>
      <c r="F39" s="130" t="str">
        <f t="shared" si="25"/>
        <v/>
      </c>
      <c r="G39" s="70">
        <f t="shared" si="26"/>
        <v>0</v>
      </c>
      <c r="H39" s="130" t="str">
        <f t="shared" si="27"/>
        <v/>
      </c>
      <c r="I39" s="70">
        <f t="shared" si="28"/>
        <v>0</v>
      </c>
      <c r="J39" s="70">
        <f t="shared" si="29"/>
        <v>0</v>
      </c>
      <c r="K39" s="70"/>
      <c r="L39" s="70"/>
      <c r="M39" s="70"/>
      <c r="N39" s="71">
        <f t="shared" si="30"/>
        <v>0</v>
      </c>
      <c r="Q39" s="15"/>
    </row>
    <row r="40" spans="1:17" x14ac:dyDescent="0.25">
      <c r="C40" s="15"/>
      <c r="D40" s="82">
        <f t="shared" si="24"/>
        <v>0</v>
      </c>
      <c r="E40" s="70">
        <f>+SUMIF($A$5:$A$33,D40,($E$5:$E$33))</f>
        <v>0</v>
      </c>
      <c r="F40" s="130" t="str">
        <f t="shared" si="25"/>
        <v/>
      </c>
      <c r="G40" s="70">
        <f t="shared" si="26"/>
        <v>0</v>
      </c>
      <c r="H40" s="130" t="str">
        <f t="shared" si="27"/>
        <v/>
      </c>
      <c r="I40" s="70">
        <f t="shared" si="28"/>
        <v>0</v>
      </c>
      <c r="J40" s="70">
        <f t="shared" si="29"/>
        <v>0</v>
      </c>
      <c r="K40" s="70"/>
      <c r="L40" s="70"/>
      <c r="M40" s="70"/>
      <c r="N40" s="71">
        <f t="shared" si="30"/>
        <v>0</v>
      </c>
      <c r="P40" s="72"/>
      <c r="Q40" s="15"/>
    </row>
    <row r="41" spans="1:17" x14ac:dyDescent="0.25">
      <c r="D41" s="82">
        <f t="shared" si="24"/>
        <v>0</v>
      </c>
      <c r="E41" s="70">
        <f>+SUMIF($A$5:$A$33,D41,($E$5:$E$33))</f>
        <v>0</v>
      </c>
      <c r="F41" s="130" t="str">
        <f t="shared" si="25"/>
        <v/>
      </c>
      <c r="G41" s="70">
        <f t="shared" si="26"/>
        <v>0</v>
      </c>
      <c r="H41" s="130" t="str">
        <f t="shared" si="27"/>
        <v/>
      </c>
      <c r="I41" s="70">
        <f t="shared" si="28"/>
        <v>0</v>
      </c>
      <c r="J41" s="70">
        <f t="shared" si="29"/>
        <v>0</v>
      </c>
      <c r="K41" s="70"/>
      <c r="L41" s="70"/>
      <c r="M41" s="70"/>
      <c r="N41" s="71">
        <f t="shared" si="30"/>
        <v>0</v>
      </c>
    </row>
    <row r="42" spans="1:17" x14ac:dyDescent="0.25">
      <c r="D42" s="82">
        <f t="shared" si="24"/>
        <v>0</v>
      </c>
      <c r="E42" s="70">
        <f>+SUMIF($A$5:$A$33,D42,($E$5:$E$33))</f>
        <v>0</v>
      </c>
      <c r="F42" s="130" t="str">
        <f t="shared" si="25"/>
        <v/>
      </c>
      <c r="G42" s="70">
        <f t="shared" si="26"/>
        <v>0</v>
      </c>
      <c r="H42" s="130" t="str">
        <f t="shared" si="27"/>
        <v/>
      </c>
      <c r="I42" s="70">
        <f t="shared" si="28"/>
        <v>0</v>
      </c>
      <c r="J42" s="70">
        <f t="shared" si="29"/>
        <v>0</v>
      </c>
      <c r="K42" s="70"/>
      <c r="L42" s="70"/>
      <c r="M42" s="70"/>
      <c r="N42" s="71">
        <f t="shared" si="30"/>
        <v>0</v>
      </c>
    </row>
    <row r="43" spans="1:17" ht="14.45" hidden="1" x14ac:dyDescent="0.3">
      <c r="D43" s="83" t="s">
        <v>36</v>
      </c>
      <c r="E43" s="134">
        <f t="shared" ref="E43:N43" si="31">SUM(E37:E42)</f>
        <v>141032</v>
      </c>
      <c r="F43" s="132">
        <f t="shared" si="31"/>
        <v>1.381577427604983</v>
      </c>
      <c r="G43" s="133">
        <f t="shared" si="31"/>
        <v>66073</v>
      </c>
      <c r="H43" s="132">
        <f t="shared" si="31"/>
        <v>3.5357019307690645</v>
      </c>
      <c r="I43" s="133">
        <f t="shared" si="31"/>
        <v>156922.5</v>
      </c>
      <c r="J43" s="133">
        <f t="shared" si="31"/>
        <v>5214</v>
      </c>
      <c r="K43" s="133">
        <f t="shared" si="31"/>
        <v>0</v>
      </c>
      <c r="L43" s="133">
        <f t="shared" si="31"/>
        <v>0</v>
      </c>
      <c r="M43" s="133">
        <f t="shared" si="31"/>
        <v>-258.5</v>
      </c>
      <c r="N43" s="133">
        <f t="shared" si="31"/>
        <v>-258.5</v>
      </c>
    </row>
  </sheetData>
  <sheetProtection selectLockedCells="1"/>
  <autoFilter ref="A3:N34"/>
  <dataConsolidate/>
  <mergeCells count="4">
    <mergeCell ref="A1:N1"/>
    <mergeCell ref="A4:N4"/>
    <mergeCell ref="A16:N16"/>
    <mergeCell ref="A30:N30"/>
  </mergeCells>
  <dataValidations count="1">
    <dataValidation type="list" allowBlank="1" showInputMessage="1" showErrorMessage="1" sqref="A31:A33 A5:A15 A17:A29">
      <formula1>$Q$5:$Q$31</formula1>
    </dataValidation>
  </dataValidations>
  <printOptions horizontalCentered="1"/>
  <pageMargins left="0.7" right="0.7" top="0.75" bottom="0.75" header="0.3" footer="0.3"/>
  <pageSetup scale="42" orientation="landscape" r:id="rId1"/>
  <headerFooter>
    <oddHeader>&amp;C&amp;"-,Bold"&amp;12OMB Control #0584-0006
&amp;16 7 CFR Part 210 - National School Lunch Program</oddHeader>
  </headerFooter>
  <ignoredErrors>
    <ignoredError sqref="G37:G39 H33 H29 G40:G41 G42 H34" formula="1"/>
    <ignoredError sqref="M31:M32 M17:M23 M25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E9"/>
  <sheetViews>
    <sheetView view="pageLayout" zoomScaleNormal="110" workbookViewId="0">
      <selection activeCell="C7" sqref="C7"/>
    </sheetView>
  </sheetViews>
  <sheetFormatPr defaultRowHeight="15" x14ac:dyDescent="0.25"/>
  <cols>
    <col min="1" max="1" width="1.28515625" customWidth="1"/>
    <col min="2" max="2" width="80.5703125" customWidth="1"/>
    <col min="3" max="3" width="11.5703125" customWidth="1"/>
  </cols>
  <sheetData>
    <row r="1" spans="2:5" thickBot="1" x14ac:dyDescent="0.35">
      <c r="C1" s="77"/>
    </row>
    <row r="2" spans="2:5" ht="16.149999999999999" thickBot="1" x14ac:dyDescent="0.35">
      <c r="B2" s="235" t="s">
        <v>51</v>
      </c>
      <c r="C2" s="236"/>
    </row>
    <row r="3" spans="2:5" ht="16.149999999999999" thickBot="1" x14ac:dyDescent="0.35">
      <c r="B3" s="80" t="s">
        <v>37</v>
      </c>
      <c r="C3" s="78">
        <f>+(RecordKeeping!E42+Reporting!E34)/2</f>
        <v>121210</v>
      </c>
    </row>
    <row r="4" spans="2:5" ht="16.149999999999999" thickBot="1" x14ac:dyDescent="0.35">
      <c r="B4" s="80" t="s">
        <v>38</v>
      </c>
      <c r="C4" s="81">
        <f>+C5/C3</f>
        <v>410.44055605973102</v>
      </c>
    </row>
    <row r="5" spans="2:5" ht="16.149999999999999" thickBot="1" x14ac:dyDescent="0.35">
      <c r="B5" s="80" t="s">
        <v>39</v>
      </c>
      <c r="C5" s="78">
        <f>+RecordKeeping!G42+Reporting!G34</f>
        <v>49749499.799999997</v>
      </c>
    </row>
    <row r="6" spans="2:5" ht="16.149999999999999" thickBot="1" x14ac:dyDescent="0.35">
      <c r="B6" s="80" t="s">
        <v>40</v>
      </c>
      <c r="C6" s="79">
        <f>+C7/C5</f>
        <v>0.19842199046592224</v>
      </c>
    </row>
    <row r="7" spans="2:5" ht="16.149999999999999" thickBot="1" x14ac:dyDescent="0.35">
      <c r="B7" s="80" t="s">
        <v>104</v>
      </c>
      <c r="C7" s="78">
        <f>+RecordKeeping!I42+Reporting!I34</f>
        <v>9871394.7750000004</v>
      </c>
    </row>
    <row r="8" spans="2:5" ht="16.149999999999999" thickBot="1" x14ac:dyDescent="0.35">
      <c r="B8" s="80" t="s">
        <v>63</v>
      </c>
      <c r="C8" s="78">
        <f>+RecordKeeping!J42+Reporting!J34</f>
        <v>11337786.5</v>
      </c>
      <c r="E8" s="72" t="s">
        <v>46</v>
      </c>
    </row>
    <row r="9" spans="2:5" ht="16.149999999999999" thickBot="1" x14ac:dyDescent="0.35">
      <c r="B9" s="80" t="s">
        <v>115</v>
      </c>
      <c r="C9" s="78">
        <f>+RecordKeeping!N42+Reporting!N34</f>
        <v>-1466391.7249999999</v>
      </c>
    </row>
  </sheetData>
  <sheetProtection sheet="1" objects="1" scenarios="1"/>
  <mergeCells count="1">
    <mergeCell ref="B2:C2"/>
  </mergeCells>
  <pageMargins left="0.7" right="0.7" top="0.75" bottom="0.75" header="0.3" footer="0.3"/>
  <pageSetup orientation="landscape" r:id="rId1"/>
  <ignoredErrors>
    <ignoredError sqref="C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G17"/>
  <sheetViews>
    <sheetView zoomScale="120" zoomScaleNormal="120" workbookViewId="0">
      <selection sqref="A1:F1"/>
    </sheetView>
  </sheetViews>
  <sheetFormatPr defaultRowHeight="15" x14ac:dyDescent="0.25"/>
  <cols>
    <col min="1" max="1" width="28.7109375" bestFit="1" customWidth="1"/>
    <col min="2" max="2" width="12.28515625" bestFit="1" customWidth="1"/>
    <col min="3" max="3" width="13.7109375" bestFit="1" customWidth="1"/>
    <col min="4" max="4" width="18.85546875" bestFit="1" customWidth="1"/>
    <col min="5" max="5" width="18.5703125" bestFit="1" customWidth="1"/>
    <col min="6" max="6" width="15" bestFit="1" customWidth="1"/>
  </cols>
  <sheetData>
    <row r="1" spans="1:7" x14ac:dyDescent="0.3">
      <c r="A1" s="237" t="s">
        <v>106</v>
      </c>
      <c r="B1" s="238"/>
      <c r="C1" s="238"/>
      <c r="D1" s="238"/>
      <c r="E1" s="238"/>
      <c r="F1" s="239"/>
    </row>
    <row r="2" spans="1:7" ht="13.5" customHeight="1" x14ac:dyDescent="0.3">
      <c r="A2" s="30"/>
      <c r="B2" s="31"/>
      <c r="C2" s="31"/>
      <c r="D2" s="31"/>
      <c r="E2" s="31"/>
      <c r="F2" s="32"/>
    </row>
    <row r="3" spans="1:7" ht="48" customHeight="1" x14ac:dyDescent="0.3">
      <c r="A3" s="43" t="s">
        <v>20</v>
      </c>
      <c r="B3" s="43" t="s">
        <v>21</v>
      </c>
      <c r="C3" s="43" t="s">
        <v>22</v>
      </c>
      <c r="D3" s="43" t="s">
        <v>23</v>
      </c>
      <c r="E3" s="43" t="s">
        <v>24</v>
      </c>
      <c r="F3" s="43" t="s">
        <v>25</v>
      </c>
    </row>
    <row r="4" spans="1:7" x14ac:dyDescent="0.3">
      <c r="A4" s="42" t="s">
        <v>12</v>
      </c>
      <c r="B4" s="41"/>
      <c r="C4" s="41"/>
      <c r="D4" s="41"/>
      <c r="E4" s="41"/>
      <c r="F4" s="41"/>
    </row>
    <row r="5" spans="1:7" ht="15.75" customHeight="1" x14ac:dyDescent="0.3">
      <c r="A5" s="33" t="s">
        <v>11</v>
      </c>
      <c r="B5" s="34">
        <f>+RecordKeeping!E16</f>
        <v>56</v>
      </c>
      <c r="C5" s="35">
        <f>+RecordKeeping!F16</f>
        <v>1419</v>
      </c>
      <c r="D5" s="34">
        <f>+RecordKeeping!G16</f>
        <v>79464</v>
      </c>
      <c r="E5" s="222">
        <f>+RecordKeeping!H16</f>
        <v>1.5912966878083157</v>
      </c>
      <c r="F5" s="34">
        <f>+RecordKeeping!I16</f>
        <v>126450.8</v>
      </c>
      <c r="G5" s="36"/>
    </row>
    <row r="6" spans="1:7" ht="19.5" customHeight="1" x14ac:dyDescent="0.3">
      <c r="A6" s="37" t="s">
        <v>28</v>
      </c>
      <c r="B6" s="35">
        <f>+RecordKeeping!E29</f>
        <v>19822</v>
      </c>
      <c r="C6" s="40">
        <f>+RecordKeeping!F29</f>
        <v>20</v>
      </c>
      <c r="D6" s="34">
        <f>+RecordKeeping!G29</f>
        <v>396440</v>
      </c>
      <c r="E6" s="222">
        <f>+RecordKeeping!H29</f>
        <v>4.5380004540409642</v>
      </c>
      <c r="F6" s="34">
        <f>+RecordKeeping!I29</f>
        <v>1799044.9</v>
      </c>
      <c r="G6" s="39"/>
    </row>
    <row r="7" spans="1:7" ht="19.5" customHeight="1" x14ac:dyDescent="0.3">
      <c r="A7" s="37" t="s">
        <v>29</v>
      </c>
      <c r="B7" s="6">
        <f>+RecordKeeping!E41</f>
        <v>101332</v>
      </c>
      <c r="C7" s="38">
        <f>+RecordKeeping!F41</f>
        <v>481.30000394742035</v>
      </c>
      <c r="D7" s="7">
        <f>+RecordKeeping!G41</f>
        <v>48771092</v>
      </c>
      <c r="E7" s="223">
        <f>+RecordKeeping!H41</f>
        <v>0.15567005963286612</v>
      </c>
      <c r="F7" s="7">
        <f>+RecordKeeping!I41</f>
        <v>7592198.7999999998</v>
      </c>
      <c r="G7" s="39"/>
    </row>
    <row r="8" spans="1:7" ht="19.5" customHeight="1" x14ac:dyDescent="0.3">
      <c r="A8" s="46" t="s">
        <v>30</v>
      </c>
      <c r="B8" s="40">
        <f>+RecordKeeping!E42</f>
        <v>121210</v>
      </c>
      <c r="C8" s="40">
        <f>+RecordKeeping!F42</f>
        <v>406.29482715947529</v>
      </c>
      <c r="D8" s="40">
        <f>+RecordKeeping!G42</f>
        <v>49246996</v>
      </c>
      <c r="E8" s="224">
        <f>+RecordKeeping!H42</f>
        <v>0.19326446835457742</v>
      </c>
      <c r="F8" s="40">
        <f>+RecordKeeping!I42</f>
        <v>9517694.5</v>
      </c>
      <c r="G8" s="39"/>
    </row>
    <row r="9" spans="1:7" x14ac:dyDescent="0.3">
      <c r="A9" s="45" t="s">
        <v>31</v>
      </c>
      <c r="B9" s="44"/>
      <c r="C9" s="44"/>
      <c r="D9" s="44"/>
      <c r="E9" s="44"/>
      <c r="F9" s="44"/>
    </row>
    <row r="10" spans="1:7" ht="19.5" customHeight="1" x14ac:dyDescent="0.3">
      <c r="A10" s="51" t="s">
        <v>11</v>
      </c>
      <c r="B10" s="52">
        <f>+Reporting!E15</f>
        <v>56</v>
      </c>
      <c r="C10" s="52">
        <f>+Reporting!F15</f>
        <v>122</v>
      </c>
      <c r="D10" s="52">
        <f>+Reporting!G15</f>
        <v>6832</v>
      </c>
      <c r="E10" s="225">
        <f>+Reporting!H15</f>
        <v>7.776229508196721</v>
      </c>
      <c r="F10" s="52">
        <f>+Reporting!I15</f>
        <v>53127.199999999997</v>
      </c>
      <c r="G10" s="39"/>
    </row>
    <row r="11" spans="1:7" ht="19.5" customHeight="1" x14ac:dyDescent="0.3">
      <c r="A11" s="53" t="s">
        <v>28</v>
      </c>
      <c r="B11" s="54">
        <f>+Reporting!E29</f>
        <v>19822</v>
      </c>
      <c r="C11" s="54">
        <f>+Reporting!F29</f>
        <v>14.781949349207952</v>
      </c>
      <c r="D11" s="54">
        <f>+Reporting!G29</f>
        <v>293007.80000000005</v>
      </c>
      <c r="E11" s="226">
        <f>+Reporting!H29</f>
        <v>0.95665260446991518</v>
      </c>
      <c r="F11" s="54">
        <f>+Reporting!I29</f>
        <v>280306.67500000005</v>
      </c>
      <c r="G11" s="39"/>
    </row>
    <row r="12" spans="1:7" ht="15.75" customHeight="1" x14ac:dyDescent="0.3">
      <c r="A12" s="55" t="s">
        <v>29</v>
      </c>
      <c r="B12" s="56">
        <f>+Reporting!E33</f>
        <v>101332</v>
      </c>
      <c r="C12" s="56">
        <f>+Reporting!F33</f>
        <v>2</v>
      </c>
      <c r="D12" s="56">
        <f>+Reporting!G33</f>
        <v>202664</v>
      </c>
      <c r="E12" s="227">
        <f>+Reporting!H33</f>
        <v>0.1</v>
      </c>
      <c r="F12" s="56">
        <f>+Reporting!I33</f>
        <v>20266.400000000001</v>
      </c>
      <c r="G12" s="36"/>
    </row>
    <row r="13" spans="1:7" ht="19.5" customHeight="1" x14ac:dyDescent="0.3">
      <c r="A13" s="46" t="s">
        <v>32</v>
      </c>
      <c r="B13" s="35">
        <f>+Reporting!E34</f>
        <v>121210</v>
      </c>
      <c r="C13" s="35">
        <f>+Reporting!F34</f>
        <v>4.1457289002557545</v>
      </c>
      <c r="D13" s="35">
        <f>+Reporting!G34</f>
        <v>502503.80000000005</v>
      </c>
      <c r="E13" s="228">
        <f>+Reporting!H34</f>
        <v>0.70387582143657434</v>
      </c>
      <c r="F13" s="35">
        <f>+Reporting!I34</f>
        <v>353700.27500000008</v>
      </c>
      <c r="G13" s="39"/>
    </row>
    <row r="14" spans="1:7" ht="39.6" x14ac:dyDescent="0.3">
      <c r="A14" s="163" t="s">
        <v>105</v>
      </c>
      <c r="B14" s="8">
        <f>+MAX(B8,B13)</f>
        <v>121210</v>
      </c>
      <c r="C14" s="162">
        <f>IF(B14=0,"",D14/B14)</f>
        <v>410.44055605973102</v>
      </c>
      <c r="D14" s="8">
        <f t="shared" ref="D14" si="0">+D8+D13</f>
        <v>49749499.799999997</v>
      </c>
      <c r="E14" s="162">
        <f>IF(D14=0,"",F14/D14)</f>
        <v>0.19842199046592224</v>
      </c>
      <c r="F14" s="8">
        <f>+F8+F13</f>
        <v>9871394.7750000004</v>
      </c>
      <c r="G14" s="36"/>
    </row>
    <row r="16" spans="1:7" ht="14.45" x14ac:dyDescent="0.3">
      <c r="A16" s="5"/>
      <c r="B16" s="5"/>
      <c r="C16" s="9"/>
      <c r="D16" s="5"/>
      <c r="E16" s="5"/>
      <c r="F16" s="84"/>
      <c r="G16" s="5"/>
    </row>
    <row r="17" spans="4:4" ht="14.45" x14ac:dyDescent="0.3">
      <c r="D17" s="10"/>
    </row>
  </sheetData>
  <sheetProtection sheet="1" objects="1" scenarios="1"/>
  <mergeCells count="1">
    <mergeCell ref="A1:F1"/>
  </mergeCells>
  <printOptions horizontalCentered="1"/>
  <pageMargins left="0.7" right="0.7" top="0.75" bottom="0.75" header="0.3" footer="0.3"/>
  <pageSetup scale="84" orientation="portrait" r:id="rId1"/>
  <ignoredErrors>
    <ignoredError sqref="E14 C8" formula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4" sqref="C4"/>
    </sheetView>
  </sheetViews>
  <sheetFormatPr defaultRowHeight="15" x14ac:dyDescent="0.25"/>
  <cols>
    <col min="1" max="1" width="10.140625" bestFit="1" customWidth="1"/>
    <col min="2" max="2" width="18.28515625" customWidth="1"/>
    <col min="3" max="3" width="112.85546875" customWidth="1"/>
  </cols>
  <sheetData>
    <row r="1" spans="1:3" s="89" customFormat="1" ht="14.45" x14ac:dyDescent="0.3">
      <c r="A1" s="87" t="s">
        <v>47</v>
      </c>
      <c r="B1" s="88" t="s">
        <v>49</v>
      </c>
      <c r="C1" s="88" t="s">
        <v>48</v>
      </c>
    </row>
    <row r="2" spans="1:3" ht="14.45" x14ac:dyDescent="0.3">
      <c r="A2" s="90">
        <v>42206</v>
      </c>
      <c r="B2" s="85" t="s">
        <v>50</v>
      </c>
      <c r="C2" s="85" t="s">
        <v>146</v>
      </c>
    </row>
    <row r="3" spans="1:3" ht="14.45" x14ac:dyDescent="0.3">
      <c r="A3" s="90">
        <v>42207</v>
      </c>
      <c r="B3" s="85" t="s">
        <v>50</v>
      </c>
      <c r="C3" s="85" t="s">
        <v>107</v>
      </c>
    </row>
    <row r="4" spans="1:3" ht="14.45" x14ac:dyDescent="0.3">
      <c r="A4" s="90">
        <v>42237</v>
      </c>
      <c r="B4" s="85" t="s">
        <v>50</v>
      </c>
      <c r="C4" s="85" t="s">
        <v>169</v>
      </c>
    </row>
    <row r="5" spans="1:3" ht="14.45" x14ac:dyDescent="0.3">
      <c r="A5" s="90"/>
      <c r="B5" s="85"/>
      <c r="C5" s="85"/>
    </row>
    <row r="6" spans="1:3" ht="14.45" x14ac:dyDescent="0.3">
      <c r="A6" s="90"/>
      <c r="B6" s="85"/>
      <c r="C6" s="85"/>
    </row>
    <row r="7" spans="1:3" ht="14.45" x14ac:dyDescent="0.3">
      <c r="A7" s="90"/>
      <c r="B7" s="85"/>
      <c r="C7" s="85"/>
    </row>
    <row r="8" spans="1:3" ht="14.45" x14ac:dyDescent="0.3">
      <c r="A8" s="90"/>
      <c r="B8" s="85"/>
      <c r="C8" s="85"/>
    </row>
    <row r="9" spans="1:3" ht="14.45" x14ac:dyDescent="0.3">
      <c r="A9" s="90"/>
      <c r="B9" s="85"/>
      <c r="C9" s="85"/>
    </row>
    <row r="10" spans="1:3" ht="14.45" x14ac:dyDescent="0.3">
      <c r="A10" s="90"/>
      <c r="B10" s="85"/>
      <c r="C10" s="85"/>
    </row>
    <row r="11" spans="1:3" ht="14.45" x14ac:dyDescent="0.3">
      <c r="A11" s="90"/>
      <c r="B11" s="85"/>
      <c r="C11" s="85"/>
    </row>
    <row r="12" spans="1:3" ht="14.45" x14ac:dyDescent="0.3">
      <c r="A12" s="90"/>
      <c r="B12" s="85"/>
      <c r="C12" s="85"/>
    </row>
    <row r="13" spans="1:3" ht="14.45" x14ac:dyDescent="0.3">
      <c r="A13" s="90"/>
      <c r="B13" s="85"/>
      <c r="C13" s="85"/>
    </row>
    <row r="14" spans="1:3" ht="14.45" x14ac:dyDescent="0.3">
      <c r="A14" s="90"/>
      <c r="B14" s="85"/>
      <c r="C14" s="85"/>
    </row>
    <row r="15" spans="1:3" ht="14.45" x14ac:dyDescent="0.3">
      <c r="A15" s="90"/>
      <c r="B15" s="85"/>
      <c r="C15" s="85"/>
    </row>
    <row r="16" spans="1:3" ht="14.45" x14ac:dyDescent="0.3">
      <c r="A16" s="90"/>
      <c r="B16" s="85"/>
      <c r="C16" s="85"/>
    </row>
    <row r="17" spans="1:3" ht="14.45" x14ac:dyDescent="0.3">
      <c r="A17" s="90"/>
      <c r="B17" s="85"/>
      <c r="C17" s="85"/>
    </row>
    <row r="18" spans="1:3" ht="14.45" x14ac:dyDescent="0.3">
      <c r="A18" s="90"/>
      <c r="B18" s="85"/>
      <c r="C18" s="85"/>
    </row>
    <row r="19" spans="1:3" ht="14.45" x14ac:dyDescent="0.3">
      <c r="A19" s="90"/>
      <c r="B19" s="85"/>
      <c r="C19" s="85"/>
    </row>
    <row r="20" spans="1:3" ht="14.45" x14ac:dyDescent="0.3">
      <c r="A20" s="90"/>
      <c r="B20" s="85"/>
      <c r="C20" s="85"/>
    </row>
    <row r="21" spans="1:3" ht="14.45" x14ac:dyDescent="0.3">
      <c r="A21" s="90"/>
      <c r="B21" s="85"/>
      <c r="C21" s="85"/>
    </row>
    <row r="22" spans="1:3" ht="14.45" x14ac:dyDescent="0.3">
      <c r="A22" s="90"/>
      <c r="B22" s="85"/>
      <c r="C22" s="85"/>
    </row>
    <row r="23" spans="1:3" ht="14.45" x14ac:dyDescent="0.3">
      <c r="A23" s="90"/>
      <c r="B23" s="85"/>
      <c r="C23" s="85"/>
    </row>
    <row r="24" spans="1:3" ht="14.45" x14ac:dyDescent="0.3">
      <c r="A24" s="90"/>
      <c r="B24" s="85"/>
      <c r="C24" s="85"/>
    </row>
    <row r="25" spans="1:3" ht="14.45" x14ac:dyDescent="0.3">
      <c r="A25" s="90"/>
      <c r="B25" s="85"/>
      <c r="C25" s="85"/>
    </row>
    <row r="26" spans="1:3" ht="14.45" x14ac:dyDescent="0.3">
      <c r="A26" s="90"/>
      <c r="B26" s="85"/>
      <c r="C26" s="85"/>
    </row>
    <row r="27" spans="1:3" ht="14.45" x14ac:dyDescent="0.3">
      <c r="A27" s="90"/>
      <c r="B27" s="85"/>
      <c r="C27" s="85"/>
    </row>
    <row r="28" spans="1:3" ht="14.45" x14ac:dyDescent="0.3">
      <c r="A28" s="90"/>
      <c r="B28" s="85"/>
      <c r="C28" s="85"/>
    </row>
    <row r="29" spans="1:3" ht="14.45" x14ac:dyDescent="0.3">
      <c r="A29" s="90"/>
      <c r="B29" s="85"/>
      <c r="C29" s="85"/>
    </row>
    <row r="30" spans="1:3" ht="14.45" x14ac:dyDescent="0.3">
      <c r="A30" s="90"/>
      <c r="B30" s="85"/>
      <c r="C30" s="85"/>
    </row>
    <row r="31" spans="1:3" ht="14.45" x14ac:dyDescent="0.3">
      <c r="A31" s="90"/>
      <c r="B31" s="85"/>
      <c r="C31" s="85"/>
    </row>
    <row r="32" spans="1:3" ht="14.45" x14ac:dyDescent="0.3">
      <c r="A32" s="90"/>
      <c r="B32" s="85"/>
      <c r="C32" s="85"/>
    </row>
    <row r="33" spans="1:3" ht="14.45" x14ac:dyDescent="0.3">
      <c r="A33" s="90"/>
      <c r="B33" s="85"/>
      <c r="C33" s="85"/>
    </row>
    <row r="34" spans="1:3" ht="14.45" x14ac:dyDescent="0.3">
      <c r="A34" s="90"/>
      <c r="B34" s="85"/>
      <c r="C34" s="85"/>
    </row>
    <row r="35" spans="1:3" ht="14.45" x14ac:dyDescent="0.3">
      <c r="A35" s="90"/>
      <c r="B35" s="85"/>
      <c r="C35" s="85"/>
    </row>
    <row r="36" spans="1:3" x14ac:dyDescent="0.25">
      <c r="A36" s="90"/>
      <c r="B36" s="85"/>
      <c r="C36" s="85"/>
    </row>
    <row r="37" spans="1:3" x14ac:dyDescent="0.25">
      <c r="A37" s="90"/>
      <c r="B37" s="85"/>
      <c r="C37" s="85"/>
    </row>
    <row r="38" spans="1:3" x14ac:dyDescent="0.25">
      <c r="A38" s="90"/>
      <c r="B38" s="85"/>
      <c r="C38" s="85"/>
    </row>
    <row r="39" spans="1:3" x14ac:dyDescent="0.25">
      <c r="A39" s="90"/>
      <c r="B39" s="85"/>
      <c r="C39" s="85"/>
    </row>
    <row r="40" spans="1:3" x14ac:dyDescent="0.25">
      <c r="A40" s="90"/>
      <c r="B40" s="85"/>
      <c r="C40" s="85"/>
    </row>
    <row r="41" spans="1:3" x14ac:dyDescent="0.25">
      <c r="A41" s="90"/>
      <c r="B41" s="85"/>
      <c r="C41" s="85"/>
    </row>
    <row r="42" spans="1:3" x14ac:dyDescent="0.25">
      <c r="A42" s="90"/>
      <c r="B42" s="85"/>
      <c r="C42" s="85"/>
    </row>
    <row r="43" spans="1:3" x14ac:dyDescent="0.25">
      <c r="A43" s="90"/>
      <c r="B43" s="85"/>
      <c r="C43" s="85"/>
    </row>
    <row r="44" spans="1:3" x14ac:dyDescent="0.25">
      <c r="A44" s="90"/>
      <c r="B44" s="85"/>
      <c r="C44" s="85"/>
    </row>
    <row r="45" spans="1:3" x14ac:dyDescent="0.25">
      <c r="A45" s="90"/>
      <c r="B45" s="85"/>
      <c r="C45" s="85"/>
    </row>
    <row r="46" spans="1:3" x14ac:dyDescent="0.25">
      <c r="A46" s="90"/>
      <c r="B46" s="85"/>
      <c r="C46" s="85"/>
    </row>
    <row r="47" spans="1:3" x14ac:dyDescent="0.25">
      <c r="A47" s="90"/>
      <c r="B47" s="85"/>
      <c r="C47" s="85"/>
    </row>
    <row r="48" spans="1:3" x14ac:dyDescent="0.25">
      <c r="A48" s="90"/>
      <c r="B48" s="85"/>
      <c r="C48" s="85"/>
    </row>
    <row r="49" spans="1:3" x14ac:dyDescent="0.25">
      <c r="A49" s="90"/>
      <c r="B49" s="85"/>
      <c r="C49" s="85"/>
    </row>
    <row r="50" spans="1:3" x14ac:dyDescent="0.25">
      <c r="A50" s="90"/>
      <c r="B50" s="85"/>
      <c r="C50" s="85"/>
    </row>
    <row r="51" spans="1:3" x14ac:dyDescent="0.25">
      <c r="A51" s="90"/>
      <c r="B51" s="85"/>
      <c r="C51" s="85"/>
    </row>
    <row r="52" spans="1:3" x14ac:dyDescent="0.25">
      <c r="A52" s="90"/>
      <c r="B52" s="85"/>
      <c r="C52" s="85"/>
    </row>
    <row r="53" spans="1:3" x14ac:dyDescent="0.25">
      <c r="A53" s="90"/>
      <c r="B53" s="85"/>
      <c r="C53" s="85"/>
    </row>
    <row r="54" spans="1:3" x14ac:dyDescent="0.25">
      <c r="A54" s="90"/>
      <c r="B54" s="85"/>
      <c r="C54" s="85"/>
    </row>
    <row r="55" spans="1:3" x14ac:dyDescent="0.25">
      <c r="A55" s="90"/>
      <c r="B55" s="85"/>
      <c r="C55" s="85"/>
    </row>
    <row r="56" spans="1:3" x14ac:dyDescent="0.25">
      <c r="A56" s="90"/>
      <c r="B56" s="85"/>
      <c r="C56" s="85"/>
    </row>
    <row r="57" spans="1:3" x14ac:dyDescent="0.25">
      <c r="A57" s="90"/>
      <c r="B57" s="85"/>
      <c r="C57" s="85"/>
    </row>
    <row r="58" spans="1:3" x14ac:dyDescent="0.25">
      <c r="A58" s="90"/>
      <c r="B58" s="85"/>
      <c r="C58" s="85"/>
    </row>
    <row r="59" spans="1:3" x14ac:dyDescent="0.25">
      <c r="A59" s="90"/>
      <c r="B59" s="85"/>
      <c r="C59" s="85"/>
    </row>
    <row r="60" spans="1:3" x14ac:dyDescent="0.25">
      <c r="A60" s="90"/>
      <c r="B60" s="85"/>
      <c r="C60" s="85"/>
    </row>
    <row r="61" spans="1:3" x14ac:dyDescent="0.25">
      <c r="A61" s="90"/>
      <c r="B61" s="85"/>
      <c r="C61" s="85"/>
    </row>
    <row r="62" spans="1:3" x14ac:dyDescent="0.25">
      <c r="A62" s="90"/>
      <c r="B62" s="85"/>
      <c r="C62" s="85"/>
    </row>
    <row r="63" spans="1:3" x14ac:dyDescent="0.25">
      <c r="A63" s="90"/>
      <c r="B63" s="85"/>
      <c r="C63" s="85"/>
    </row>
    <row r="64" spans="1:3" x14ac:dyDescent="0.25">
      <c r="A64" s="90"/>
      <c r="B64" s="85"/>
      <c r="C64" s="85"/>
    </row>
    <row r="65" spans="1:3" x14ac:dyDescent="0.25">
      <c r="A65" s="90"/>
      <c r="B65" s="85"/>
      <c r="C65" s="85"/>
    </row>
    <row r="66" spans="1:3" x14ac:dyDescent="0.25">
      <c r="A66" s="90"/>
      <c r="B66" s="85"/>
      <c r="C66" s="85"/>
    </row>
    <row r="67" spans="1:3" x14ac:dyDescent="0.25">
      <c r="A67" s="90"/>
      <c r="B67" s="85"/>
      <c r="C67" s="85"/>
    </row>
    <row r="68" spans="1:3" ht="15.75" thickBot="1" x14ac:dyDescent="0.3">
      <c r="A68" s="91"/>
      <c r="B68" s="86"/>
      <c r="C68" s="86"/>
    </row>
  </sheetData>
  <pageMargins left="0.7" right="0.7" top="0.75" bottom="0.75" header="0.3" footer="0.3"/>
  <pageSetup scale="8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RecordKeeping</vt:lpstr>
      <vt:lpstr>Reporting</vt:lpstr>
      <vt:lpstr>60 day Summ</vt:lpstr>
      <vt:lpstr>Burden Summary</vt:lpstr>
      <vt:lpstr>Notes</vt:lpstr>
      <vt:lpstr>'60 day Summ'!Print_Area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sweeks</dc:creator>
  <cp:lastModifiedBy>CS</cp:lastModifiedBy>
  <cp:lastPrinted>2016-02-23T00:19:28Z</cp:lastPrinted>
  <dcterms:created xsi:type="dcterms:W3CDTF">2011-04-25T16:43:00Z</dcterms:created>
  <dcterms:modified xsi:type="dcterms:W3CDTF">2016-02-23T00:21:14Z</dcterms:modified>
</cp:coreProperties>
</file>