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45" yWindow="600" windowWidth="19170" windowHeight="7875" tabRatio="640" activeTab="2"/>
  </bookViews>
  <sheets>
    <sheet name="RecordKeeping" sheetId="8" r:id="rId1"/>
    <sheet name="Reporting" sheetId="27" r:id="rId2"/>
    <sheet name="Burden Summary" sheetId="4" r:id="rId3"/>
    <sheet name="Notes" sheetId="29" r:id="rId4"/>
  </sheets>
  <definedNames>
    <definedName name="_xlnm._FilterDatabase" localSheetId="0" hidden="1">RecordKeeping!$A$3:$N$19</definedName>
    <definedName name="_xlnm._FilterDatabase" localSheetId="1" hidden="1">Reporting!$A$3:$N$37</definedName>
    <definedName name="_xlnm.Print_Area" localSheetId="2">'Burden Summary'!$A$1:$F$15</definedName>
    <definedName name="_xlnm.Print_Area" localSheetId="0">RecordKeeping!$A$1:$N$27</definedName>
    <definedName name="_xlnm.Print_Area" localSheetId="1">Reporting!$A$1:$N$45</definedName>
  </definedNames>
  <calcPr calcId="145621"/>
</workbook>
</file>

<file path=xl/calcChain.xml><?xml version="1.0" encoding="utf-8"?>
<calcChain xmlns="http://schemas.openxmlformats.org/spreadsheetml/2006/main">
  <c r="C18" i="4" l="1"/>
  <c r="B18" i="4"/>
  <c r="D42" i="27" l="1"/>
  <c r="L27" i="27"/>
  <c r="N27" i="27"/>
  <c r="J28" i="27"/>
  <c r="G17" i="27"/>
  <c r="I17" i="27"/>
  <c r="G18" i="27"/>
  <c r="I18" i="27"/>
  <c r="G19" i="27"/>
  <c r="I19" i="27"/>
  <c r="G20" i="27"/>
  <c r="I20" i="27"/>
  <c r="G21" i="27"/>
  <c r="I21" i="27"/>
  <c r="G22" i="27"/>
  <c r="I22" i="27"/>
  <c r="G23" i="27"/>
  <c r="I23" i="27"/>
  <c r="G24" i="27"/>
  <c r="I24" i="27"/>
  <c r="G25" i="27"/>
  <c r="I25" i="27"/>
  <c r="G26" i="27"/>
  <c r="I26" i="27"/>
  <c r="I28" i="27"/>
  <c r="G28" i="27"/>
  <c r="N14" i="27"/>
  <c r="L14" i="27"/>
  <c r="G5" i="27"/>
  <c r="I5" i="27"/>
  <c r="G6" i="27"/>
  <c r="I6" i="27"/>
  <c r="G7" i="27"/>
  <c r="I7" i="27"/>
  <c r="G8" i="27"/>
  <c r="I8" i="27"/>
  <c r="G9" i="27"/>
  <c r="I9" i="27"/>
  <c r="G10" i="27"/>
  <c r="I10" i="27"/>
  <c r="G11" i="27"/>
  <c r="I11" i="27"/>
  <c r="G12" i="27"/>
  <c r="I12" i="27"/>
  <c r="G13" i="27"/>
  <c r="I13" i="27"/>
  <c r="I15" i="27"/>
  <c r="G15" i="27"/>
  <c r="L15" i="27"/>
  <c r="N5" i="27"/>
  <c r="N6" i="27"/>
  <c r="N7" i="27"/>
  <c r="N8" i="27"/>
  <c r="N9" i="27"/>
  <c r="N10" i="27"/>
  <c r="N11" i="27"/>
  <c r="N12" i="27"/>
  <c r="N13" i="27"/>
  <c r="N15" i="27"/>
  <c r="J15" i="27"/>
  <c r="J34" i="8"/>
  <c r="J10" i="8"/>
  <c r="I34" i="8"/>
  <c r="H34" i="8"/>
  <c r="G34" i="8"/>
  <c r="F34" i="8"/>
  <c r="E34" i="8"/>
  <c r="G9" i="8"/>
  <c r="I9" i="8"/>
  <c r="N9" i="8"/>
  <c r="M13" i="27"/>
  <c r="I31" i="27"/>
  <c r="G33" i="27"/>
  <c r="I33" i="27"/>
  <c r="G34" i="27"/>
  <c r="I34" i="27"/>
  <c r="G35" i="27"/>
  <c r="I35" i="27"/>
  <c r="I36" i="27"/>
  <c r="I37" i="27"/>
  <c r="I52" i="27"/>
  <c r="G31" i="27"/>
  <c r="G36" i="27"/>
  <c r="G37" i="27"/>
  <c r="G52" i="27"/>
  <c r="H52" i="27"/>
  <c r="E15" i="27"/>
  <c r="E28" i="27"/>
  <c r="E31" i="27"/>
  <c r="E36" i="27"/>
  <c r="E37" i="27"/>
  <c r="E52" i="27"/>
  <c r="F52" i="27"/>
  <c r="L28" i="27"/>
  <c r="K28" i="27"/>
  <c r="M17" i="27"/>
  <c r="D46" i="27"/>
  <c r="D45" i="27"/>
  <c r="D33" i="8"/>
  <c r="L33" i="8"/>
  <c r="D32" i="8"/>
  <c r="K32" i="8"/>
  <c r="D31" i="8"/>
  <c r="K31" i="8"/>
  <c r="D30" i="8"/>
  <c r="M30" i="8"/>
  <c r="D29" i="8"/>
  <c r="L29" i="8"/>
  <c r="D28" i="8"/>
  <c r="K28" i="8"/>
  <c r="D27" i="8"/>
  <c r="K27" i="8"/>
  <c r="D26" i="8"/>
  <c r="M26" i="8"/>
  <c r="D25" i="8"/>
  <c r="L25" i="8"/>
  <c r="K14" i="8"/>
  <c r="J14" i="8"/>
  <c r="N17" i="27"/>
  <c r="K26" i="8"/>
  <c r="K30" i="8"/>
  <c r="L28" i="8"/>
  <c r="L32" i="8"/>
  <c r="M25" i="8"/>
  <c r="M29" i="8"/>
  <c r="M33" i="8"/>
  <c r="K25" i="8"/>
  <c r="K29" i="8"/>
  <c r="K33" i="8"/>
  <c r="L27" i="8"/>
  <c r="L31" i="8"/>
  <c r="M28" i="8"/>
  <c r="M32" i="8"/>
  <c r="L26" i="8"/>
  <c r="L30" i="8"/>
  <c r="M27" i="8"/>
  <c r="M31" i="8"/>
  <c r="G8" i="8"/>
  <c r="I8" i="8"/>
  <c r="N8" i="8"/>
  <c r="D24" i="8"/>
  <c r="L14" i="8"/>
  <c r="E14" i="8"/>
  <c r="G13" i="8"/>
  <c r="I13" i="8"/>
  <c r="N13" i="8"/>
  <c r="M13" i="8"/>
  <c r="M12" i="27"/>
  <c r="L24" i="8"/>
  <c r="K24" i="8"/>
  <c r="M24" i="8"/>
  <c r="E10" i="8"/>
  <c r="G6" i="8"/>
  <c r="I6" i="8"/>
  <c r="M36" i="27"/>
  <c r="L36" i="27"/>
  <c r="K36" i="27"/>
  <c r="J36" i="27"/>
  <c r="N34" i="27"/>
  <c r="N35" i="27"/>
  <c r="N33" i="27"/>
  <c r="J31" i="27"/>
  <c r="K31" i="27"/>
  <c r="L31" i="27"/>
  <c r="M31" i="27"/>
  <c r="N19" i="27"/>
  <c r="M19" i="27"/>
  <c r="M11" i="27"/>
  <c r="N21" i="27"/>
  <c r="M21" i="27"/>
  <c r="M23" i="27"/>
  <c r="N23" i="27"/>
  <c r="N20" i="27"/>
  <c r="M20" i="27"/>
  <c r="N6" i="8"/>
  <c r="N36" i="27"/>
  <c r="N18" i="27"/>
  <c r="M18" i="27"/>
  <c r="E40" i="27"/>
  <c r="F31" i="27"/>
  <c r="G12" i="8"/>
  <c r="G5" i="8"/>
  <c r="G7" i="8"/>
  <c r="H31" i="27"/>
  <c r="I5" i="8"/>
  <c r="G10" i="8"/>
  <c r="M25" i="27"/>
  <c r="N25" i="27"/>
  <c r="N24" i="27"/>
  <c r="M24" i="27"/>
  <c r="N26" i="27"/>
  <c r="M26" i="27"/>
  <c r="I7" i="8"/>
  <c r="N7" i="8"/>
  <c r="I12" i="8"/>
  <c r="M12" i="8"/>
  <c r="M14" i="8"/>
  <c r="G14" i="8"/>
  <c r="M6" i="27"/>
  <c r="M7" i="27"/>
  <c r="M8" i="27"/>
  <c r="M9" i="27"/>
  <c r="M10" i="27"/>
  <c r="N5" i="8"/>
  <c r="N10" i="8"/>
  <c r="I10" i="8"/>
  <c r="N22" i="27"/>
  <c r="M22" i="27"/>
  <c r="M28" i="27"/>
  <c r="N12" i="8"/>
  <c r="N14" i="8"/>
  <c r="I14" i="8"/>
  <c r="F28" i="27"/>
  <c r="D51" i="27"/>
  <c r="J51" i="27"/>
  <c r="D50" i="27"/>
  <c r="J50" i="27"/>
  <c r="D49" i="27"/>
  <c r="J49" i="27"/>
  <c r="D48" i="27"/>
  <c r="J48" i="27"/>
  <c r="D47" i="27"/>
  <c r="J47" i="27"/>
  <c r="J46" i="27"/>
  <c r="J45" i="27"/>
  <c r="D44" i="27"/>
  <c r="J44" i="27"/>
  <c r="D43" i="27"/>
  <c r="J43" i="27"/>
  <c r="D41" i="27"/>
  <c r="D40" i="27"/>
  <c r="N39" i="27"/>
  <c r="M39" i="27"/>
  <c r="L39" i="27"/>
  <c r="K39" i="27"/>
  <c r="J39" i="27"/>
  <c r="I39" i="27"/>
  <c r="H39" i="27"/>
  <c r="G39" i="27"/>
  <c r="F39" i="27"/>
  <c r="E39" i="27"/>
  <c r="D39" i="27"/>
  <c r="N28" i="27"/>
  <c r="K15" i="27"/>
  <c r="J37" i="27"/>
  <c r="D21" i="8"/>
  <c r="E21" i="8"/>
  <c r="E31" i="8"/>
  <c r="F31" i="8"/>
  <c r="E32" i="8"/>
  <c r="F32" i="8"/>
  <c r="E33" i="8"/>
  <c r="F33" i="8"/>
  <c r="E28" i="8"/>
  <c r="F28" i="8"/>
  <c r="E29" i="8"/>
  <c r="F29" i="8"/>
  <c r="E30" i="8"/>
  <c r="F30" i="8"/>
  <c r="H21" i="8"/>
  <c r="E27" i="8"/>
  <c r="F27" i="8"/>
  <c r="D23" i="8"/>
  <c r="E25" i="8"/>
  <c r="F25" i="8"/>
  <c r="D22" i="8"/>
  <c r="F21" i="8"/>
  <c r="G21" i="8"/>
  <c r="I21" i="8"/>
  <c r="J21" i="8"/>
  <c r="K21" i="8"/>
  <c r="L21" i="8"/>
  <c r="M21" i="8"/>
  <c r="N21" i="8"/>
  <c r="E18" i="8"/>
  <c r="E22" i="8"/>
  <c r="J18" i="8"/>
  <c r="M18" i="8"/>
  <c r="L18" i="8"/>
  <c r="K18" i="8"/>
  <c r="H18" i="8"/>
  <c r="E7" i="4"/>
  <c r="F18" i="8"/>
  <c r="C7" i="4"/>
  <c r="B6" i="4"/>
  <c r="K10" i="8"/>
  <c r="L10" i="8"/>
  <c r="M10" i="8"/>
  <c r="B5" i="4"/>
  <c r="G16" i="8"/>
  <c r="I16" i="8"/>
  <c r="N16" i="8"/>
  <c r="G17" i="8"/>
  <c r="I17" i="8"/>
  <c r="N17" i="8"/>
  <c r="M5" i="27"/>
  <c r="M15" i="27"/>
  <c r="K22" i="8"/>
  <c r="K34" i="8"/>
  <c r="L22" i="8"/>
  <c r="K23" i="8"/>
  <c r="M23" i="8"/>
  <c r="J23" i="8"/>
  <c r="L23" i="8"/>
  <c r="N23" i="8"/>
  <c r="J41" i="27"/>
  <c r="M41" i="27"/>
  <c r="L41" i="27"/>
  <c r="K41" i="27"/>
  <c r="M22" i="8"/>
  <c r="M34" i="8"/>
  <c r="B7" i="4"/>
  <c r="B8" i="4"/>
  <c r="G40" i="27"/>
  <c r="K40" i="27"/>
  <c r="L40" i="27"/>
  <c r="H28" i="27"/>
  <c r="E11" i="4"/>
  <c r="F36" i="27"/>
  <c r="J42" i="27"/>
  <c r="E42" i="27"/>
  <c r="G42" i="27"/>
  <c r="F42" i="27"/>
  <c r="C11" i="4"/>
  <c r="B11" i="4"/>
  <c r="F14" i="8"/>
  <c r="C6" i="4"/>
  <c r="E19" i="8"/>
  <c r="H14" i="8"/>
  <c r="E6" i="4"/>
  <c r="J30" i="8"/>
  <c r="I29" i="8"/>
  <c r="J28" i="8"/>
  <c r="J31" i="8"/>
  <c r="G22" i="8"/>
  <c r="F22" i="8"/>
  <c r="G23" i="8"/>
  <c r="I22" i="8"/>
  <c r="I23" i="8"/>
  <c r="J24" i="8"/>
  <c r="L19" i="8"/>
  <c r="J19" i="8"/>
  <c r="G24" i="8"/>
  <c r="H24" i="8"/>
  <c r="I24" i="8"/>
  <c r="J22" i="8"/>
  <c r="N24" i="8"/>
  <c r="N30" i="8"/>
  <c r="I30" i="8"/>
  <c r="G30" i="8"/>
  <c r="H30" i="8"/>
  <c r="N29" i="8"/>
  <c r="G29" i="8"/>
  <c r="H29" i="8"/>
  <c r="N28" i="8"/>
  <c r="J33" i="8"/>
  <c r="J32" i="8"/>
  <c r="N31" i="8"/>
  <c r="G27" i="8"/>
  <c r="H27" i="8"/>
  <c r="I28" i="8"/>
  <c r="G28" i="8"/>
  <c r="H28" i="8"/>
  <c r="J29" i="8"/>
  <c r="I27" i="8"/>
  <c r="J27" i="8"/>
  <c r="N27" i="8"/>
  <c r="J26" i="8"/>
  <c r="G26" i="8"/>
  <c r="H26" i="8"/>
  <c r="I26" i="8"/>
  <c r="N26" i="8"/>
  <c r="G25" i="8"/>
  <c r="H25" i="8"/>
  <c r="I25" i="8"/>
  <c r="J25" i="8"/>
  <c r="N25" i="8"/>
  <c r="F15" i="27"/>
  <c r="B10" i="4"/>
  <c r="F11" i="4"/>
  <c r="D11" i="4"/>
  <c r="J40" i="27"/>
  <c r="E41" i="27"/>
  <c r="G41" i="27"/>
  <c r="I41" i="27"/>
  <c r="I42" i="27"/>
  <c r="H42" i="27"/>
  <c r="N42" i="27"/>
  <c r="E43" i="27"/>
  <c r="F43" i="27"/>
  <c r="G43" i="27"/>
  <c r="H43" i="27"/>
  <c r="I43" i="27"/>
  <c r="N43" i="27"/>
  <c r="E44" i="27"/>
  <c r="F44" i="27"/>
  <c r="G44" i="27"/>
  <c r="H44" i="27"/>
  <c r="I44" i="27"/>
  <c r="N44" i="27"/>
  <c r="E45" i="27"/>
  <c r="F45" i="27"/>
  <c r="G45" i="27"/>
  <c r="H45" i="27"/>
  <c r="I45" i="27"/>
  <c r="N45" i="27"/>
  <c r="E46" i="27"/>
  <c r="F46" i="27"/>
  <c r="G46" i="27"/>
  <c r="H46" i="27"/>
  <c r="I46" i="27"/>
  <c r="N46" i="27"/>
  <c r="E47" i="27"/>
  <c r="F47" i="27"/>
  <c r="G47" i="27"/>
  <c r="H47" i="27"/>
  <c r="I47" i="27"/>
  <c r="N47" i="27"/>
  <c r="E48" i="27"/>
  <c r="F48" i="27"/>
  <c r="G48" i="27"/>
  <c r="H48" i="27"/>
  <c r="I48" i="27"/>
  <c r="N48" i="27"/>
  <c r="E49" i="27"/>
  <c r="F49" i="27"/>
  <c r="G49" i="27"/>
  <c r="H49" i="27"/>
  <c r="I49" i="27"/>
  <c r="N49" i="27"/>
  <c r="E50" i="27"/>
  <c r="F50" i="27"/>
  <c r="G50" i="27"/>
  <c r="H50" i="27"/>
  <c r="I50" i="27"/>
  <c r="E51" i="27"/>
  <c r="F51" i="27"/>
  <c r="G51" i="27"/>
  <c r="H51" i="27"/>
  <c r="I51" i="27"/>
  <c r="N51" i="27"/>
  <c r="N33" i="8"/>
  <c r="I33" i="8"/>
  <c r="G33" i="8"/>
  <c r="H33" i="8"/>
  <c r="N32" i="8"/>
  <c r="I32" i="8"/>
  <c r="G32" i="8"/>
  <c r="H32" i="8"/>
  <c r="I31" i="8"/>
  <c r="G31" i="8"/>
  <c r="H31" i="8"/>
  <c r="M19" i="8"/>
  <c r="K19" i="8"/>
  <c r="E26" i="8"/>
  <c r="F26" i="8"/>
  <c r="E24" i="8"/>
  <c r="F24" i="8"/>
  <c r="E23" i="8"/>
  <c r="F6" i="4"/>
  <c r="D6" i="4"/>
  <c r="N18" i="8"/>
  <c r="G18" i="8"/>
  <c r="D7" i="4"/>
  <c r="I18" i="8"/>
  <c r="F7" i="4"/>
  <c r="M40" i="27"/>
  <c r="M52" i="27"/>
  <c r="H41" i="27"/>
  <c r="F41" i="27"/>
  <c r="L34" i="8"/>
  <c r="L52" i="27"/>
  <c r="H23" i="8"/>
  <c r="K52" i="27"/>
  <c r="F40" i="27"/>
  <c r="F23" i="8"/>
  <c r="H22" i="8"/>
  <c r="D5" i="4"/>
  <c r="D8" i="4"/>
  <c r="C8" i="4"/>
  <c r="F10" i="8"/>
  <c r="F5" i="4"/>
  <c r="F8" i="4"/>
  <c r="H10" i="8"/>
  <c r="J52" i="27"/>
  <c r="C10" i="4"/>
  <c r="H36" i="27"/>
  <c r="D10" i="4"/>
  <c r="F37" i="27"/>
  <c r="N22" i="8"/>
  <c r="N34" i="8"/>
  <c r="H15" i="27"/>
  <c r="I40" i="27"/>
  <c r="H40" i="27"/>
  <c r="I19" i="8"/>
  <c r="N19" i="8"/>
  <c r="G19" i="8"/>
  <c r="F19" i="8"/>
  <c r="E8" i="4"/>
  <c r="H19" i="8"/>
  <c r="C5" i="4"/>
  <c r="E5" i="4"/>
  <c r="E10" i="4"/>
  <c r="N50" i="27"/>
  <c r="N31" i="27"/>
  <c r="F10" i="4"/>
  <c r="H37" i="27"/>
  <c r="N40" i="27"/>
  <c r="N41" i="27"/>
  <c r="N37" i="27"/>
  <c r="N52" i="27"/>
  <c r="E12" i="4"/>
  <c r="L37" i="27"/>
  <c r="K37" i="27"/>
  <c r="M37" i="27"/>
  <c r="D12" i="4"/>
  <c r="D13" i="4"/>
  <c r="C12" i="4"/>
  <c r="F12" i="4"/>
  <c r="B12" i="4"/>
  <c r="B13" i="4"/>
  <c r="B14" i="4"/>
  <c r="F13" i="4"/>
  <c r="E13" i="4"/>
  <c r="E14" i="4"/>
  <c r="D14" i="4"/>
  <c r="C14" i="4"/>
  <c r="C13" i="4"/>
  <c r="F14" i="4"/>
</calcChain>
</file>

<file path=xl/comments1.xml><?xml version="1.0" encoding="utf-8"?>
<comments xmlns="http://schemas.openxmlformats.org/spreadsheetml/2006/main">
  <authors>
    <author>sweeks</author>
    <author>bkowtha</author>
  </authors>
  <commentList>
    <comment ref="E6" authorId="0">
      <text>
        <r>
          <rPr>
            <b/>
            <sz val="10"/>
            <color indexed="81"/>
            <rFont val="Tahoma"/>
            <family val="2"/>
          </rPr>
          <t>50 states + DC + Guam + add'l SAs in AR &amp; OK = 54 total</t>
        </r>
      </text>
    </comment>
    <comment ref="E8" authorId="0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8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same, but wrong citation and title wrere given in last collection. Correction was made tp fix errors</t>
        </r>
      </text>
    </comment>
    <comment ref="J12" authorId="1">
      <text>
        <r>
          <rPr>
            <b/>
            <sz val="10"/>
            <color indexed="81"/>
            <rFont val="Tahoma"/>
            <family val="2"/>
          </rPr>
          <t xml:space="preserve">bkowtha:
</t>
        </r>
        <r>
          <rPr>
            <sz val="10"/>
            <color indexed="81"/>
            <rFont val="Tahoma"/>
            <family val="2"/>
          </rPr>
          <t xml:space="preserve">new for this renewal. It ws not included in 2010 revision by error. </t>
        </r>
      </text>
    </comment>
    <comment ref="J13" authorId="1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records and response time. </t>
        </r>
      </text>
    </comment>
  </commentList>
</comments>
</file>

<file path=xl/comments2.xml><?xml version="1.0" encoding="utf-8"?>
<comments xmlns="http://schemas.openxmlformats.org/spreadsheetml/2006/main">
  <authors>
    <author>bkowtha</author>
    <author>sweeks</author>
  </authors>
  <commentList>
    <comment ref="J5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changes made in number of responses and response time. </t>
        </r>
      </text>
    </comment>
    <comment ref="J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E7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8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E9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chagne made in response time. </t>
        </r>
      </text>
    </comment>
    <comment ref="E10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</t>
        </r>
      </text>
    </comment>
    <comment ref="J11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change made in response time.</t>
        </r>
      </text>
    </comment>
    <comment ref="E12" authorId="1">
      <text>
        <r>
          <rPr>
            <b/>
            <sz val="10"/>
            <color indexed="81"/>
            <rFont val="Tahoma"/>
            <family val="2"/>
          </rPr>
          <t>50 states + DC + Guam + Puerto Rico + Virgin Islands + add'l SAs in AR &amp; OK = 56</t>
        </r>
      </text>
    </comment>
    <comment ref="J1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line item was missing from 2010 collection. This was an error. </t>
        </r>
      </text>
    </comment>
    <comment ref="J17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as a result of program adjustment. This was not included in 2010 collection as a result of of error. </t>
        </r>
      </text>
    </comment>
    <comment ref="J18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adjustment due to fixing error from 2010 collection</t>
        </r>
      </text>
    </comment>
    <comment ref="J19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for this citation was incorrectly placed in school section with 2010 collection.  Moved this to SFA side in this revision. </t>
        </r>
      </text>
    </comment>
    <comment ref="J20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burden remains the same from 2010 collection, but program adjustments were made to fix errors in number of respondents and response time. </t>
        </r>
      </text>
    </comment>
    <comment ref="J22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 for this line item, but citation is corrected from 245.6a(f) (1)
 to 245.6a(f)</t>
        </r>
      </text>
    </comment>
    <comment ref="J23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This is not a new citation. It got reported as 245.6(a)© in 2010 collection. </t>
        </r>
      </text>
    </comment>
    <comment ref="J24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no change in burden, but citation is corrected ifrom 245.9(c) to 245.9(f)</t>
        </r>
      </text>
    </comment>
    <comment ref="J26" authorId="0">
      <text>
        <r>
          <rPr>
            <b/>
            <sz val="10"/>
            <color indexed="81"/>
            <rFont val="Tahoma"/>
            <family val="2"/>
          </rPr>
          <t>bkowtha:</t>
        </r>
        <r>
          <rPr>
            <sz val="10"/>
            <color indexed="81"/>
            <rFont val="Tahoma"/>
            <family val="2"/>
          </rPr>
          <t xml:space="preserve">
Time required to complete response changed from .083 hours to .075. </t>
        </r>
      </text>
    </comment>
  </commentList>
</comments>
</file>

<file path=xl/sharedStrings.xml><?xml version="1.0" encoding="utf-8"?>
<sst xmlns="http://schemas.openxmlformats.org/spreadsheetml/2006/main" count="199" uniqueCount="133">
  <si>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</si>
  <si>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</si>
  <si>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</si>
  <si>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</si>
  <si>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</si>
  <si>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</si>
  <si>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</si>
  <si>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</si>
  <si>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</si>
  <si>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</si>
  <si>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</si>
  <si>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</si>
  <si>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</si>
  <si>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</si>
  <si>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</si>
  <si>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</si>
  <si>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</si>
  <si>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</si>
  <si>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</si>
  <si>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</si>
  <si>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</si>
  <si>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</si>
  <si>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</si>
  <si>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</si>
  <si>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</si>
  <si>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</si>
  <si>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</si>
  <si>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</si>
  <si>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</si>
  <si>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</si>
  <si>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</si>
  <si>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</si>
  <si>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</si>
  <si>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</si>
  <si>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</si>
  <si>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</si>
  <si>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</si>
  <si>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 xml:space="preserve">School Level Total </t>
  </si>
  <si>
    <t xml:space="preserve"> Total Reporting Burden</t>
  </si>
  <si>
    <t>School Level Total</t>
  </si>
  <si>
    <t xml:space="preserve"> Total Recordkeeping Burden</t>
  </si>
  <si>
    <t>Current OMB Approved Burden Hrs</t>
  </si>
  <si>
    <t xml:space="preserve">Date </t>
  </si>
  <si>
    <t xml:space="preserve">Comments </t>
  </si>
  <si>
    <t xml:space="preserve">User Initials </t>
  </si>
  <si>
    <t xml:space="preserve">SW </t>
  </si>
  <si>
    <t>245.4 (d)</t>
  </si>
  <si>
    <t>245.4 (c)</t>
  </si>
  <si>
    <t>245.6(i)</t>
  </si>
  <si>
    <t>245.6(j)</t>
  </si>
  <si>
    <t>245.11(h)(4)</t>
  </si>
  <si>
    <t>245.11(g)</t>
  </si>
  <si>
    <t>245.6 (c)(6)(ii)</t>
  </si>
  <si>
    <t>245.6a (c)</t>
  </si>
  <si>
    <t>245.9 (h)</t>
  </si>
  <si>
    <t>245.10 (a)</t>
  </si>
  <si>
    <t>School Level</t>
  </si>
  <si>
    <t xml:space="preserve">Household Level Total </t>
  </si>
  <si>
    <t>Household Level</t>
  </si>
  <si>
    <t>245.6a (a)(7)(i)</t>
  </si>
  <si>
    <t>245.6a (a)(7)(ii)</t>
  </si>
  <si>
    <t>245.6 (a)</t>
  </si>
  <si>
    <t>SA must maintain agreements with the SA conducting eligibility determinations for SNAP.</t>
  </si>
  <si>
    <t>245.11 (h)</t>
  </si>
  <si>
    <t>245.11 (i)</t>
  </si>
  <si>
    <t>This is a DRAFT of the Burden doc using the redesigned template</t>
  </si>
  <si>
    <t>Due to Authorizing Statute</t>
  </si>
  <si>
    <t>Program Rule</t>
  </si>
  <si>
    <t>F/R Eligibility</t>
  </si>
  <si>
    <t>Puerto Rico and Virgin Islands SAs conduct triennial survey to develop factor for withdrawal of funds from Letter of Credit.</t>
  </si>
  <si>
    <t>245.6a (f)</t>
  </si>
  <si>
    <t>245.6a (h)</t>
  </si>
  <si>
    <t>245.9 (f)</t>
  </si>
  <si>
    <t>245.6 (c)(7)</t>
  </si>
  <si>
    <t>SFAs with schools under Provision 2 or Provision 3 submit to FNS upon request all data and documentation used in granting extensions.</t>
  </si>
  <si>
    <t>Households cooperate with collateral contacts for verification of eligibility.</t>
  </si>
  <si>
    <t>Households assemble written evidence for verification of eligibility and send to SFA.</t>
  </si>
  <si>
    <t xml:space="preserve">245.6(b)(1)(iv) </t>
  </si>
  <si>
    <t>245.4(e)</t>
  </si>
  <si>
    <t>245.11(i)</t>
  </si>
  <si>
    <t>SAs must collect, analyze, and report to FNS annual verification data from SFAs.</t>
  </si>
  <si>
    <t>SAs maintain annual verification data collected from SFAs.</t>
  </si>
  <si>
    <t>245.9 (g)&amp;(h)</t>
  </si>
  <si>
    <t>245.6 (e)</t>
  </si>
  <si>
    <t xml:space="preserve">ICR #0584-0026, 7 CFR Part 245, Free and Reduced Price Eligibility - Summary </t>
  </si>
  <si>
    <t>This has been corrected to incorporate the interim rule for direct certification published April 2011</t>
  </si>
  <si>
    <t>Direct Certification</t>
  </si>
  <si>
    <t>Households complete application form for free or reduced price meal benefits.</t>
  </si>
  <si>
    <t>"Please un-hide the colums 26-33 for more data"</t>
  </si>
  <si>
    <t>Ready for submssion to PRAB</t>
  </si>
  <si>
    <t>245.6 (c)(6)(i)</t>
  </si>
  <si>
    <t>TOTAL BURDEN</t>
  </si>
  <si>
    <t>SFAs with schools under Provisions 1, 2, or 3 must identify those schools in its free and reduced price policy statement and certify their eligibility for the first year of operation.</t>
  </si>
  <si>
    <t>SFA must enter into written agreement with the agency receiving children's free and reduced price eligibility information.</t>
  </si>
  <si>
    <t>SAs and LEAs must obtain written consent from parent or guardian prior to use or disclosure for other uses not specified in the regulation.</t>
  </si>
  <si>
    <t>SAs enter into written agreement with the agency receiving children's free and reduced price eligibility information.</t>
  </si>
  <si>
    <t>SAs notify FNS if TANF is comparable to or more restrictive than AFDC.</t>
  </si>
  <si>
    <t>SAs submit to FNS upon request, the number of schools on Provision 1, Provision 2 or Provision 3 and extensions.</t>
  </si>
  <si>
    <t>SAs maintain requested data on number of schools on Provisions 1, 2, or 3and extensions granted.</t>
  </si>
  <si>
    <t>SFAs must retain records of schools implementing Provision 1, 2 or 3 for 3 years after submission of the last Claim for Reimbursement.</t>
  </si>
  <si>
    <t>245.11(a)(1) and 245.3(a)</t>
  </si>
  <si>
    <t>SAs issue prototype free and reduced price policy statement and annually announce the family-size income standards to be used in determining eligibility for free or reduced price meals.</t>
  </si>
  <si>
    <t>Puerto Rico and Virgin Islands Sas submit survey results and the factor for fund withdrawal to FNS for approval.</t>
  </si>
  <si>
    <t>Puerto Rico and Virgin Islands SAs must maintain records on the survey and fund withdrawal factor (burden previously removed).</t>
  </si>
  <si>
    <t>SFAs must maintain documentation substantiating eligibility determinations for 3 years after the end of the fiscal year.</t>
  </si>
  <si>
    <t>SFAs notify households of approval of meal benefit applications.</t>
  </si>
  <si>
    <t>SFAs must notify households in writing that children are eligible for free meals based on direct certification and that no application is required.</t>
  </si>
  <si>
    <t>SFAs provide written notice to each household of denied benefits.</t>
  </si>
  <si>
    <t>SFAs must determine sample size of households to verify eligibility.</t>
  </si>
  <si>
    <t>SFAs notify households of selection for verification.</t>
  </si>
  <si>
    <t>SFAs submit to SA for approval a free and reduced price policy statement.</t>
  </si>
  <si>
    <t xml:space="preserve"> School Food Authority Level Total</t>
  </si>
  <si>
    <t>SFAs must report verification information to SA.</t>
  </si>
  <si>
    <t>CIP</t>
  </si>
  <si>
    <t>245.12(e) and (g)</t>
  </si>
  <si>
    <t>7 CFR 245.12 (e) and (g)</t>
  </si>
  <si>
    <t>State agencies that fail to meet the direct certification benchmark must maintain a Continuous Improvement Plan.</t>
  </si>
  <si>
    <t>LW</t>
  </si>
  <si>
    <t>Non-Substantive Revision to merge CIP Rule to 0584-0026</t>
  </si>
  <si>
    <r>
      <t xml:space="preserve">State agencies that fail to meet the direct certification benchmark must develop and submit a </t>
    </r>
    <r>
      <rPr>
        <i/>
        <sz val="10"/>
        <color theme="1"/>
        <rFont val="Times New Roman"/>
        <family val="1"/>
      </rPr>
      <t>Continuous Improvement Plan</t>
    </r>
    <r>
      <rPr>
        <sz val="10"/>
        <color theme="1"/>
        <rFont val="Times New Roman"/>
        <family val="1"/>
      </rPr>
      <t xml:space="preserve"> within 60 days of notification.</t>
    </r>
  </si>
  <si>
    <t>Local Education Agency (LEA) &amp; School Food Authority (SFA) Level</t>
  </si>
  <si>
    <t>LEA &amp; SFA Level Total</t>
  </si>
  <si>
    <t>State agencies must annually report the results of the second reviews conducted by LEAs each school year.</t>
  </si>
  <si>
    <t>245.11(b)(2)</t>
  </si>
  <si>
    <t>Local educational agencies must annually report the results of the second reviews conducted each school year.</t>
  </si>
  <si>
    <t>245.11(c)(3)</t>
  </si>
  <si>
    <t>Independent Review</t>
  </si>
  <si>
    <t>Due to Program Change - Independent Review Rule</t>
  </si>
  <si>
    <t>Due to Program Change</t>
  </si>
  <si>
    <t>Currently Approved Burden:</t>
  </si>
  <si>
    <t>Hours</t>
  </si>
  <si>
    <t>Responses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</si>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</sst>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"/>
    <numFmt numFmtId="171" formatCode="#,##0.0000"/>
    <numFmt numFmtId="172" formatCode="#,##0.00000"/>
    <numFmt numFmtId="173" formatCode="#,##0.000_);\(#,##0.000\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54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0" fontId="1" fillId="0" borderId="0" xfId="0" applyFont="1"/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9" fontId="0" fillId="0" borderId="23" xfId="0" applyNumberFormat="1" applyBorder="1"/>
    <xf numFmtId="169" fontId="0" fillId="0" borderId="30" xfId="0" applyNumberFormat="1" applyBorder="1"/>
    <xf numFmtId="3" fontId="28" fillId="0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Fill="1" applyBorder="1" applyAlignment="1">
      <alignment vertical="center" wrapText="1"/>
    </xf>
    <xf numFmtId="0" fontId="29" fillId="0" borderId="1" xfId="1" applyFont="1" applyBorder="1" applyAlignment="1">
      <alignment vertical="center"/>
    </xf>
    <xf numFmtId="3" fontId="29" fillId="0" borderId="1" xfId="1" applyNumberFormat="1" applyFont="1" applyBorder="1" applyAlignment="1">
      <alignment vertical="center"/>
    </xf>
    <xf numFmtId="0" fontId="29" fillId="0" borderId="1" xfId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/>
    </xf>
    <xf numFmtId="2" fontId="5" fillId="12" borderId="1" xfId="3" applyNumberFormat="1" applyFont="1" applyFill="1" applyBorder="1" applyAlignment="1" applyProtection="1">
      <alignment vertical="center"/>
    </xf>
    <xf numFmtId="3" fontId="29" fillId="0" borderId="5" xfId="3" applyNumberFormat="1" applyFont="1" applyFill="1" applyBorder="1" applyAlignment="1" applyProtection="1">
      <alignment vertical="center"/>
    </xf>
    <xf numFmtId="37" fontId="29" fillId="0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5" fillId="0" borderId="1" xfId="3" applyNumberFormat="1" applyFont="1" applyFill="1" applyBorder="1" applyAlignment="1" applyProtection="1">
      <alignment vertical="center"/>
      <protection locked="0"/>
    </xf>
    <xf numFmtId="0" fontId="6" fillId="12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12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3" applyNumberFormat="1" applyFont="1" applyFill="1" applyBorder="1" applyAlignment="1" applyProtection="1">
      <alignment vertical="center" wrapText="1"/>
      <protection locked="0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37" fontId="5" fillId="12" borderId="12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" xfId="3" applyNumberFormat="1" applyFont="1" applyFill="1" applyBorder="1" applyAlignment="1" applyProtection="1">
      <alignment vertical="center"/>
      <protection locked="0"/>
    </xf>
    <xf numFmtId="2" fontId="29" fillId="0" borderId="1" xfId="1" applyNumberFormat="1" applyFont="1" applyBorder="1" applyAlignment="1">
      <alignment vertical="center"/>
    </xf>
    <xf numFmtId="3" fontId="2" fillId="0" borderId="1" xfId="1" applyNumberFormat="1" applyBorder="1" applyAlignment="1">
      <alignment vertical="center"/>
    </xf>
    <xf numFmtId="168" fontId="5" fillId="12" borderId="1" xfId="3" applyNumberFormat="1" applyFont="1" applyFill="1" applyBorder="1" applyAlignment="1" applyProtection="1">
      <alignment vertical="center"/>
    </xf>
    <xf numFmtId="39" fontId="6" fillId="9" borderId="15" xfId="3" applyNumberFormat="1" applyFont="1" applyFill="1" applyBorder="1" applyProtection="1"/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2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6" fillId="9" borderId="15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24" fillId="13" borderId="0" xfId="0" applyNumberFormat="1" applyFont="1" applyFill="1" applyBorder="1"/>
    <xf numFmtId="37" fontId="24" fillId="13" borderId="24" xfId="0" applyNumberFormat="1" applyFont="1" applyFill="1" applyBorder="1"/>
    <xf numFmtId="2" fontId="24" fillId="13" borderId="0" xfId="0" applyNumberFormat="1" applyFont="1" applyFill="1" applyBorder="1"/>
    <xf numFmtId="3" fontId="24" fillId="13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" fontId="5" fillId="12" borderId="12" xfId="3" applyNumberFormat="1" applyFont="1" applyFill="1" applyBorder="1" applyAlignment="1" applyProtection="1">
      <alignment vertical="center"/>
    </xf>
    <xf numFmtId="37" fontId="6" fillId="9" borderId="16" xfId="3" applyNumberFormat="1" applyFont="1" applyFill="1" applyBorder="1" applyProtection="1"/>
    <xf numFmtId="3" fontId="29" fillId="0" borderId="12" xfId="3" applyNumberFormat="1" applyFont="1" applyFill="1" applyBorder="1" applyAlignment="1" applyProtection="1">
      <alignment vertical="center"/>
    </xf>
    <xf numFmtId="37" fontId="24" fillId="0" borderId="1" xfId="3" applyNumberFormat="1" applyFont="1" applyFill="1" applyBorder="1" applyAlignment="1" applyProtection="1">
      <alignment vertical="center"/>
      <protection locked="0"/>
    </xf>
    <xf numFmtId="37" fontId="24" fillId="12" borderId="1" xfId="3" applyNumberFormat="1" applyFont="1" applyFill="1" applyBorder="1" applyAlignment="1" applyProtection="1">
      <alignment vertical="center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" fontId="28" fillId="0" borderId="1" xfId="0" applyNumberFormat="1" applyFont="1" applyBorder="1" applyAlignment="1">
      <alignment vertical="center"/>
    </xf>
    <xf numFmtId="37" fontId="29" fillId="0" borderId="1" xfId="3" applyNumberFormat="1" applyFont="1" applyFill="1" applyBorder="1" applyAlignment="1" applyProtection="1">
      <alignment vertical="center"/>
      <protection locked="0"/>
    </xf>
    <xf numFmtId="4" fontId="28" fillId="0" borderId="1" xfId="0" applyNumberFormat="1" applyFont="1" applyBorder="1" applyAlignment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5" fillId="11" borderId="1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1" fontId="24" fillId="12" borderId="12" xfId="3" applyNumberFormat="1" applyFont="1" applyFill="1" applyBorder="1" applyAlignment="1" applyProtection="1">
      <alignment vertical="center"/>
    </xf>
    <xf numFmtId="0" fontId="6" fillId="11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3" applyNumberFormat="1" applyFont="1" applyFill="1" applyBorder="1" applyAlignment="1" applyProtection="1">
      <alignment vertical="center" wrapText="1"/>
      <protection locked="0"/>
    </xf>
    <xf numFmtId="0" fontId="22" fillId="11" borderId="1" xfId="3" applyNumberFormat="1" applyFont="1" applyFill="1" applyBorder="1" applyAlignment="1" applyProtection="1">
      <alignment horizontal="right" vertical="center" wrapText="1"/>
      <protection locked="0"/>
    </xf>
    <xf numFmtId="0" fontId="6" fillId="11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11" borderId="12" xfId="3" applyNumberFormat="1" applyFont="1" applyFill="1" applyBorder="1" applyAlignment="1" applyProtection="1">
      <alignment vertical="center"/>
    </xf>
    <xf numFmtId="39" fontId="24" fillId="13" borderId="0" xfId="0" applyNumberFormat="1" applyFont="1" applyFill="1" applyBorder="1"/>
    <xf numFmtId="37" fontId="0" fillId="0" borderId="1" xfId="0" applyNumberFormat="1" applyBorder="1"/>
    <xf numFmtId="2" fontId="0" fillId="0" borderId="1" xfId="0" applyNumberFormat="1" applyBorder="1"/>
    <xf numFmtId="3" fontId="0" fillId="0" borderId="1" xfId="0" applyNumberFormat="1" applyBorder="1"/>
    <xf numFmtId="37" fontId="5" fillId="11" borderId="1" xfId="3" applyNumberFormat="1" applyFont="1" applyFill="1" applyBorder="1" applyAlignment="1" applyProtection="1">
      <alignment vertical="center"/>
    </xf>
    <xf numFmtId="170" fontId="24" fillId="13" borderId="0" xfId="0" applyNumberFormat="1" applyFont="1" applyFill="1" applyBorder="1"/>
    <xf numFmtId="173" fontId="11" fillId="0" borderId="0" xfId="3" applyNumberFormat="1" applyFont="1" applyFill="1" applyBorder="1" applyAlignment="1">
      <alignment vertical="center"/>
    </xf>
    <xf numFmtId="173" fontId="11" fillId="0" borderId="0" xfId="3" applyNumberFormat="1" applyFont="1" applyFill="1" applyBorder="1" applyAlignment="1">
      <alignment horizontal="right" vertical="center"/>
    </xf>
    <xf numFmtId="173" fontId="11" fillId="10" borderId="0" xfId="3" applyNumberFormat="1" applyFont="1" applyFill="1" applyBorder="1" applyAlignment="1">
      <alignment vertical="center"/>
    </xf>
    <xf numFmtId="173" fontId="11" fillId="5" borderId="0" xfId="3" applyNumberFormat="1" applyFont="1" applyFill="1" applyBorder="1" applyAlignment="1">
      <alignment vertical="center"/>
    </xf>
    <xf numFmtId="173" fontId="11" fillId="6" borderId="4" xfId="3" applyNumberFormat="1" applyFont="1" applyFill="1" applyBorder="1" applyAlignment="1">
      <alignment vertical="center"/>
    </xf>
    <xf numFmtId="173" fontId="9" fillId="3" borderId="0" xfId="3" applyNumberFormat="1" applyFont="1" applyFill="1" applyBorder="1" applyAlignment="1">
      <alignment vertical="center"/>
    </xf>
    <xf numFmtId="173" fontId="11" fillId="0" borderId="0" xfId="3" applyNumberFormat="1" applyFont="1" applyBorder="1" applyAlignment="1">
      <alignment vertical="center"/>
    </xf>
    <xf numFmtId="4" fontId="5" fillId="11" borderId="1" xfId="3" applyNumberFormat="1" applyFont="1" applyFill="1" applyBorder="1" applyAlignment="1" applyProtection="1">
      <alignment vertical="center"/>
    </xf>
    <xf numFmtId="43" fontId="5" fillId="0" borderId="11" xfId="3" applyFont="1" applyFill="1" applyBorder="1" applyAlignment="1" applyProtection="1">
      <alignment horizontal="center" vertical="center" wrapText="1"/>
      <protection locked="0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172" fontId="5" fillId="0" borderId="1" xfId="3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24" fillId="0" borderId="21" xfId="0" applyFont="1" applyFill="1" applyBorder="1"/>
    <xf numFmtId="1" fontId="29" fillId="0" borderId="1" xfId="1" applyNumberFormat="1" applyFont="1" applyFill="1" applyBorder="1" applyAlignment="1">
      <alignment vertical="center"/>
    </xf>
    <xf numFmtId="0" fontId="0" fillId="0" borderId="0" xfId="0" applyFont="1"/>
    <xf numFmtId="0" fontId="0" fillId="9" borderId="21" xfId="0" applyFont="1" applyFill="1" applyBorder="1"/>
    <xf numFmtId="0" fontId="29" fillId="0" borderId="32" xfId="1" applyFont="1" applyBorder="1" applyAlignment="1">
      <alignment vertical="center" wrapText="1"/>
    </xf>
    <xf numFmtId="0" fontId="29" fillId="0" borderId="32" xfId="1" applyFont="1" applyBorder="1" applyAlignment="1">
      <alignment vertical="center"/>
    </xf>
    <xf numFmtId="2" fontId="29" fillId="0" borderId="32" xfId="1" applyNumberFormat="1" applyFont="1" applyBorder="1" applyAlignment="1">
      <alignment vertical="center"/>
    </xf>
    <xf numFmtId="39" fontId="29" fillId="0" borderId="1" xfId="3" applyNumberFormat="1" applyFont="1" applyFill="1" applyBorder="1" applyAlignment="1" applyProtection="1">
      <alignment vertical="center"/>
    </xf>
    <xf numFmtId="1" fontId="29" fillId="0" borderId="33" xfId="1" applyNumberFormat="1" applyFont="1" applyBorder="1" applyAlignment="1">
      <alignment vertical="center"/>
    </xf>
    <xf numFmtId="1" fontId="2" fillId="14" borderId="1" xfId="0" applyNumberFormat="1" applyFont="1" applyFill="1" applyBorder="1" applyAlignment="1">
      <alignment vertical="center"/>
    </xf>
    <xf numFmtId="1" fontId="32" fillId="14" borderId="1" xfId="0" applyNumberFormat="1" applyFont="1" applyFill="1" applyBorder="1" applyAlignment="1">
      <alignment vertical="center"/>
    </xf>
    <xf numFmtId="0" fontId="0" fillId="9" borderId="20" xfId="0" applyFont="1" applyFill="1" applyBorder="1" applyAlignment="1">
      <alignment horizontal="center"/>
    </xf>
    <xf numFmtId="1" fontId="29" fillId="0" borderId="5" xfId="1" applyNumberFormat="1" applyFont="1" applyBorder="1" applyAlignment="1">
      <alignment vertical="center"/>
    </xf>
    <xf numFmtId="0" fontId="0" fillId="9" borderId="21" xfId="0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vertical="center"/>
    </xf>
    <xf numFmtId="1" fontId="0" fillId="14" borderId="31" xfId="0" applyNumberFormat="1" applyFont="1" applyFill="1" applyBorder="1" applyAlignment="1">
      <alignment vertical="center"/>
    </xf>
    <xf numFmtId="170" fontId="29" fillId="0" borderId="5" xfId="3" applyNumberFormat="1" applyFont="1" applyFill="1" applyBorder="1" applyAlignment="1" applyProtection="1">
      <alignment vertical="center"/>
    </xf>
    <xf numFmtId="0" fontId="29" fillId="0" borderId="31" xfId="1" applyFont="1" applyBorder="1" applyAlignment="1">
      <alignment vertical="center"/>
    </xf>
    <xf numFmtId="0" fontId="29" fillId="0" borderId="31" xfId="1" applyFont="1" applyBorder="1" applyAlignment="1">
      <alignment vertical="center" wrapText="1"/>
    </xf>
    <xf numFmtId="37" fontId="24" fillId="0" borderId="1" xfId="3" applyNumberFormat="1" applyFont="1" applyFill="1" applyBorder="1" applyAlignment="1" applyProtection="1">
      <alignment vertical="center"/>
    </xf>
    <xf numFmtId="0" fontId="29" fillId="0" borderId="1" xfId="1" applyFont="1" applyBorder="1"/>
    <xf numFmtId="4" fontId="5" fillId="0" borderId="1" xfId="3" applyNumberFormat="1" applyFont="1" applyFill="1" applyBorder="1" applyAlignment="1" applyProtection="1">
      <alignment vertical="center"/>
      <protection locked="0"/>
    </xf>
    <xf numFmtId="164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21" xfId="0" applyFont="1" applyFill="1" applyBorder="1"/>
    <xf numFmtId="0" fontId="2" fillId="0" borderId="1" xfId="0" applyFont="1" applyFill="1" applyBorder="1" applyAlignment="1">
      <alignment vertical="center" wrapText="1"/>
    </xf>
    <xf numFmtId="168" fontId="5" fillId="0" borderId="1" xfId="3" applyNumberFormat="1" applyFont="1" applyFill="1" applyBorder="1" applyAlignment="1" applyProtection="1">
      <alignment vertical="center"/>
      <protection locked="0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/>
    </xf>
    <xf numFmtId="3" fontId="29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9" borderId="21" xfId="0" applyFill="1" applyBorder="1" applyProtection="1">
      <protection locked="0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166" fontId="29" fillId="0" borderId="1" xfId="3" applyNumberFormat="1" applyFont="1" applyFill="1" applyBorder="1" applyAlignment="1" applyProtection="1">
      <alignment vertical="center"/>
      <protection locked="0"/>
    </xf>
    <xf numFmtId="166" fontId="29" fillId="0" borderId="12" xfId="3" applyNumberFormat="1" applyFont="1" applyFill="1" applyBorder="1" applyAlignment="1" applyProtection="1">
      <alignment vertical="center"/>
    </xf>
    <xf numFmtId="171" fontId="0" fillId="0" borderId="1" xfId="0" applyNumberFormat="1" applyFont="1" applyBorder="1" applyAlignment="1">
      <alignment vertical="center" wrapText="1"/>
    </xf>
    <xf numFmtId="166" fontId="0" fillId="0" borderId="0" xfId="0" applyNumberFormat="1"/>
    <xf numFmtId="3" fontId="29" fillId="0" borderId="5" xfId="3" applyNumberFormat="1" applyFont="1" applyFill="1" applyBorder="1" applyAlignment="1" applyProtection="1">
      <alignment vertical="center"/>
      <protection locked="0"/>
    </xf>
    <xf numFmtId="3" fontId="29" fillId="0" borderId="1" xfId="1" applyNumberFormat="1" applyFont="1" applyFill="1" applyBorder="1" applyAlignment="1" applyProtection="1">
      <alignment vertical="center"/>
      <protection locked="0"/>
    </xf>
    <xf numFmtId="1" fontId="32" fillId="14" borderId="1" xfId="0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  <protection locked="0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3" fontId="28" fillId="0" borderId="1" xfId="0" applyNumberFormat="1" applyFont="1" applyBorder="1" applyAlignment="1">
      <alignment vertical="center"/>
    </xf>
    <xf numFmtId="4" fontId="28" fillId="0" borderId="1" xfId="0" applyNumberFormat="1" applyFont="1" applyBorder="1" applyAlignment="1">
      <alignment vertical="center"/>
    </xf>
    <xf numFmtId="0" fontId="24" fillId="0" borderId="0" xfId="0" applyFont="1" applyFill="1"/>
    <xf numFmtId="0" fontId="24" fillId="0" borderId="21" xfId="0" applyFont="1" applyFill="1" applyBorder="1"/>
    <xf numFmtId="0" fontId="0" fillId="0" borderId="0" xfId="0" applyProtection="1">
      <protection locked="0"/>
    </xf>
    <xf numFmtId="0" fontId="0" fillId="9" borderId="21" xfId="0" applyFill="1" applyBorder="1" applyProtection="1">
      <protection locked="0"/>
    </xf>
    <xf numFmtId="0" fontId="29" fillId="0" borderId="31" xfId="0" applyFont="1" applyBorder="1" applyAlignment="1">
      <alignment vertical="center"/>
    </xf>
    <xf numFmtId="0" fontId="34" fillId="0" borderId="1" xfId="0" applyFont="1" applyBorder="1" applyAlignment="1">
      <alignment vertical="center" wrapText="1"/>
    </xf>
    <xf numFmtId="0" fontId="29" fillId="0" borderId="6" xfId="1" applyFont="1" applyBorder="1" applyAlignment="1" applyProtection="1">
      <alignment vertical="center" wrapText="1"/>
      <protection locked="0"/>
    </xf>
    <xf numFmtId="0" fontId="29" fillId="0" borderId="2" xfId="1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6" fillId="12" borderId="34" xfId="3" applyNumberFormat="1" applyFont="1" applyFill="1" applyBorder="1" applyAlignment="1" applyProtection="1">
      <alignment horizontal="center" vertical="center" wrapText="1"/>
      <protection locked="0"/>
    </xf>
    <xf numFmtId="0" fontId="5" fillId="12" borderId="35" xfId="3" applyNumberFormat="1" applyFont="1" applyFill="1" applyBorder="1" applyAlignment="1" applyProtection="1">
      <alignment vertical="center" wrapText="1"/>
      <protection locked="0"/>
    </xf>
    <xf numFmtId="0" fontId="22" fillId="12" borderId="32" xfId="3" applyNumberFormat="1" applyFont="1" applyFill="1" applyBorder="1" applyAlignment="1" applyProtection="1">
      <alignment horizontal="right" vertical="center" wrapText="1"/>
      <protection locked="0"/>
    </xf>
    <xf numFmtId="1" fontId="6" fillId="12" borderId="32" xfId="3" applyNumberFormat="1" applyFont="1" applyFill="1" applyBorder="1" applyAlignment="1" applyProtection="1">
      <alignment horizontal="center" vertical="center"/>
      <protection locked="0"/>
    </xf>
    <xf numFmtId="1" fontId="24" fillId="12" borderId="32" xfId="3" applyNumberFormat="1" applyFont="1" applyFill="1" applyBorder="1" applyAlignment="1" applyProtection="1">
      <alignment vertical="center"/>
    </xf>
    <xf numFmtId="2" fontId="24" fillId="12" borderId="32" xfId="3" applyNumberFormat="1" applyFont="1" applyFill="1" applyBorder="1" applyAlignment="1" applyProtection="1">
      <alignment vertical="center"/>
    </xf>
    <xf numFmtId="0" fontId="5" fillId="15" borderId="1" xfId="3" applyNumberFormat="1" applyFont="1" applyFill="1" applyBorder="1" applyAlignment="1" applyProtection="1">
      <alignment horizontal="center" vertical="center" wrapText="1"/>
      <protection locked="0"/>
    </xf>
    <xf numFmtId="0" fontId="34" fillId="15" borderId="1" xfId="0" applyFont="1" applyFill="1" applyBorder="1" applyAlignment="1">
      <alignment vertical="center" wrapText="1"/>
    </xf>
    <xf numFmtId="0" fontId="29" fillId="15" borderId="1" xfId="1" applyFont="1" applyFill="1" applyBorder="1" applyAlignment="1" applyProtection="1">
      <alignment vertical="center"/>
      <protection locked="0"/>
    </xf>
    <xf numFmtId="0" fontId="34" fillId="15" borderId="1" xfId="0" applyFont="1" applyFill="1" applyBorder="1" applyAlignment="1">
      <alignment horizontal="right" vertical="center" wrapText="1"/>
    </xf>
    <xf numFmtId="3" fontId="29" fillId="15" borderId="1" xfId="1" applyNumberFormat="1" applyFont="1" applyFill="1" applyBorder="1" applyAlignment="1" applyProtection="1">
      <alignment vertical="center"/>
      <protection locked="0"/>
    </xf>
    <xf numFmtId="1" fontId="5" fillId="15" borderId="1" xfId="3" applyNumberFormat="1" applyFont="1" applyFill="1" applyBorder="1" applyAlignment="1" applyProtection="1">
      <alignment vertical="center"/>
      <protection locked="0"/>
    </xf>
    <xf numFmtId="1" fontId="32" fillId="15" borderId="1" xfId="0" applyNumberFormat="1" applyFont="1" applyFill="1" applyBorder="1" applyAlignment="1" applyProtection="1">
      <alignment vertical="center"/>
      <protection locked="0"/>
    </xf>
    <xf numFmtId="1" fontId="24" fillId="15" borderId="12" xfId="3" applyNumberFormat="1" applyFont="1" applyFill="1" applyBorder="1" applyAlignment="1" applyProtection="1">
      <alignment vertical="center"/>
      <protection locked="0"/>
    </xf>
    <xf numFmtId="0" fontId="29" fillId="15" borderId="1" xfId="1" applyFont="1" applyFill="1" applyBorder="1" applyAlignment="1">
      <alignment vertical="center"/>
    </xf>
    <xf numFmtId="3" fontId="34" fillId="15" borderId="1" xfId="0" applyNumberFormat="1" applyFont="1" applyFill="1" applyBorder="1" applyAlignment="1">
      <alignment horizontal="right" vertical="center" wrapText="1"/>
    </xf>
    <xf numFmtId="3" fontId="29" fillId="15" borderId="1" xfId="1" applyNumberFormat="1" applyFont="1" applyFill="1" applyBorder="1" applyAlignment="1">
      <alignment vertical="center"/>
    </xf>
    <xf numFmtId="3" fontId="5" fillId="15" borderId="1" xfId="3" applyNumberFormat="1" applyFont="1" applyFill="1" applyBorder="1" applyAlignment="1" applyProtection="1">
      <alignment vertical="center"/>
      <protection locked="0"/>
    </xf>
    <xf numFmtId="3" fontId="5" fillId="15" borderId="12" xfId="3" applyNumberFormat="1" applyFont="1" applyFill="1" applyBorder="1" applyAlignment="1" applyProtection="1">
      <alignment vertical="center"/>
    </xf>
    <xf numFmtId="43" fontId="5" fillId="0" borderId="36" xfId="3" applyFont="1" applyFill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>
      <alignment vertical="center" wrapText="1"/>
    </xf>
    <xf numFmtId="0" fontId="28" fillId="0" borderId="31" xfId="0" applyFont="1" applyBorder="1" applyAlignment="1">
      <alignment vertical="center"/>
    </xf>
    <xf numFmtId="37" fontId="24" fillId="0" borderId="31" xfId="3" applyNumberFormat="1" applyFont="1" applyFill="1" applyBorder="1" applyAlignment="1" applyProtection="1">
      <alignment vertical="center"/>
      <protection locked="0"/>
    </xf>
    <xf numFmtId="3" fontId="28" fillId="0" borderId="31" xfId="0" applyNumberFormat="1" applyFont="1" applyBorder="1" applyAlignment="1">
      <alignment vertical="center"/>
    </xf>
    <xf numFmtId="3" fontId="24" fillId="0" borderId="31" xfId="3" applyNumberFormat="1" applyFont="1" applyFill="1" applyBorder="1" applyAlignment="1" applyProtection="1">
      <alignment vertical="center"/>
    </xf>
    <xf numFmtId="4" fontId="28" fillId="0" borderId="31" xfId="0" applyNumberFormat="1" applyFont="1" applyBorder="1" applyAlignment="1">
      <alignment vertical="center"/>
    </xf>
    <xf numFmtId="3" fontId="29" fillId="0" borderId="37" xfId="3" applyNumberFormat="1" applyFont="1" applyFill="1" applyBorder="1" applyAlignment="1" applyProtection="1">
      <alignment vertical="center"/>
    </xf>
    <xf numFmtId="43" fontId="5" fillId="0" borderId="1" xfId="3" applyFont="1" applyFill="1" applyBorder="1" applyAlignment="1" applyProtection="1">
      <alignment horizontal="center" vertical="center" wrapText="1"/>
      <protection locked="0"/>
    </xf>
    <xf numFmtId="3" fontId="29" fillId="0" borderId="1" xfId="3" applyNumberFormat="1" applyFont="1" applyFill="1" applyBorder="1" applyAlignment="1" applyProtection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3" fontId="2" fillId="0" borderId="0" xfId="4" applyNumberFormat="1" applyFont="1"/>
    <xf numFmtId="3" fontId="0" fillId="0" borderId="0" xfId="0" applyNumberFormat="1"/>
    <xf numFmtId="43" fontId="0" fillId="0" borderId="0" xfId="23" applyFont="1"/>
  </cellXfs>
  <cellStyles count="24">
    <cellStyle name="Comma" xfId="23" builtinId="3"/>
    <cellStyle name="Comma 2" xfId="3"/>
    <cellStyle name="Comma 2 2" xfId="12"/>
    <cellStyle name="Comma 2 3" xfId="9"/>
    <cellStyle name="Comma 2 4" xfId="6"/>
    <cellStyle name="Comma 3" xfId="2"/>
    <cellStyle name="Comma 3 2" xfId="11"/>
    <cellStyle name="Comma 3 3" xfId="8"/>
    <cellStyle name="Comma 3 4" xfId="5"/>
    <cellStyle name="Currency 2" xfId="15"/>
    <cellStyle name="Normal" xfId="0" builtinId="0"/>
    <cellStyle name="Normal 2" xfId="1"/>
    <cellStyle name="Normal 2 2" xfId="14"/>
    <cellStyle name="Normal 3" xfId="4"/>
    <cellStyle name="Normal 3 2" xfId="16"/>
    <cellStyle name="Normal 3 3" xfId="13"/>
    <cellStyle name="Normal 3 4" xfId="10"/>
    <cellStyle name="Normal 3 5" xfId="7"/>
    <cellStyle name="Normal 4" xfId="17"/>
    <cellStyle name="Normal 5" xfId="18"/>
    <cellStyle name="Normal 6" xfId="19"/>
    <cellStyle name="Normal 7" xfId="20"/>
    <cellStyle name="Normal 8" xfId="21"/>
    <cellStyle name="Normal 9" xfId="22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3:F14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34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C40" sqref="C40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0" hidden="1" customWidth="1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265" t="s">
        <v>12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7"/>
    </row>
    <row r="2" spans="1:17" ht="24" customHeight="1" thickBot="1" x14ac:dyDescent="0.3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17" ht="39" thickBot="1" x14ac:dyDescent="0.3">
      <c r="A3" s="27" t="s">
        <v>67</v>
      </c>
      <c r="B3" s="28" t="s">
        <v>0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41</v>
      </c>
      <c r="K3" s="28" t="s">
        <v>66</v>
      </c>
      <c r="L3" s="28" t="s">
        <v>128</v>
      </c>
      <c r="M3" s="28" t="s">
        <v>8</v>
      </c>
      <c r="N3" s="29" t="s">
        <v>9</v>
      </c>
      <c r="O3" s="16" t="s">
        <v>10</v>
      </c>
      <c r="P3" s="1"/>
      <c r="Q3" s="47" t="s">
        <v>26</v>
      </c>
    </row>
    <row r="4" spans="1:17" ht="18.75" x14ac:dyDescent="0.25">
      <c r="A4" s="268" t="s">
        <v>34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70"/>
      <c r="O4" s="56"/>
      <c r="P4" s="1"/>
      <c r="Q4" s="47"/>
    </row>
    <row r="5" spans="1:17" s="176" customFormat="1" ht="60" x14ac:dyDescent="0.25">
      <c r="A5" s="170" t="s">
        <v>68</v>
      </c>
      <c r="B5" s="100" t="s">
        <v>78</v>
      </c>
      <c r="C5" s="92" t="s">
        <v>103</v>
      </c>
      <c r="D5" s="91"/>
      <c r="E5" s="144">
        <v>0</v>
      </c>
      <c r="F5" s="144">
        <v>0</v>
      </c>
      <c r="G5" s="143">
        <f>+E5*F5</f>
        <v>0</v>
      </c>
      <c r="H5" s="146">
        <v>0</v>
      </c>
      <c r="I5" s="143">
        <f>+G5*H5</f>
        <v>0</v>
      </c>
      <c r="J5" s="90">
        <v>0</v>
      </c>
      <c r="K5" s="145"/>
      <c r="L5" s="145"/>
      <c r="M5" s="145"/>
      <c r="N5" s="138">
        <f t="shared" ref="N5:N9" si="0">+I5-J5</f>
        <v>0</v>
      </c>
      <c r="Q5" s="187" t="s">
        <v>68</v>
      </c>
    </row>
    <row r="6" spans="1:17" s="176" customFormat="1" ht="45" x14ac:dyDescent="0.25">
      <c r="A6" s="170" t="s">
        <v>86</v>
      </c>
      <c r="B6" s="205" t="s">
        <v>77</v>
      </c>
      <c r="C6" s="205" t="s">
        <v>62</v>
      </c>
      <c r="D6" s="206"/>
      <c r="E6" s="207">
        <v>54</v>
      </c>
      <c r="F6" s="207">
        <v>1</v>
      </c>
      <c r="G6" s="143">
        <f t="shared" ref="G6" si="1">+E6*F6</f>
        <v>54</v>
      </c>
      <c r="H6" s="208">
        <v>9.8000000000000004E-2</v>
      </c>
      <c r="I6" s="143">
        <f t="shared" ref="I6" si="2">+G6*H6</f>
        <v>5.2919999999999998</v>
      </c>
      <c r="J6" s="90">
        <v>5.2919999999999998</v>
      </c>
      <c r="K6" s="209"/>
      <c r="L6" s="209"/>
      <c r="M6" s="209"/>
      <c r="N6" s="138">
        <f t="shared" si="0"/>
        <v>0</v>
      </c>
      <c r="Q6" s="187" t="s">
        <v>86</v>
      </c>
    </row>
    <row r="7" spans="1:17" s="176" customFormat="1" ht="45" x14ac:dyDescent="0.25">
      <c r="A7" s="170" t="s">
        <v>68</v>
      </c>
      <c r="B7" s="91" t="s">
        <v>63</v>
      </c>
      <c r="C7" s="99" t="s">
        <v>98</v>
      </c>
      <c r="D7" s="91"/>
      <c r="E7" s="144">
        <v>43</v>
      </c>
      <c r="F7" s="144">
        <v>155</v>
      </c>
      <c r="G7" s="143">
        <f t="shared" ref="G7:G17" si="3">+E7*F7</f>
        <v>6665</v>
      </c>
      <c r="H7" s="146">
        <v>0.25</v>
      </c>
      <c r="I7" s="143">
        <f>+G7*H7</f>
        <v>1666.25</v>
      </c>
      <c r="J7" s="144">
        <v>1666.25</v>
      </c>
      <c r="K7" s="145"/>
      <c r="L7" s="145"/>
      <c r="M7" s="145"/>
      <c r="N7" s="138">
        <f t="shared" si="0"/>
        <v>0</v>
      </c>
      <c r="Q7" s="177"/>
    </row>
    <row r="8" spans="1:17" s="176" customFormat="1" ht="30" x14ac:dyDescent="0.25">
      <c r="A8" s="255" t="s">
        <v>68</v>
      </c>
      <c r="B8" s="231" t="s">
        <v>64</v>
      </c>
      <c r="C8" s="256" t="s">
        <v>81</v>
      </c>
      <c r="D8" s="257">
        <v>742</v>
      </c>
      <c r="E8" s="258">
        <v>56</v>
      </c>
      <c r="F8" s="259">
        <v>1</v>
      </c>
      <c r="G8" s="260">
        <f t="shared" ref="G8:G9" si="4">+E8*F8</f>
        <v>56</v>
      </c>
      <c r="H8" s="261">
        <v>0.19500000000000001</v>
      </c>
      <c r="I8" s="260">
        <f t="shared" ref="I8:I9" si="5">+G8*H8</f>
        <v>10.92</v>
      </c>
      <c r="J8" s="259">
        <v>10.92</v>
      </c>
      <c r="K8" s="258"/>
      <c r="L8" s="258"/>
      <c r="M8" s="258"/>
      <c r="N8" s="262">
        <f t="shared" si="0"/>
        <v>0</v>
      </c>
      <c r="Q8" s="177"/>
    </row>
    <row r="9" spans="1:17" ht="60" customHeight="1" x14ac:dyDescent="0.25">
      <c r="A9" s="263" t="s">
        <v>113</v>
      </c>
      <c r="B9" s="232" t="s">
        <v>115</v>
      </c>
      <c r="C9" s="224" t="s">
        <v>116</v>
      </c>
      <c r="D9" s="223"/>
      <c r="E9" s="139">
        <v>18</v>
      </c>
      <c r="F9" s="225">
        <v>1</v>
      </c>
      <c r="G9" s="143">
        <f t="shared" si="4"/>
        <v>18</v>
      </c>
      <c r="H9" s="226">
        <v>0.5</v>
      </c>
      <c r="I9" s="143">
        <f t="shared" si="5"/>
        <v>9</v>
      </c>
      <c r="J9" s="225">
        <v>9</v>
      </c>
      <c r="K9" s="139"/>
      <c r="L9" s="139"/>
      <c r="M9" s="139"/>
      <c r="N9" s="264">
        <f t="shared" si="0"/>
        <v>0</v>
      </c>
      <c r="Q9" s="48"/>
    </row>
    <row r="10" spans="1:17" ht="15.75" x14ac:dyDescent="0.25">
      <c r="A10" s="57"/>
      <c r="B10" s="58"/>
      <c r="C10" s="62" t="s">
        <v>33</v>
      </c>
      <c r="D10" s="59"/>
      <c r="E10" s="60">
        <f>+MAX(E5:E8)</f>
        <v>56</v>
      </c>
      <c r="F10" s="147">
        <f>G10/E10</f>
        <v>121.30357142857143</v>
      </c>
      <c r="G10" s="60">
        <f>SUM(G5:G9)</f>
        <v>6793</v>
      </c>
      <c r="H10" s="147">
        <f>I10/G10</f>
        <v>0.24900073605181805</v>
      </c>
      <c r="I10" s="148">
        <f>SUM(I5:I9)</f>
        <v>1691.462</v>
      </c>
      <c r="J10" s="148">
        <f>SUM(J5:J9)</f>
        <v>1691.462</v>
      </c>
      <c r="K10" s="148">
        <f t="shared" ref="K10:M10" si="6">SUM(K5:K8)</f>
        <v>0</v>
      </c>
      <c r="L10" s="148">
        <f t="shared" si="6"/>
        <v>0</v>
      </c>
      <c r="M10" s="148">
        <f t="shared" si="6"/>
        <v>0</v>
      </c>
      <c r="N10" s="149">
        <f>SUM(N5:N9)</f>
        <v>0</v>
      </c>
      <c r="Q10" s="48"/>
    </row>
    <row r="11" spans="1:17" ht="18.75" customHeight="1" x14ac:dyDescent="0.25">
      <c r="A11" s="268" t="s">
        <v>28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70"/>
      <c r="O11" s="56"/>
      <c r="P11" s="1"/>
      <c r="Q11" s="48"/>
    </row>
    <row r="12" spans="1:17" s="176" customFormat="1" ht="45" x14ac:dyDescent="0.25">
      <c r="A12" s="170" t="s">
        <v>68</v>
      </c>
      <c r="B12" s="212" t="s">
        <v>83</v>
      </c>
      <c r="C12" s="212" t="s">
        <v>104</v>
      </c>
      <c r="D12" s="212"/>
      <c r="E12" s="213">
        <v>20858</v>
      </c>
      <c r="F12" s="213">
        <v>1</v>
      </c>
      <c r="G12" s="113">
        <f t="shared" ref="G12" si="7">+E12*F12</f>
        <v>20858</v>
      </c>
      <c r="H12" s="214">
        <v>0.08</v>
      </c>
      <c r="I12" s="113">
        <f t="shared" ref="I12" si="8">+G12*H12</f>
        <v>1668.64</v>
      </c>
      <c r="J12" s="213">
        <v>1668.64</v>
      </c>
      <c r="K12" s="215"/>
      <c r="L12" s="215"/>
      <c r="M12" s="215">
        <f>I12-J12</f>
        <v>0</v>
      </c>
      <c r="N12" s="216">
        <f t="shared" ref="N12:N17" si="9">+I12-J12</f>
        <v>0</v>
      </c>
      <c r="Q12" s="177"/>
    </row>
    <row r="13" spans="1:17" s="176" customFormat="1" ht="60" x14ac:dyDescent="0.25">
      <c r="A13" s="170" t="s">
        <v>68</v>
      </c>
      <c r="B13" s="212" t="s">
        <v>82</v>
      </c>
      <c r="C13" s="212" t="s">
        <v>99</v>
      </c>
      <c r="D13" s="212"/>
      <c r="E13" s="213">
        <v>1092</v>
      </c>
      <c r="F13" s="213">
        <v>1</v>
      </c>
      <c r="G13" s="113">
        <f t="shared" ref="G13" si="10">+E13*F13</f>
        <v>1092</v>
      </c>
      <c r="H13" s="217">
        <v>2.4714999999999998</v>
      </c>
      <c r="I13" s="113">
        <f t="shared" ref="I13" si="11">+G13*H13</f>
        <v>2698.8779999999997</v>
      </c>
      <c r="J13" s="213">
        <v>2698.8779999999997</v>
      </c>
      <c r="K13" s="215"/>
      <c r="L13" s="215"/>
      <c r="M13" s="215">
        <f>I13-J13</f>
        <v>0</v>
      </c>
      <c r="N13" s="216">
        <f t="shared" ref="N13" si="12">+I13-J13</f>
        <v>0</v>
      </c>
      <c r="Q13" s="177"/>
    </row>
    <row r="14" spans="1:17" ht="15.75" x14ac:dyDescent="0.25">
      <c r="A14" s="151"/>
      <c r="B14" s="152"/>
      <c r="C14" s="153" t="s">
        <v>111</v>
      </c>
      <c r="D14" s="154"/>
      <c r="E14" s="148">
        <f>+MAX(E12:E13)</f>
        <v>20858</v>
      </c>
      <c r="F14" s="169">
        <f>G14/E14</f>
        <v>1.0523540128487869</v>
      </c>
      <c r="G14" s="148">
        <f>SUM(G12:G13)</f>
        <v>21950</v>
      </c>
      <c r="H14" s="169">
        <f>I14/G14</f>
        <v>0.1989757630979499</v>
      </c>
      <c r="I14" s="148">
        <f t="shared" ref="I14:N14" si="13">SUM(I12:I13)</f>
        <v>4367.518</v>
      </c>
      <c r="J14" s="148">
        <f>SUM(J12:J13)</f>
        <v>4367.518</v>
      </c>
      <c r="K14" s="160">
        <f>SUM(K12:K13)</f>
        <v>0</v>
      </c>
      <c r="L14" s="160">
        <f t="shared" si="13"/>
        <v>0</v>
      </c>
      <c r="M14" s="160">
        <f t="shared" si="13"/>
        <v>0</v>
      </c>
      <c r="N14" s="155">
        <f t="shared" si="13"/>
        <v>0</v>
      </c>
      <c r="Q14" s="48"/>
    </row>
    <row r="15" spans="1:17" ht="18.75" x14ac:dyDescent="0.25">
      <c r="A15" s="268" t="s">
        <v>29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70"/>
      <c r="O15" s="56"/>
      <c r="P15" s="1"/>
      <c r="Q15" s="48"/>
    </row>
    <row r="16" spans="1:17" x14ac:dyDescent="0.25">
      <c r="A16" s="22"/>
      <c r="B16" s="13"/>
      <c r="C16" s="10"/>
      <c r="D16" s="11"/>
      <c r="E16" s="12"/>
      <c r="F16" s="12"/>
      <c r="G16" s="4">
        <f t="shared" si="3"/>
        <v>0</v>
      </c>
      <c r="H16" s="14"/>
      <c r="I16" s="4">
        <f t="shared" ref="I16" si="14">+G16*H16</f>
        <v>0</v>
      </c>
      <c r="J16" s="12"/>
      <c r="K16" s="12"/>
      <c r="L16" s="12"/>
      <c r="M16" s="12"/>
      <c r="N16" s="23">
        <f t="shared" ref="N16" si="15">+I16-J16</f>
        <v>0</v>
      </c>
      <c r="Q16" s="48"/>
    </row>
    <row r="17" spans="1:17" x14ac:dyDescent="0.25">
      <c r="A17" s="22"/>
      <c r="B17" s="13"/>
      <c r="C17" s="10"/>
      <c r="D17" s="11"/>
      <c r="E17" s="12"/>
      <c r="F17" s="12"/>
      <c r="G17" s="4">
        <f t="shared" si="3"/>
        <v>0</v>
      </c>
      <c r="H17" s="14"/>
      <c r="I17" s="4">
        <f t="shared" ref="I17" si="16">+G17*H17</f>
        <v>0</v>
      </c>
      <c r="J17" s="12"/>
      <c r="K17" s="12"/>
      <c r="L17" s="12"/>
      <c r="M17" s="12"/>
      <c r="N17" s="23">
        <f t="shared" si="9"/>
        <v>0</v>
      </c>
      <c r="Q17" s="48"/>
    </row>
    <row r="18" spans="1:17" ht="16.5" thickBot="1" x14ac:dyDescent="0.3">
      <c r="A18" s="57"/>
      <c r="B18" s="58"/>
      <c r="C18" s="62" t="s">
        <v>39</v>
      </c>
      <c r="D18" s="59"/>
      <c r="E18" s="60">
        <f t="shared" ref="E18:N18" si="17">SUM(E16:E17)</f>
        <v>0</v>
      </c>
      <c r="F18" s="60">
        <f t="shared" si="17"/>
        <v>0</v>
      </c>
      <c r="G18" s="60">
        <f t="shared" si="17"/>
        <v>0</v>
      </c>
      <c r="H18" s="68">
        <f t="shared" si="17"/>
        <v>0</v>
      </c>
      <c r="I18" s="60">
        <f t="shared" si="17"/>
        <v>0</v>
      </c>
      <c r="J18" s="60">
        <f t="shared" si="17"/>
        <v>0</v>
      </c>
      <c r="K18" s="60">
        <f t="shared" si="17"/>
        <v>0</v>
      </c>
      <c r="L18" s="60">
        <f t="shared" si="17"/>
        <v>0</v>
      </c>
      <c r="M18" s="60">
        <f t="shared" si="17"/>
        <v>0</v>
      </c>
      <c r="N18" s="61">
        <f t="shared" si="17"/>
        <v>0</v>
      </c>
      <c r="Q18" s="49"/>
    </row>
    <row r="19" spans="1:17" ht="25.5" customHeight="1" thickBot="1" x14ac:dyDescent="0.3">
      <c r="A19" s="63"/>
      <c r="B19" s="64"/>
      <c r="C19" s="65" t="s">
        <v>40</v>
      </c>
      <c r="D19" s="66"/>
      <c r="E19" s="127">
        <f>+E10+E14+E18</f>
        <v>20914</v>
      </c>
      <c r="F19" s="122">
        <f>G19/E19</f>
        <v>1.3743425456631921</v>
      </c>
      <c r="G19" s="127">
        <f>+G10+G14+G18</f>
        <v>28743</v>
      </c>
      <c r="H19" s="122">
        <f>I19/G19</f>
        <v>0.21079845527606719</v>
      </c>
      <c r="I19" s="127">
        <f t="shared" ref="I19:N19" si="18">+I10+I14+I18</f>
        <v>6058.98</v>
      </c>
      <c r="J19" s="127">
        <f t="shared" si="18"/>
        <v>6058.98</v>
      </c>
      <c r="K19" s="127">
        <f t="shared" si="18"/>
        <v>0</v>
      </c>
      <c r="L19" s="127">
        <f t="shared" si="18"/>
        <v>0</v>
      </c>
      <c r="M19" s="127">
        <f t="shared" si="18"/>
        <v>0</v>
      </c>
      <c r="N19" s="137">
        <f t="shared" si="18"/>
        <v>0</v>
      </c>
      <c r="Q19" s="15"/>
    </row>
    <row r="20" spans="1:17" ht="15.75" thickBot="1" x14ac:dyDescent="0.3">
      <c r="C20" s="15"/>
      <c r="Q20" s="15"/>
    </row>
    <row r="21" spans="1:17" ht="63" customHeight="1" x14ac:dyDescent="0.25">
      <c r="C21" s="15"/>
      <c r="D21" s="77" t="str">
        <f>+A3</f>
        <v>Program Rule</v>
      </c>
      <c r="E21" s="78" t="str">
        <f>+E3</f>
        <v>Estimated # Record-keepers</v>
      </c>
      <c r="F21" s="78" t="str">
        <f t="shared" ref="F21:N21" si="19">+F3</f>
        <v>Records Per Recordkeeper</v>
      </c>
      <c r="G21" s="78" t="str">
        <f t="shared" si="19"/>
        <v>Total Annual Records</v>
      </c>
      <c r="H21" s="78" t="str">
        <f t="shared" si="19"/>
        <v>Estimated Avg. # of Hours Per Record</v>
      </c>
      <c r="I21" s="78" t="str">
        <f t="shared" si="19"/>
        <v xml:space="preserve">Estimated Total Hours            </v>
      </c>
      <c r="J21" s="78" t="str">
        <f t="shared" si="19"/>
        <v>Current OMB Approved Burden Hrs</v>
      </c>
      <c r="K21" s="78" t="str">
        <f t="shared" si="19"/>
        <v>Due to Authorizing Statute</v>
      </c>
      <c r="L21" s="78" t="str">
        <f t="shared" si="19"/>
        <v>Due to Program Change</v>
      </c>
      <c r="M21" s="78" t="str">
        <f t="shared" si="19"/>
        <v>Due to an Adjustment</v>
      </c>
      <c r="N21" s="79" t="str">
        <f t="shared" si="19"/>
        <v>Total Difference</v>
      </c>
      <c r="Q21" s="15"/>
    </row>
    <row r="22" spans="1:17" hidden="1" x14ac:dyDescent="0.25">
      <c r="C22" s="15"/>
      <c r="D22" s="80" t="str">
        <f>+Q5</f>
        <v>F/R Eligibility</v>
      </c>
      <c r="E22" s="129">
        <f>+SUM($E$10+$E$14+$E$18)</f>
        <v>20914</v>
      </c>
      <c r="F22" s="156">
        <f>+G22/E22</f>
        <v>1.3708998756813617</v>
      </c>
      <c r="G22" s="129">
        <f t="shared" ref="G22:G33" si="20">+SUMIF($A$5:$A$18,D22,($G$5:$G$18))</f>
        <v>28671</v>
      </c>
      <c r="H22" s="156">
        <f>+I22/G22</f>
        <v>0.21082933975096788</v>
      </c>
      <c r="I22" s="129">
        <f t="shared" ref="I22:I33" si="21">+SUMIF($A$5:$A$18,D22,($I$5:$I$18))</f>
        <v>6044.6880000000001</v>
      </c>
      <c r="J22" s="129">
        <f t="shared" ref="J22:J33" si="22">+SUMIF($A$5:$A$18,D22,($J$5:$J$18))</f>
        <v>6044.6880000000001</v>
      </c>
      <c r="K22" s="129">
        <f>+SUMIF($A$5:$A$18,$D$22,($K$5:$K$18))</f>
        <v>0</v>
      </c>
      <c r="L22" s="129">
        <f>+SUMIF($A$5:$A$18,$D$22,($L$5:$L$18))</f>
        <v>0</v>
      </c>
      <c r="M22" s="129">
        <f>+SUMIF($A$5:$A$18,$D$22,($M$5:$M$18))</f>
        <v>0</v>
      </c>
      <c r="N22" s="130">
        <f t="shared" ref="N22:N33" si="23">+SUMIF($A$5:$A$18,D22,($N$5:$N$18))</f>
        <v>0</v>
      </c>
      <c r="Q22" s="15"/>
    </row>
    <row r="23" spans="1:17" hidden="1" x14ac:dyDescent="0.25">
      <c r="C23" s="15"/>
      <c r="D23" s="80" t="str">
        <f>+Q6</f>
        <v>Direct Certification</v>
      </c>
      <c r="E23" s="72">
        <f t="shared" ref="E23:E33" si="24">+SUMIF($A$5:$A$18,D23,($E$5:$E$18))</f>
        <v>54</v>
      </c>
      <c r="F23" s="156">
        <f>+G23/E23</f>
        <v>1</v>
      </c>
      <c r="G23" s="72">
        <f t="shared" si="20"/>
        <v>54</v>
      </c>
      <c r="H23" s="156">
        <f>+I23/G23</f>
        <v>9.799999999999999E-2</v>
      </c>
      <c r="I23" s="72">
        <f t="shared" si="21"/>
        <v>5.2919999999999998</v>
      </c>
      <c r="J23" s="72">
        <f t="shared" si="22"/>
        <v>5.2919999999999998</v>
      </c>
      <c r="K23" s="72">
        <f>+SUMIF($A$5:$A$18,$D$23,($K$5:$K$18))</f>
        <v>0</v>
      </c>
      <c r="L23" s="161">
        <f>+SUMIF($A$5:$A$18,$D$23,($L$5:$L$18))</f>
        <v>0</v>
      </c>
      <c r="M23" s="72">
        <f>+SUMIF($A$5:$A$18,$D$23,($M$5:$M$18))</f>
        <v>0</v>
      </c>
      <c r="N23" s="73">
        <f t="shared" si="23"/>
        <v>0</v>
      </c>
      <c r="Q23" s="15"/>
    </row>
    <row r="24" spans="1:17" hidden="1" x14ac:dyDescent="0.25">
      <c r="C24" s="15"/>
      <c r="D24" s="80">
        <f>+Q7</f>
        <v>0</v>
      </c>
      <c r="E24" s="72">
        <f t="shared" si="24"/>
        <v>0</v>
      </c>
      <c r="F24" s="156">
        <f t="shared" ref="F24:F33" si="25">IF(E24&gt;0,G24/E24,0)</f>
        <v>0</v>
      </c>
      <c r="G24" s="72">
        <f t="shared" si="20"/>
        <v>0</v>
      </c>
      <c r="H24" s="156">
        <f t="shared" ref="H24:H33" si="26">IF(G24&gt;0,I24/G24,0)</f>
        <v>0</v>
      </c>
      <c r="I24" s="72">
        <f t="shared" si="21"/>
        <v>0</v>
      </c>
      <c r="J24" s="72">
        <f t="shared" si="22"/>
        <v>0</v>
      </c>
      <c r="K24" s="72">
        <f>+SUMIF($A$5:$A$18,$D$24,($K$5:$K$18))</f>
        <v>0</v>
      </c>
      <c r="L24" s="72">
        <f>+SUMIF($A$5:$A$18,$D$24,($L$5:$L$18))</f>
        <v>0</v>
      </c>
      <c r="M24" s="72">
        <f>+SUMIF($A$5:$A$18,$D$24,($M$5:$M$18))</f>
        <v>0</v>
      </c>
      <c r="N24" s="73">
        <f t="shared" si="23"/>
        <v>0</v>
      </c>
      <c r="Q24" s="15"/>
    </row>
    <row r="25" spans="1:17" hidden="1" x14ac:dyDescent="0.25">
      <c r="C25" s="15"/>
      <c r="D25" s="80">
        <f>+Q8</f>
        <v>0</v>
      </c>
      <c r="E25" s="72">
        <f t="shared" si="24"/>
        <v>0</v>
      </c>
      <c r="F25" s="156">
        <f t="shared" si="25"/>
        <v>0</v>
      </c>
      <c r="G25" s="72">
        <f t="shared" si="20"/>
        <v>0</v>
      </c>
      <c r="H25" s="156">
        <f t="shared" si="26"/>
        <v>0</v>
      </c>
      <c r="I25" s="72">
        <f t="shared" si="21"/>
        <v>0</v>
      </c>
      <c r="J25" s="72">
        <f t="shared" si="22"/>
        <v>0</v>
      </c>
      <c r="K25" s="72">
        <f>+SUMIF($A$5:$A$18,$D$25,($K$5:$K$18))</f>
        <v>0</v>
      </c>
      <c r="L25" s="72">
        <f>+SUMIF($A$5:$A$18,$D$25,($L$5:$L$18))</f>
        <v>0</v>
      </c>
      <c r="M25" s="72">
        <f>+SUMIF($A$5:$A$18,$D$25,($M$5:$M$18))</f>
        <v>0</v>
      </c>
      <c r="N25" s="73">
        <f t="shared" si="23"/>
        <v>0</v>
      </c>
      <c r="P25" s="74" t="s">
        <v>88</v>
      </c>
      <c r="Q25" s="15"/>
    </row>
    <row r="26" spans="1:17" hidden="1" x14ac:dyDescent="0.25">
      <c r="C26" s="15"/>
      <c r="D26" s="80">
        <f t="shared" ref="D26:D33" si="27">+Q10</f>
        <v>0</v>
      </c>
      <c r="E26" s="72">
        <f t="shared" si="24"/>
        <v>0</v>
      </c>
      <c r="F26" s="156">
        <f t="shared" si="25"/>
        <v>0</v>
      </c>
      <c r="G26" s="72">
        <f t="shared" si="20"/>
        <v>0</v>
      </c>
      <c r="H26" s="156">
        <f t="shared" si="26"/>
        <v>0</v>
      </c>
      <c r="I26" s="72">
        <f t="shared" si="21"/>
        <v>0</v>
      </c>
      <c r="J26" s="72">
        <f t="shared" si="22"/>
        <v>0</v>
      </c>
      <c r="K26" s="72">
        <f>+SUMIF($A$5:$A$18,$D$26,($K$5:$K$18))</f>
        <v>0</v>
      </c>
      <c r="L26" s="72">
        <f>+SUMIF($A$5:$A$18,$D$26,($L$5:$L$18))</f>
        <v>0</v>
      </c>
      <c r="M26" s="72">
        <f>+SUMIF($A$5:$A$18,$D$26,($M$5:$M$18))</f>
        <v>0</v>
      </c>
      <c r="N26" s="73">
        <f t="shared" si="23"/>
        <v>0</v>
      </c>
      <c r="Q26" s="15"/>
    </row>
    <row r="27" spans="1:17" hidden="1" x14ac:dyDescent="0.25">
      <c r="C27" s="15"/>
      <c r="D27" s="80">
        <f t="shared" si="27"/>
        <v>0</v>
      </c>
      <c r="E27" s="72">
        <f t="shared" si="24"/>
        <v>0</v>
      </c>
      <c r="F27" s="156">
        <f t="shared" si="25"/>
        <v>0</v>
      </c>
      <c r="G27" s="72">
        <f t="shared" si="20"/>
        <v>0</v>
      </c>
      <c r="H27" s="156">
        <f t="shared" si="26"/>
        <v>0</v>
      </c>
      <c r="I27" s="72">
        <f t="shared" si="21"/>
        <v>0</v>
      </c>
      <c r="J27" s="72">
        <f t="shared" si="22"/>
        <v>0</v>
      </c>
      <c r="K27" s="72">
        <f>+SUMIF($A$5:$A$18,$D$27,($K$5:$K$18))</f>
        <v>0</v>
      </c>
      <c r="L27" s="72">
        <f>+SUMIF($A$5:$A$18,$D$27,($L$5:$L$18))</f>
        <v>0</v>
      </c>
      <c r="M27" s="72">
        <f>+SUMIF($A$5:$A$18,$D$27,($M$5:$M$18))</f>
        <v>0</v>
      </c>
      <c r="N27" s="73">
        <f t="shared" si="23"/>
        <v>0</v>
      </c>
    </row>
    <row r="28" spans="1:17" hidden="1" x14ac:dyDescent="0.25">
      <c r="D28" s="80">
        <f t="shared" si="27"/>
        <v>0</v>
      </c>
      <c r="E28" s="72">
        <f t="shared" si="24"/>
        <v>0</v>
      </c>
      <c r="F28" s="156">
        <f t="shared" si="25"/>
        <v>0</v>
      </c>
      <c r="G28" s="72">
        <f t="shared" si="20"/>
        <v>0</v>
      </c>
      <c r="H28" s="156">
        <f t="shared" si="26"/>
        <v>0</v>
      </c>
      <c r="I28" s="72">
        <f t="shared" si="21"/>
        <v>0</v>
      </c>
      <c r="J28" s="72">
        <f t="shared" si="22"/>
        <v>0</v>
      </c>
      <c r="K28" s="72">
        <f>+SUMIF($A$5:$A$18,$D$28,($K$5:$K$18))</f>
        <v>0</v>
      </c>
      <c r="L28" s="72">
        <f>+SUMIF($A$5:$A$18,$D$28,($L$5:$L$18))</f>
        <v>0</v>
      </c>
      <c r="M28" s="72">
        <f>+SUMIF($A$5:$A$18,$D$28,($M$5:$M$18))</f>
        <v>0</v>
      </c>
      <c r="N28" s="73">
        <f t="shared" si="23"/>
        <v>0</v>
      </c>
    </row>
    <row r="29" spans="1:17" hidden="1" x14ac:dyDescent="0.25">
      <c r="D29" s="80">
        <f t="shared" si="27"/>
        <v>0</v>
      </c>
      <c r="E29" s="72">
        <f t="shared" si="24"/>
        <v>0</v>
      </c>
      <c r="F29" s="156">
        <f t="shared" si="25"/>
        <v>0</v>
      </c>
      <c r="G29" s="72">
        <f t="shared" si="20"/>
        <v>0</v>
      </c>
      <c r="H29" s="156">
        <f t="shared" si="26"/>
        <v>0</v>
      </c>
      <c r="I29" s="72">
        <f t="shared" si="21"/>
        <v>0</v>
      </c>
      <c r="J29" s="72">
        <f t="shared" si="22"/>
        <v>0</v>
      </c>
      <c r="K29" s="72">
        <f>+SUMIF($A$5:$A$18,$D$29,($K$5:$K$18))</f>
        <v>0</v>
      </c>
      <c r="L29" s="72">
        <f>+SUMIF($A$5:$A$18,$D$29,($L$5:$L$18))</f>
        <v>0</v>
      </c>
      <c r="M29" s="72">
        <f>+SUMIF($A$5:$A$18,$D$29,($M$5:$M$18))</f>
        <v>0</v>
      </c>
      <c r="N29" s="73">
        <f t="shared" si="23"/>
        <v>0</v>
      </c>
    </row>
    <row r="30" spans="1:17" hidden="1" x14ac:dyDescent="0.25">
      <c r="D30" s="80">
        <f t="shared" si="27"/>
        <v>0</v>
      </c>
      <c r="E30" s="72">
        <f t="shared" si="24"/>
        <v>0</v>
      </c>
      <c r="F30" s="156">
        <f t="shared" si="25"/>
        <v>0</v>
      </c>
      <c r="G30" s="72">
        <f t="shared" si="20"/>
        <v>0</v>
      </c>
      <c r="H30" s="156">
        <f t="shared" si="26"/>
        <v>0</v>
      </c>
      <c r="I30" s="72">
        <f t="shared" si="21"/>
        <v>0</v>
      </c>
      <c r="J30" s="72">
        <f t="shared" si="22"/>
        <v>0</v>
      </c>
      <c r="K30" s="72">
        <f>+SUMIF($A$5:$A$18,$D$30,($K$5:$K$18))</f>
        <v>0</v>
      </c>
      <c r="L30" s="72">
        <f>+SUMIF($A$5:$A$18,$D$30,($L$5:$L$18))</f>
        <v>0</v>
      </c>
      <c r="M30" s="72">
        <f>+SUMIF($A$5:$A$18,$D$30,($M$5:$M$18))</f>
        <v>0</v>
      </c>
      <c r="N30" s="73">
        <f t="shared" si="23"/>
        <v>0</v>
      </c>
    </row>
    <row r="31" spans="1:17" hidden="1" x14ac:dyDescent="0.25">
      <c r="D31" s="80">
        <f t="shared" si="27"/>
        <v>0</v>
      </c>
      <c r="E31" s="72">
        <f t="shared" si="24"/>
        <v>0</v>
      </c>
      <c r="F31" s="156">
        <f t="shared" si="25"/>
        <v>0</v>
      </c>
      <c r="G31" s="72">
        <f t="shared" si="20"/>
        <v>0</v>
      </c>
      <c r="H31" s="156">
        <f t="shared" si="26"/>
        <v>0</v>
      </c>
      <c r="I31" s="72">
        <f t="shared" si="21"/>
        <v>0</v>
      </c>
      <c r="J31" s="72">
        <f t="shared" si="22"/>
        <v>0</v>
      </c>
      <c r="K31" s="72">
        <f>+SUMIF($A$5:$A$18,$D$31,($K$5:$K$18))</f>
        <v>0</v>
      </c>
      <c r="L31" s="72">
        <f>+SUMIF($A$5:$A$18,$D$31,($L$5:$L$18))</f>
        <v>0</v>
      </c>
      <c r="M31" s="72">
        <f>+SUMIF($A$5:$A$18,$D$31,($M$5:$M$18))</f>
        <v>0</v>
      </c>
      <c r="N31" s="73">
        <f t="shared" si="23"/>
        <v>0</v>
      </c>
    </row>
    <row r="32" spans="1:17" hidden="1" x14ac:dyDescent="0.25">
      <c r="D32" s="80">
        <f t="shared" si="27"/>
        <v>0</v>
      </c>
      <c r="E32" s="72">
        <f t="shared" si="24"/>
        <v>0</v>
      </c>
      <c r="F32" s="156">
        <f t="shared" si="25"/>
        <v>0</v>
      </c>
      <c r="G32" s="72">
        <f t="shared" si="20"/>
        <v>0</v>
      </c>
      <c r="H32" s="156">
        <f t="shared" si="26"/>
        <v>0</v>
      </c>
      <c r="I32" s="72">
        <f t="shared" si="21"/>
        <v>0</v>
      </c>
      <c r="J32" s="72">
        <f t="shared" si="22"/>
        <v>0</v>
      </c>
      <c r="K32" s="72">
        <f>+SUMIF($A$5:$A$18,$D$32,($K$5:$K$18))</f>
        <v>0</v>
      </c>
      <c r="L32" s="72">
        <f>+SUMIF($A$5:$A$18,$D$32,($L$5:$L$18))</f>
        <v>0</v>
      </c>
      <c r="M32" s="72">
        <f>+SUMIF($A$5:$A$18,$D$32,($M$5:$M$18))</f>
        <v>0</v>
      </c>
      <c r="N32" s="73">
        <f t="shared" si="23"/>
        <v>0</v>
      </c>
    </row>
    <row r="33" spans="4:14" hidden="1" x14ac:dyDescent="0.25">
      <c r="D33" s="80">
        <f t="shared" si="27"/>
        <v>0</v>
      </c>
      <c r="E33" s="72">
        <f t="shared" si="24"/>
        <v>0</v>
      </c>
      <c r="F33" s="156">
        <f t="shared" si="25"/>
        <v>0</v>
      </c>
      <c r="G33" s="72">
        <f t="shared" si="20"/>
        <v>0</v>
      </c>
      <c r="H33" s="156">
        <f t="shared" si="26"/>
        <v>0</v>
      </c>
      <c r="I33" s="72">
        <f t="shared" si="21"/>
        <v>0</v>
      </c>
      <c r="J33" s="72">
        <f t="shared" si="22"/>
        <v>0</v>
      </c>
      <c r="K33" s="72">
        <f>+SUMIF($A$5:$A$18,$D$33,($K$5:$K$18))</f>
        <v>0</v>
      </c>
      <c r="L33" s="72">
        <f>+SUMIF($A$5:$A$18,$D$33,($L$5:$L$18))</f>
        <v>0</v>
      </c>
      <c r="M33" s="72">
        <f>+SUMIF($A$5:$A$18,$D$33,($M$5:$M$18))</f>
        <v>0</v>
      </c>
      <c r="N33" s="73">
        <f t="shared" si="23"/>
        <v>0</v>
      </c>
    </row>
    <row r="34" spans="4:14" x14ac:dyDescent="0.25">
      <c r="D34" s="81" t="s">
        <v>35</v>
      </c>
      <c r="E34" s="157">
        <f>+E19</f>
        <v>20914</v>
      </c>
      <c r="F34" s="158">
        <f>+G34/E34</f>
        <v>1.3743425456631921</v>
      </c>
      <c r="G34" s="159">
        <f>+G19</f>
        <v>28743</v>
      </c>
      <c r="H34" s="158">
        <f>+I34/G34</f>
        <v>0.21079845527606719</v>
      </c>
      <c r="I34" s="159">
        <f>+I19</f>
        <v>6058.98</v>
      </c>
      <c r="J34" s="159">
        <f>+J19</f>
        <v>6058.98</v>
      </c>
      <c r="K34" s="159">
        <f t="shared" ref="K34:N34" si="28">SUM(K22:K33)</f>
        <v>0</v>
      </c>
      <c r="L34" s="159">
        <f t="shared" si="28"/>
        <v>0</v>
      </c>
      <c r="M34" s="159">
        <f t="shared" si="28"/>
        <v>0</v>
      </c>
      <c r="N34" s="159">
        <f t="shared" si="28"/>
        <v>0</v>
      </c>
    </row>
  </sheetData>
  <sheetProtection selectLockedCells="1"/>
  <autoFilter ref="A3:N19"/>
  <dataConsolidate/>
  <mergeCells count="4">
    <mergeCell ref="A1:N1"/>
    <mergeCell ref="A4:N4"/>
    <mergeCell ref="A11:N11"/>
    <mergeCell ref="A15:N15"/>
  </mergeCells>
  <dataValidations count="1">
    <dataValidation type="list" allowBlank="1" showInputMessage="1" showErrorMessage="1" sqref="A16:A18 A12:A14 A5:A8 A10">
      <formula1>$Q$5:$Q$16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#0584-0026 
&amp;"-,Bold"&amp;12 7 CFR Part 245 - Food and Nutrition Service Determination of Free and Reduced Price Eligibility</oddHeader>
  </headerFooter>
  <ignoredErrors>
    <ignoredError sqref="G22:G2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2"/>
  <sheetViews>
    <sheetView zoomScale="70" zoomScaleNormal="70" workbookViewId="0">
      <pane xSplit="15" ySplit="4" topLeftCell="P5" activePane="bottomRight" state="frozen"/>
      <selection pane="topRight" activeCell="R1" sqref="R1"/>
      <selection pane="bottomLeft" activeCell="A5" sqref="A5"/>
      <selection pane="bottomRight" activeCell="C63" sqref="C63"/>
    </sheetView>
  </sheetViews>
  <sheetFormatPr defaultRowHeight="15" outlineLevelCol="1" x14ac:dyDescent="0.25"/>
  <cols>
    <col min="1" max="1" width="11.85546875" customWidth="1"/>
    <col min="2" max="2" width="12.28515625" customWidth="1"/>
    <col min="3" max="3" width="42.140625" customWidth="1"/>
    <col min="4" max="4" width="2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0" hidden="1" customWidth="1" collapsed="1"/>
    <col min="17" max="17" width="26.85546875" hidden="1" customWidth="1" outlineLevel="1"/>
    <col min="18" max="18" width="9.140625" collapsed="1"/>
    <col min="57" max="57" width="8.7109375" customWidth="1"/>
  </cols>
  <sheetData>
    <row r="1" spans="1:17" ht="30.75" customHeight="1" thickBot="1" x14ac:dyDescent="0.4">
      <c r="A1" s="265" t="s">
        <v>31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7"/>
    </row>
    <row r="2" spans="1:17" ht="24" customHeight="1" thickBot="1" x14ac:dyDescent="0.3">
      <c r="A2" s="17"/>
      <c r="B2" s="18"/>
      <c r="C2" s="18"/>
      <c r="D2" s="19"/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20" t="s">
        <v>18</v>
      </c>
      <c r="K2" s="20"/>
      <c r="L2" s="20"/>
      <c r="M2" s="20"/>
      <c r="N2" s="21" t="s">
        <v>19</v>
      </c>
      <c r="O2" s="3"/>
      <c r="P2" s="2"/>
    </row>
    <row r="3" spans="1:17" ht="64.5" thickBot="1" x14ac:dyDescent="0.3">
      <c r="A3" s="24" t="s">
        <v>67</v>
      </c>
      <c r="B3" s="25" t="s">
        <v>0</v>
      </c>
      <c r="C3" s="25" t="s">
        <v>1</v>
      </c>
      <c r="D3" s="25" t="s">
        <v>2</v>
      </c>
      <c r="E3" s="25" t="s">
        <v>21</v>
      </c>
      <c r="F3" s="25" t="s">
        <v>27</v>
      </c>
      <c r="G3" s="25" t="s">
        <v>5</v>
      </c>
      <c r="H3" s="25" t="s">
        <v>24</v>
      </c>
      <c r="I3" s="25" t="s">
        <v>7</v>
      </c>
      <c r="J3" s="25" t="s">
        <v>41</v>
      </c>
      <c r="K3" s="25" t="s">
        <v>66</v>
      </c>
      <c r="L3" s="25" t="s">
        <v>127</v>
      </c>
      <c r="M3" s="25" t="s">
        <v>8</v>
      </c>
      <c r="N3" s="26" t="s">
        <v>9</v>
      </c>
      <c r="O3" s="16" t="s">
        <v>10</v>
      </c>
      <c r="P3" s="1"/>
      <c r="Q3" s="47" t="s">
        <v>26</v>
      </c>
    </row>
    <row r="4" spans="1:17" ht="19.5" thickBot="1" x14ac:dyDescent="0.3">
      <c r="A4" s="268" t="s">
        <v>34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70"/>
      <c r="O4" s="56"/>
      <c r="P4" s="1"/>
      <c r="Q4" s="47"/>
    </row>
    <row r="5" spans="1:17" s="176" customFormat="1" ht="44.25" customHeight="1" x14ac:dyDescent="0.25">
      <c r="A5" s="171" t="s">
        <v>68</v>
      </c>
      <c r="B5" s="96" t="s">
        <v>47</v>
      </c>
      <c r="C5" s="178" t="s">
        <v>69</v>
      </c>
      <c r="D5" s="179"/>
      <c r="E5" s="139">
        <v>2</v>
      </c>
      <c r="F5" s="180">
        <v>0.33</v>
      </c>
      <c r="G5" s="181">
        <f t="shared" ref="G5:G10" si="0">+E5*F5</f>
        <v>0.66</v>
      </c>
      <c r="H5" s="141">
        <v>70</v>
      </c>
      <c r="I5" s="182">
        <f t="shared" ref="I5:I6" si="1">G5*H5</f>
        <v>46.2</v>
      </c>
      <c r="J5" s="94">
        <v>46.2</v>
      </c>
      <c r="K5" s="105"/>
      <c r="L5" s="183"/>
      <c r="M5" s="184">
        <f>I5-J5</f>
        <v>0</v>
      </c>
      <c r="N5" s="142">
        <f t="shared" ref="N5:N10" si="2">+I5-J5</f>
        <v>0</v>
      </c>
      <c r="Q5" s="185"/>
    </row>
    <row r="6" spans="1:17" s="176" customFormat="1" ht="45.75" customHeight="1" x14ac:dyDescent="0.25">
      <c r="A6" s="171" t="s">
        <v>68</v>
      </c>
      <c r="B6" s="96" t="s">
        <v>46</v>
      </c>
      <c r="C6" s="98" t="s">
        <v>102</v>
      </c>
      <c r="D6" s="96"/>
      <c r="E6" s="139">
        <v>2</v>
      </c>
      <c r="F6" s="141">
        <v>0.33</v>
      </c>
      <c r="G6" s="181">
        <f t="shared" si="0"/>
        <v>0.66</v>
      </c>
      <c r="H6" s="141">
        <v>5</v>
      </c>
      <c r="I6" s="186">
        <f t="shared" si="1"/>
        <v>3.3000000000000003</v>
      </c>
      <c r="J6" s="94">
        <v>3.3000000000000003</v>
      </c>
      <c r="K6" s="105"/>
      <c r="L6" s="183"/>
      <c r="M6" s="184">
        <f t="shared" ref="M6:M13" si="3">I6-J6</f>
        <v>0</v>
      </c>
      <c r="N6" s="142">
        <f t="shared" si="2"/>
        <v>0</v>
      </c>
      <c r="Q6" s="187" t="s">
        <v>68</v>
      </c>
    </row>
    <row r="7" spans="1:17" s="176" customFormat="1" ht="60" x14ac:dyDescent="0.25">
      <c r="A7" s="171" t="s">
        <v>68</v>
      </c>
      <c r="B7" s="96" t="s">
        <v>48</v>
      </c>
      <c r="C7" s="98" t="s">
        <v>94</v>
      </c>
      <c r="D7" s="96"/>
      <c r="E7" s="139">
        <v>56</v>
      </c>
      <c r="F7" s="139">
        <v>1</v>
      </c>
      <c r="G7" s="103">
        <f t="shared" si="0"/>
        <v>56</v>
      </c>
      <c r="H7" s="141">
        <v>0.25</v>
      </c>
      <c r="I7" s="102">
        <f t="shared" ref="I7:I10" si="4">+G7*H7</f>
        <v>14</v>
      </c>
      <c r="J7" s="94">
        <v>14</v>
      </c>
      <c r="K7" s="105"/>
      <c r="L7" s="188"/>
      <c r="M7" s="184">
        <f t="shared" si="3"/>
        <v>0</v>
      </c>
      <c r="N7" s="142">
        <f t="shared" si="2"/>
        <v>0</v>
      </c>
      <c r="Q7" s="187" t="s">
        <v>86</v>
      </c>
    </row>
    <row r="8" spans="1:17" s="176" customFormat="1" ht="45" x14ac:dyDescent="0.25">
      <c r="A8" s="171" t="s">
        <v>68</v>
      </c>
      <c r="B8" s="96" t="s">
        <v>49</v>
      </c>
      <c r="C8" s="98" t="s">
        <v>95</v>
      </c>
      <c r="D8" s="96"/>
      <c r="E8" s="139">
        <v>56</v>
      </c>
      <c r="F8" s="139">
        <v>1</v>
      </c>
      <c r="G8" s="103">
        <f t="shared" si="0"/>
        <v>56</v>
      </c>
      <c r="H8" s="141">
        <v>0.25</v>
      </c>
      <c r="I8" s="102">
        <f t="shared" si="4"/>
        <v>14</v>
      </c>
      <c r="J8" s="94">
        <v>14</v>
      </c>
      <c r="K8" s="105"/>
      <c r="L8" s="189"/>
      <c r="M8" s="184">
        <f t="shared" si="3"/>
        <v>0</v>
      </c>
      <c r="N8" s="142">
        <f t="shared" si="2"/>
        <v>0</v>
      </c>
      <c r="Q8" s="187"/>
    </row>
    <row r="9" spans="1:17" s="176" customFormat="1" ht="75" x14ac:dyDescent="0.25">
      <c r="A9" s="171" t="s">
        <v>68</v>
      </c>
      <c r="B9" s="98" t="s">
        <v>100</v>
      </c>
      <c r="C9" s="98" t="s">
        <v>101</v>
      </c>
      <c r="D9" s="96"/>
      <c r="E9" s="139">
        <v>56</v>
      </c>
      <c r="F9" s="139">
        <v>1</v>
      </c>
      <c r="G9" s="103">
        <f t="shared" si="0"/>
        <v>56</v>
      </c>
      <c r="H9" s="141">
        <v>0.1</v>
      </c>
      <c r="I9" s="190">
        <f t="shared" si="4"/>
        <v>5.6000000000000005</v>
      </c>
      <c r="J9" s="94">
        <v>5.6000000000000005</v>
      </c>
      <c r="K9" s="106"/>
      <c r="L9" s="106"/>
      <c r="M9" s="184">
        <f t="shared" si="3"/>
        <v>0</v>
      </c>
      <c r="N9" s="142">
        <f t="shared" si="2"/>
        <v>0</v>
      </c>
      <c r="Q9" s="177"/>
    </row>
    <row r="10" spans="1:17" s="176" customFormat="1" ht="30" x14ac:dyDescent="0.25">
      <c r="A10" s="171" t="s">
        <v>68</v>
      </c>
      <c r="B10" s="191" t="s">
        <v>51</v>
      </c>
      <c r="C10" s="192" t="s">
        <v>96</v>
      </c>
      <c r="D10" s="96"/>
      <c r="E10" s="139">
        <v>56</v>
      </c>
      <c r="F10" s="139">
        <v>1</v>
      </c>
      <c r="G10" s="103">
        <f t="shared" si="0"/>
        <v>56</v>
      </c>
      <c r="H10" s="141">
        <v>0.1</v>
      </c>
      <c r="I10" s="190">
        <f t="shared" si="4"/>
        <v>5.6000000000000005</v>
      </c>
      <c r="J10" s="94">
        <v>5.6000000000000005</v>
      </c>
      <c r="K10" s="106"/>
      <c r="L10" s="106"/>
      <c r="M10" s="184">
        <f t="shared" si="3"/>
        <v>0</v>
      </c>
      <c r="N10" s="142">
        <f t="shared" si="2"/>
        <v>0</v>
      </c>
      <c r="Q10" s="177"/>
    </row>
    <row r="11" spans="1:17" s="176" customFormat="1" ht="45" x14ac:dyDescent="0.25">
      <c r="A11" s="171" t="s">
        <v>68</v>
      </c>
      <c r="B11" s="96" t="s">
        <v>50</v>
      </c>
      <c r="C11" s="98" t="s">
        <v>97</v>
      </c>
      <c r="D11" s="96"/>
      <c r="E11" s="139">
        <v>43</v>
      </c>
      <c r="F11" s="139">
        <v>1</v>
      </c>
      <c r="G11" s="193">
        <f>+E11*F11</f>
        <v>43</v>
      </c>
      <c r="H11" s="141">
        <v>1.5</v>
      </c>
      <c r="I11" s="102">
        <f t="shared" ref="I11:I13" si="5">+G11*H11</f>
        <v>64.5</v>
      </c>
      <c r="J11" s="94">
        <v>64.5</v>
      </c>
      <c r="K11" s="106"/>
      <c r="L11" s="106"/>
      <c r="M11" s="184">
        <f t="shared" si="3"/>
        <v>0</v>
      </c>
      <c r="N11" s="142">
        <f t="shared" ref="N11:N14" si="6">+I11-J11</f>
        <v>0</v>
      </c>
      <c r="Q11" s="177"/>
    </row>
    <row r="12" spans="1:17" s="176" customFormat="1" ht="30" x14ac:dyDescent="0.25">
      <c r="A12" s="171" t="s">
        <v>68</v>
      </c>
      <c r="B12" s="96" t="s">
        <v>79</v>
      </c>
      <c r="C12" s="98" t="s">
        <v>80</v>
      </c>
      <c r="D12" s="96">
        <v>742</v>
      </c>
      <c r="E12" s="139">
        <v>56</v>
      </c>
      <c r="F12" s="139">
        <v>1</v>
      </c>
      <c r="G12" s="193">
        <f>+E12*F12</f>
        <v>56</v>
      </c>
      <c r="H12" s="141">
        <v>4</v>
      </c>
      <c r="I12" s="102">
        <f t="shared" si="5"/>
        <v>224</v>
      </c>
      <c r="J12" s="94">
        <v>224</v>
      </c>
      <c r="K12" s="106"/>
      <c r="L12" s="106"/>
      <c r="M12" s="184">
        <f t="shared" si="3"/>
        <v>0</v>
      </c>
      <c r="N12" s="142">
        <f t="shared" si="6"/>
        <v>0</v>
      </c>
      <c r="Q12" s="177"/>
    </row>
    <row r="13" spans="1:17" s="210" customFormat="1" ht="82.5" customHeight="1" x14ac:dyDescent="0.25">
      <c r="A13" s="171" t="s">
        <v>113</v>
      </c>
      <c r="B13" s="233" t="s">
        <v>114</v>
      </c>
      <c r="C13" s="235" t="s">
        <v>119</v>
      </c>
      <c r="D13" s="234"/>
      <c r="E13" s="139">
        <v>18</v>
      </c>
      <c r="F13" s="139">
        <v>1</v>
      </c>
      <c r="G13" s="139">
        <f>+E13*F13</f>
        <v>18</v>
      </c>
      <c r="H13" s="141">
        <v>3</v>
      </c>
      <c r="I13" s="219">
        <f t="shared" si="5"/>
        <v>54</v>
      </c>
      <c r="J13" s="220">
        <v>54</v>
      </c>
      <c r="K13" s="106"/>
      <c r="L13" s="106"/>
      <c r="M13" s="221">
        <f t="shared" si="3"/>
        <v>0</v>
      </c>
      <c r="N13" s="222">
        <f t="shared" si="6"/>
        <v>0</v>
      </c>
      <c r="Q13" s="211"/>
    </row>
    <row r="14" spans="1:17" s="229" customFormat="1" ht="82.5" customHeight="1" x14ac:dyDescent="0.25">
      <c r="A14" s="242" t="s">
        <v>126</v>
      </c>
      <c r="B14" s="243" t="s">
        <v>123</v>
      </c>
      <c r="C14" s="243" t="s">
        <v>122</v>
      </c>
      <c r="D14" s="244"/>
      <c r="E14" s="245">
        <v>56</v>
      </c>
      <c r="F14" s="245">
        <v>1</v>
      </c>
      <c r="G14" s="245">
        <v>56</v>
      </c>
      <c r="H14" s="245">
        <v>0.5</v>
      </c>
      <c r="I14" s="245">
        <v>28</v>
      </c>
      <c r="J14" s="246">
        <v>0</v>
      </c>
      <c r="K14" s="247"/>
      <c r="L14" s="247">
        <f>+I14-J14</f>
        <v>28</v>
      </c>
      <c r="M14" s="248"/>
      <c r="N14" s="249">
        <f t="shared" si="6"/>
        <v>28</v>
      </c>
      <c r="Q14" s="230" t="s">
        <v>126</v>
      </c>
    </row>
    <row r="15" spans="1:17" ht="15.75" x14ac:dyDescent="0.25">
      <c r="A15" s="236"/>
      <c r="B15" s="237"/>
      <c r="C15" s="238" t="s">
        <v>33</v>
      </c>
      <c r="D15" s="239"/>
      <c r="E15" s="240">
        <f>+MAX(E5:E12)</f>
        <v>56</v>
      </c>
      <c r="F15" s="241">
        <f>G15/E15</f>
        <v>7.112857142857143</v>
      </c>
      <c r="G15" s="240">
        <f>SUM(G5:G14)</f>
        <v>398.32</v>
      </c>
      <c r="H15" s="241">
        <f>I15/G15</f>
        <v>1.1528419361317535</v>
      </c>
      <c r="I15" s="240">
        <f>SUM(I5:I14)</f>
        <v>459.2</v>
      </c>
      <c r="J15" s="240">
        <f>SUM(J5:J14)</f>
        <v>431.2</v>
      </c>
      <c r="K15" s="140">
        <f t="shared" ref="K15" si="7">SUM(K5:K12)</f>
        <v>0</v>
      </c>
      <c r="L15" s="150">
        <f>SUM(L5:L14)</f>
        <v>28</v>
      </c>
      <c r="M15" s="140">
        <f>SUM(M5:M13)</f>
        <v>0</v>
      </c>
      <c r="N15" s="150">
        <f>SUM(N5:N14)</f>
        <v>28</v>
      </c>
      <c r="Q15" s="48"/>
    </row>
    <row r="16" spans="1:17" ht="18.75" customHeight="1" x14ac:dyDescent="0.25">
      <c r="A16" s="268" t="s">
        <v>120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70"/>
      <c r="O16" s="56"/>
      <c r="P16" s="1"/>
      <c r="Q16" s="48"/>
    </row>
    <row r="17" spans="1:17" s="176" customFormat="1" ht="105" customHeight="1" x14ac:dyDescent="0.25">
      <c r="A17" s="171" t="s">
        <v>68</v>
      </c>
      <c r="B17" s="93" t="s">
        <v>90</v>
      </c>
      <c r="C17" s="98" t="s">
        <v>105</v>
      </c>
      <c r="D17" s="194"/>
      <c r="E17" s="94">
        <v>20858</v>
      </c>
      <c r="F17" s="106">
        <v>300</v>
      </c>
      <c r="G17" s="113">
        <f t="shared" ref="G17" si="8">+E17*F17</f>
        <v>6257400</v>
      </c>
      <c r="H17" s="195">
        <v>0.02</v>
      </c>
      <c r="I17" s="113">
        <f>+G17*H17</f>
        <v>125148</v>
      </c>
      <c r="J17" s="94">
        <v>125148</v>
      </c>
      <c r="K17" s="114"/>
      <c r="L17" s="114"/>
      <c r="M17" s="114">
        <f>I17-J17</f>
        <v>0</v>
      </c>
      <c r="N17" s="117">
        <f>I17-J17</f>
        <v>0</v>
      </c>
      <c r="O17" s="56"/>
      <c r="P17" s="1"/>
      <c r="Q17" s="177"/>
    </row>
    <row r="18" spans="1:17" s="176" customFormat="1" ht="60" x14ac:dyDescent="0.25">
      <c r="A18" s="170" t="s">
        <v>68</v>
      </c>
      <c r="B18" s="93" t="s">
        <v>52</v>
      </c>
      <c r="C18" s="95" t="s">
        <v>106</v>
      </c>
      <c r="D18" s="93"/>
      <c r="E18" s="94">
        <v>20858</v>
      </c>
      <c r="F18" s="106">
        <v>150</v>
      </c>
      <c r="G18" s="113">
        <f t="shared" ref="G18:G26" si="9">+E18*F18</f>
        <v>3128700</v>
      </c>
      <c r="H18" s="195">
        <v>0.02</v>
      </c>
      <c r="I18" s="113">
        <f t="shared" ref="I18:I20" si="10">+G18*H18</f>
        <v>62574</v>
      </c>
      <c r="J18" s="94">
        <v>62574</v>
      </c>
      <c r="K18" s="114"/>
      <c r="L18" s="114"/>
      <c r="M18" s="114">
        <f t="shared" ref="M18:M26" si="11">I18-J18</f>
        <v>0</v>
      </c>
      <c r="N18" s="117">
        <f t="shared" ref="N18:N25" si="12">I18-J18</f>
        <v>0</v>
      </c>
      <c r="Q18" s="177"/>
    </row>
    <row r="19" spans="1:17" s="176" customFormat="1" ht="120" customHeight="1" x14ac:dyDescent="0.25">
      <c r="A19" s="170" t="s">
        <v>68</v>
      </c>
      <c r="B19" s="179" t="s">
        <v>73</v>
      </c>
      <c r="C19" s="98" t="s">
        <v>107</v>
      </c>
      <c r="D19" s="96"/>
      <c r="E19" s="94">
        <v>20858</v>
      </c>
      <c r="F19" s="106">
        <v>17</v>
      </c>
      <c r="G19" s="113">
        <f>+E19*F19</f>
        <v>354586</v>
      </c>
      <c r="H19" s="195">
        <v>0.02</v>
      </c>
      <c r="I19" s="113">
        <f t="shared" si="10"/>
        <v>7091.72</v>
      </c>
      <c r="J19" s="94">
        <v>7091.72</v>
      </c>
      <c r="K19" s="114"/>
      <c r="L19" s="114"/>
      <c r="M19" s="114">
        <f t="shared" si="11"/>
        <v>0</v>
      </c>
      <c r="N19" s="117">
        <f t="shared" si="12"/>
        <v>0</v>
      </c>
      <c r="Q19" s="177"/>
    </row>
    <row r="20" spans="1:17" s="176" customFormat="1" ht="45" x14ac:dyDescent="0.25">
      <c r="A20" s="171" t="s">
        <v>68</v>
      </c>
      <c r="B20" s="96" t="s">
        <v>49</v>
      </c>
      <c r="C20" s="98" t="s">
        <v>93</v>
      </c>
      <c r="D20" s="194"/>
      <c r="E20" s="97">
        <v>20858</v>
      </c>
      <c r="F20" s="106">
        <v>1</v>
      </c>
      <c r="G20" s="113">
        <f t="shared" ref="G20" si="13">+E20*F20</f>
        <v>20858</v>
      </c>
      <c r="H20" s="196">
        <v>0.16600000000000001</v>
      </c>
      <c r="I20" s="113">
        <f t="shared" si="10"/>
        <v>3462.4280000000003</v>
      </c>
      <c r="J20" s="94">
        <v>3462.4280000000003</v>
      </c>
      <c r="K20" s="114"/>
      <c r="L20" s="114"/>
      <c r="M20" s="114">
        <f t="shared" si="11"/>
        <v>0</v>
      </c>
      <c r="N20" s="117">
        <f t="shared" si="12"/>
        <v>0</v>
      </c>
      <c r="Q20" s="177"/>
    </row>
    <row r="21" spans="1:17" s="176" customFormat="1" ht="30" x14ac:dyDescent="0.25">
      <c r="A21" s="171" t="s">
        <v>68</v>
      </c>
      <c r="B21" s="93" t="s">
        <v>53</v>
      </c>
      <c r="C21" s="95" t="s">
        <v>108</v>
      </c>
      <c r="D21" s="93"/>
      <c r="E21" s="94">
        <v>20858</v>
      </c>
      <c r="F21" s="106">
        <v>1</v>
      </c>
      <c r="G21" s="113">
        <f t="shared" si="9"/>
        <v>20858</v>
      </c>
      <c r="H21" s="116">
        <v>0.33</v>
      </c>
      <c r="I21" s="113">
        <f t="shared" ref="I21:I25" si="14">+G21*H21</f>
        <v>6883.14</v>
      </c>
      <c r="J21" s="94">
        <v>6883.14</v>
      </c>
      <c r="K21" s="114"/>
      <c r="L21" s="114"/>
      <c r="M21" s="114">
        <f t="shared" si="11"/>
        <v>0</v>
      </c>
      <c r="N21" s="117">
        <f t="shared" si="12"/>
        <v>0</v>
      </c>
      <c r="Q21" s="177"/>
    </row>
    <row r="22" spans="1:17" s="173" customFormat="1" ht="30" x14ac:dyDescent="0.25">
      <c r="A22" s="171" t="s">
        <v>68</v>
      </c>
      <c r="B22" s="93" t="s">
        <v>70</v>
      </c>
      <c r="C22" s="95" t="s">
        <v>109</v>
      </c>
      <c r="D22" s="93"/>
      <c r="E22" s="94">
        <v>20858</v>
      </c>
      <c r="F22" s="106">
        <v>12</v>
      </c>
      <c r="G22" s="113">
        <f t="shared" si="9"/>
        <v>250296</v>
      </c>
      <c r="H22" s="116">
        <v>0.25</v>
      </c>
      <c r="I22" s="113">
        <f t="shared" si="14"/>
        <v>62574</v>
      </c>
      <c r="J22" s="94">
        <v>62574</v>
      </c>
      <c r="K22" s="114"/>
      <c r="L22" s="114"/>
      <c r="M22" s="114">
        <f t="shared" si="11"/>
        <v>0</v>
      </c>
      <c r="N22" s="117">
        <f t="shared" si="12"/>
        <v>0</v>
      </c>
      <c r="Q22" s="174"/>
    </row>
    <row r="23" spans="1:17" s="173" customFormat="1" ht="30" x14ac:dyDescent="0.25">
      <c r="A23" s="171" t="s">
        <v>68</v>
      </c>
      <c r="B23" s="95" t="s">
        <v>71</v>
      </c>
      <c r="C23" s="95" t="s">
        <v>112</v>
      </c>
      <c r="D23" s="93">
        <v>742</v>
      </c>
      <c r="E23" s="94">
        <v>20858</v>
      </c>
      <c r="F23" s="106">
        <v>1</v>
      </c>
      <c r="G23" s="113">
        <f t="shared" si="9"/>
        <v>20858</v>
      </c>
      <c r="H23" s="116">
        <v>0.75</v>
      </c>
      <c r="I23" s="113">
        <f t="shared" si="14"/>
        <v>15643.5</v>
      </c>
      <c r="J23" s="94">
        <v>15643.5</v>
      </c>
      <c r="K23" s="114"/>
      <c r="L23" s="114"/>
      <c r="M23" s="114">
        <f t="shared" si="11"/>
        <v>0</v>
      </c>
      <c r="N23" s="117">
        <f t="shared" si="12"/>
        <v>0</v>
      </c>
      <c r="Q23" s="174"/>
    </row>
    <row r="24" spans="1:17" s="173" customFormat="1" ht="60" x14ac:dyDescent="0.25">
      <c r="A24" s="171" t="s">
        <v>68</v>
      </c>
      <c r="B24" s="93" t="s">
        <v>72</v>
      </c>
      <c r="C24" s="95" t="s">
        <v>92</v>
      </c>
      <c r="D24" s="93"/>
      <c r="E24" s="94">
        <v>1092</v>
      </c>
      <c r="F24" s="106">
        <v>1</v>
      </c>
      <c r="G24" s="113">
        <f t="shared" si="9"/>
        <v>1092</v>
      </c>
      <c r="H24" s="116">
        <v>0.25</v>
      </c>
      <c r="I24" s="113">
        <f t="shared" si="14"/>
        <v>273</v>
      </c>
      <c r="J24" s="94">
        <v>273</v>
      </c>
      <c r="K24" s="114"/>
      <c r="L24" s="114"/>
      <c r="M24" s="114">
        <f t="shared" si="11"/>
        <v>0</v>
      </c>
      <c r="N24" s="117">
        <f t="shared" si="12"/>
        <v>0</v>
      </c>
      <c r="Q24" s="174"/>
    </row>
    <row r="25" spans="1:17" s="173" customFormat="1" ht="60" x14ac:dyDescent="0.25">
      <c r="A25" s="171" t="s">
        <v>68</v>
      </c>
      <c r="B25" s="93" t="s">
        <v>54</v>
      </c>
      <c r="C25" s="95" t="s">
        <v>74</v>
      </c>
      <c r="D25" s="95"/>
      <c r="E25" s="94">
        <v>1092</v>
      </c>
      <c r="F25" s="175">
        <v>1</v>
      </c>
      <c r="G25" s="113">
        <f t="shared" si="9"/>
        <v>1092</v>
      </c>
      <c r="H25" s="116">
        <v>0.25</v>
      </c>
      <c r="I25" s="113">
        <f t="shared" si="14"/>
        <v>273</v>
      </c>
      <c r="J25" s="94">
        <v>273</v>
      </c>
      <c r="K25" s="114"/>
      <c r="L25" s="114"/>
      <c r="M25" s="114">
        <f t="shared" si="11"/>
        <v>0</v>
      </c>
      <c r="N25" s="117">
        <f t="shared" si="12"/>
        <v>0</v>
      </c>
      <c r="Q25" s="174"/>
    </row>
    <row r="26" spans="1:17" s="173" customFormat="1" ht="30" x14ac:dyDescent="0.25">
      <c r="A26" s="171" t="s">
        <v>68</v>
      </c>
      <c r="B26" s="93" t="s">
        <v>55</v>
      </c>
      <c r="C26" s="95" t="s">
        <v>110</v>
      </c>
      <c r="D26" s="93"/>
      <c r="E26" s="94">
        <v>20858</v>
      </c>
      <c r="F26" s="175">
        <v>1</v>
      </c>
      <c r="G26" s="113">
        <f t="shared" si="9"/>
        <v>20858</v>
      </c>
      <c r="H26" s="172">
        <v>7.535E-2</v>
      </c>
      <c r="I26" s="113">
        <f>+G26*H26</f>
        <v>1571.6503</v>
      </c>
      <c r="J26" s="94">
        <v>1571.6503</v>
      </c>
      <c r="K26" s="114"/>
      <c r="L26" s="114"/>
      <c r="M26" s="114">
        <f t="shared" si="11"/>
        <v>0</v>
      </c>
      <c r="N26" s="117">
        <f>I26-J26</f>
        <v>0</v>
      </c>
      <c r="Q26" s="174"/>
    </row>
    <row r="27" spans="1:17" s="227" customFormat="1" ht="38.25" x14ac:dyDescent="0.25">
      <c r="A27" s="242" t="s">
        <v>126</v>
      </c>
      <c r="B27" s="243" t="s">
        <v>125</v>
      </c>
      <c r="C27" s="243" t="s">
        <v>124</v>
      </c>
      <c r="D27" s="250"/>
      <c r="E27" s="251">
        <v>1400</v>
      </c>
      <c r="F27" s="245">
        <v>1</v>
      </c>
      <c r="G27" s="251">
        <v>1400</v>
      </c>
      <c r="H27" s="245">
        <v>0.25</v>
      </c>
      <c r="I27" s="245">
        <v>350</v>
      </c>
      <c r="J27" s="252">
        <v>0</v>
      </c>
      <c r="K27" s="253"/>
      <c r="L27" s="253">
        <f>+I27-J27</f>
        <v>350</v>
      </c>
      <c r="M27" s="253">
        <v>0</v>
      </c>
      <c r="N27" s="254">
        <f>I27-J27</f>
        <v>350</v>
      </c>
      <c r="Q27" s="228"/>
    </row>
    <row r="28" spans="1:17" ht="15.75" x14ac:dyDescent="0.25">
      <c r="A28" s="109"/>
      <c r="B28" s="110"/>
      <c r="C28" s="108" t="s">
        <v>121</v>
      </c>
      <c r="D28" s="107"/>
      <c r="E28" s="115">
        <f>+MAX(E17:E26)</f>
        <v>20858</v>
      </c>
      <c r="F28" s="121">
        <f>G28/E28</f>
        <v>483.1718285549909</v>
      </c>
      <c r="G28" s="115">
        <f>SUM(G17:G27)</f>
        <v>10077998</v>
      </c>
      <c r="H28" s="121">
        <f>I28/G28</f>
        <v>2.8363216414609333E-2</v>
      </c>
      <c r="I28" s="115">
        <f>SUM(I17:I27)</f>
        <v>285844.43830000004</v>
      </c>
      <c r="J28" s="115">
        <f>SUM(J17:J27)</f>
        <v>285494.43830000004</v>
      </c>
      <c r="K28" s="118">
        <f t="shared" ref="K28:N28" si="15">SUM(K17:K26)</f>
        <v>0</v>
      </c>
      <c r="L28" s="118">
        <f t="shared" si="15"/>
        <v>0</v>
      </c>
      <c r="M28" s="118">
        <f t="shared" si="15"/>
        <v>0</v>
      </c>
      <c r="N28" s="136">
        <f t="shared" si="15"/>
        <v>0</v>
      </c>
      <c r="Q28" s="48"/>
    </row>
    <row r="29" spans="1:17" ht="18.75" x14ac:dyDescent="0.25">
      <c r="A29" s="268" t="s">
        <v>56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70"/>
      <c r="O29" s="56"/>
      <c r="P29" s="1"/>
      <c r="Q29" s="48"/>
    </row>
    <row r="30" spans="1:17" ht="15" customHeight="1" x14ac:dyDescent="0.25">
      <c r="A30" s="111"/>
      <c r="B30" s="96"/>
      <c r="C30" s="98"/>
      <c r="D30" s="96"/>
      <c r="E30" s="97"/>
      <c r="F30" s="119"/>
      <c r="G30" s="104"/>
      <c r="H30" s="116"/>
      <c r="I30" s="113"/>
      <c r="J30" s="120"/>
      <c r="K30" s="114"/>
      <c r="L30" s="114"/>
      <c r="M30" s="114"/>
      <c r="N30" s="117"/>
      <c r="Q30" s="48"/>
    </row>
    <row r="31" spans="1:17" ht="16.5" thickBot="1" x14ac:dyDescent="0.3">
      <c r="A31" s="109"/>
      <c r="B31" s="110"/>
      <c r="C31" s="108" t="s">
        <v>37</v>
      </c>
      <c r="D31" s="107"/>
      <c r="E31" s="76">
        <f>+MAX(E30:E30)</f>
        <v>0</v>
      </c>
      <c r="F31" s="76">
        <f t="shared" ref="F31:N31" si="16">SUM(F30:F30)</f>
        <v>0</v>
      </c>
      <c r="G31" s="76">
        <f t="shared" si="16"/>
        <v>0</v>
      </c>
      <c r="H31" s="76">
        <f t="shared" si="16"/>
        <v>0</v>
      </c>
      <c r="I31" s="76">
        <f t="shared" si="16"/>
        <v>0</v>
      </c>
      <c r="J31" s="76">
        <f t="shared" si="16"/>
        <v>0</v>
      </c>
      <c r="K31" s="76">
        <f t="shared" si="16"/>
        <v>0</v>
      </c>
      <c r="L31" s="76">
        <f t="shared" si="16"/>
        <v>0</v>
      </c>
      <c r="M31" s="76">
        <f t="shared" si="16"/>
        <v>0</v>
      </c>
      <c r="N31" s="112">
        <f t="shared" si="16"/>
        <v>0</v>
      </c>
      <c r="Q31" s="49"/>
    </row>
    <row r="32" spans="1:17" ht="18.75" x14ac:dyDescent="0.25">
      <c r="A32" s="268" t="s">
        <v>58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70"/>
      <c r="O32" s="56"/>
      <c r="P32" s="1"/>
      <c r="Q32" s="48"/>
    </row>
    <row r="33" spans="1:17" s="201" customFormat="1" ht="30" customHeight="1" x14ac:dyDescent="0.25">
      <c r="A33" s="171" t="s">
        <v>68</v>
      </c>
      <c r="B33" s="197" t="s">
        <v>61</v>
      </c>
      <c r="C33" s="198" t="s">
        <v>87</v>
      </c>
      <c r="D33" s="197"/>
      <c r="E33" s="199">
        <v>8262043</v>
      </c>
      <c r="F33" s="200">
        <v>1</v>
      </c>
      <c r="G33" s="113">
        <f t="shared" ref="G33:G34" si="17">+E33*F33</f>
        <v>8262043</v>
      </c>
      <c r="H33" s="116">
        <v>7.0000000000000007E-2</v>
      </c>
      <c r="I33" s="113">
        <f t="shared" ref="I33:I34" si="18">+G33*H33</f>
        <v>578343.01</v>
      </c>
      <c r="J33" s="199">
        <v>578343.01</v>
      </c>
      <c r="K33" s="114"/>
      <c r="L33" s="114"/>
      <c r="M33" s="114"/>
      <c r="N33" s="117">
        <f t="shared" ref="N33:N34" si="19">+I33-J33</f>
        <v>0</v>
      </c>
      <c r="Q33" s="202"/>
    </row>
    <row r="34" spans="1:17" s="201" customFormat="1" ht="30" x14ac:dyDescent="0.25">
      <c r="A34" s="171" t="s">
        <v>68</v>
      </c>
      <c r="B34" s="203" t="s">
        <v>59</v>
      </c>
      <c r="C34" s="198" t="s">
        <v>76</v>
      </c>
      <c r="D34" s="197"/>
      <c r="E34" s="199">
        <v>190000</v>
      </c>
      <c r="F34" s="200">
        <v>1</v>
      </c>
      <c r="G34" s="113">
        <f t="shared" si="17"/>
        <v>190000</v>
      </c>
      <c r="H34" s="116">
        <v>0.5</v>
      </c>
      <c r="I34" s="113">
        <f t="shared" si="18"/>
        <v>95000</v>
      </c>
      <c r="J34" s="199">
        <v>95000</v>
      </c>
      <c r="K34" s="114"/>
      <c r="L34" s="114"/>
      <c r="M34" s="114"/>
      <c r="N34" s="117">
        <f t="shared" si="19"/>
        <v>0</v>
      </c>
      <c r="Q34" s="202"/>
    </row>
    <row r="35" spans="1:17" s="201" customFormat="1" ht="28.5" customHeight="1" x14ac:dyDescent="0.25">
      <c r="A35" s="171" t="s">
        <v>68</v>
      </c>
      <c r="B35" s="203" t="s">
        <v>60</v>
      </c>
      <c r="C35" s="198" t="s">
        <v>75</v>
      </c>
      <c r="D35" s="197"/>
      <c r="E35" s="199">
        <v>1900</v>
      </c>
      <c r="F35" s="200">
        <v>1</v>
      </c>
      <c r="G35" s="113">
        <f t="shared" ref="G35" si="20">+E35*F35</f>
        <v>1900</v>
      </c>
      <c r="H35" s="204">
        <v>0.16700000000000001</v>
      </c>
      <c r="I35" s="113">
        <f t="shared" ref="I35" si="21">+G35*H35</f>
        <v>317.3</v>
      </c>
      <c r="J35" s="199">
        <v>317.3</v>
      </c>
      <c r="K35" s="114"/>
      <c r="L35" s="114"/>
      <c r="M35" s="114"/>
      <c r="N35" s="117">
        <f t="shared" ref="N35" si="22">+I35-J35</f>
        <v>0</v>
      </c>
      <c r="Q35" s="202"/>
    </row>
    <row r="36" spans="1:17" ht="16.5" thickBot="1" x14ac:dyDescent="0.3">
      <c r="A36" s="109"/>
      <c r="B36" s="110"/>
      <c r="C36" s="108" t="s">
        <v>57</v>
      </c>
      <c r="D36" s="75"/>
      <c r="E36" s="76">
        <f>+MAX(E33:E35)</f>
        <v>8262043</v>
      </c>
      <c r="F36" s="101">
        <f>G36/E36</f>
        <v>1.0232267007082874</v>
      </c>
      <c r="G36" s="115">
        <f>SUM(G33:G35)</f>
        <v>8453943</v>
      </c>
      <c r="H36" s="101">
        <f>I36/G36</f>
        <v>7.9685929985570059E-2</v>
      </c>
      <c r="I36" s="115">
        <f t="shared" ref="I36:N36" si="23">SUM(I33:I35)</f>
        <v>673660.31</v>
      </c>
      <c r="J36" s="115">
        <f t="shared" si="23"/>
        <v>673660.31</v>
      </c>
      <c r="K36" s="115">
        <f t="shared" si="23"/>
        <v>0</v>
      </c>
      <c r="L36" s="115">
        <f t="shared" si="23"/>
        <v>0</v>
      </c>
      <c r="M36" s="115">
        <f t="shared" si="23"/>
        <v>0</v>
      </c>
      <c r="N36" s="136">
        <f t="shared" si="23"/>
        <v>0</v>
      </c>
      <c r="Q36" s="49"/>
    </row>
    <row r="37" spans="1:17" ht="25.5" customHeight="1" thickBot="1" x14ac:dyDescent="0.3">
      <c r="A37" s="123"/>
      <c r="B37" s="124"/>
      <c r="C37" s="125" t="s">
        <v>38</v>
      </c>
      <c r="D37" s="126"/>
      <c r="E37" s="127">
        <f>+E15+E28+E31+E36</f>
        <v>8282957</v>
      </c>
      <c r="F37" s="128">
        <f>G37/E37</f>
        <v>2.237406196844919</v>
      </c>
      <c r="G37" s="67">
        <f>+G15+G28+G31+G36</f>
        <v>18532339.32</v>
      </c>
      <c r="H37" s="128">
        <f>I37/G37</f>
        <v>5.1799394114482471E-2</v>
      </c>
      <c r="I37" s="127">
        <f>+I15+I28+I31+I36</f>
        <v>959963.94830000005</v>
      </c>
      <c r="J37" s="127">
        <f>+J15+J28+J31+J36</f>
        <v>959585.94830000005</v>
      </c>
      <c r="K37" s="127">
        <f>+K15+K28+K36</f>
        <v>0</v>
      </c>
      <c r="L37" s="127">
        <f>+L15+L28+L36</f>
        <v>28</v>
      </c>
      <c r="M37" s="127">
        <f>+M15+M28+M36</f>
        <v>0</v>
      </c>
      <c r="N37" s="137">
        <f>+N15+N28+N31+N36</f>
        <v>28</v>
      </c>
      <c r="Q37" s="15"/>
    </row>
    <row r="38" spans="1:17" ht="15.75" thickBot="1" x14ac:dyDescent="0.3">
      <c r="C38" s="15"/>
      <c r="Q38" s="15"/>
    </row>
    <row r="39" spans="1:17" ht="78.75" x14ac:dyDescent="0.25">
      <c r="C39" s="15"/>
      <c r="D39" s="69" t="str">
        <f>+A3</f>
        <v>Program Rule</v>
      </c>
      <c r="E39" s="70" t="str">
        <f t="shared" ref="E39:N39" si="24">+E3</f>
        <v>Estimated # Respondents</v>
      </c>
      <c r="F39" s="70" t="str">
        <f t="shared" si="24"/>
        <v>Responses per Respondents</v>
      </c>
      <c r="G39" s="70" t="str">
        <f t="shared" si="24"/>
        <v>Total Annual Records</v>
      </c>
      <c r="H39" s="70" t="str">
        <f t="shared" si="24"/>
        <v>Estimated Avg. # of Hours Per Response</v>
      </c>
      <c r="I39" s="70" t="str">
        <f t="shared" si="24"/>
        <v xml:space="preserve">Estimated Total Hours            </v>
      </c>
      <c r="J39" s="70" t="str">
        <f t="shared" si="24"/>
        <v>Current OMB Approved Burden Hrs</v>
      </c>
      <c r="K39" s="70" t="str">
        <f t="shared" si="24"/>
        <v>Due to Authorizing Statute</v>
      </c>
      <c r="L39" s="70" t="str">
        <f t="shared" si="24"/>
        <v>Due to Program Change - Independent Review Rule</v>
      </c>
      <c r="M39" s="70" t="str">
        <f t="shared" si="24"/>
        <v>Due to an Adjustment</v>
      </c>
      <c r="N39" s="71" t="str">
        <f t="shared" si="24"/>
        <v>Total Difference</v>
      </c>
      <c r="Q39" s="15"/>
    </row>
    <row r="40" spans="1:17" x14ac:dyDescent="0.25">
      <c r="C40" s="15"/>
      <c r="D40" s="80" t="str">
        <f t="shared" ref="D40:D46" si="25">+Q6</f>
        <v>F/R Eligibility</v>
      </c>
      <c r="E40" s="129">
        <f>+SUM($E$15+$E$28+$E$31+$E$36)</f>
        <v>8282957</v>
      </c>
      <c r="F40" s="131">
        <f t="shared" ref="F40:F51" si="26">IF(E40&gt;0,G40/E40,0)</f>
        <v>2.2372282410738098</v>
      </c>
      <c r="G40" s="129">
        <f t="shared" ref="G40:G51" si="27">+SUMIF($A$5:$A$36,D40,($G$5:$G$36))</f>
        <v>18530865.32</v>
      </c>
      <c r="H40" s="131">
        <f t="shared" ref="H40:H51" si="28">IF(G40&gt;0,I40/G40,0)</f>
        <v>5.1780201935006022E-2</v>
      </c>
      <c r="I40" s="129">
        <f t="shared" ref="I40:I51" si="29">+SUMIF($A$5:$A$36,D40,($I$5:$I$36))</f>
        <v>959531.94830000005</v>
      </c>
      <c r="J40" s="132">
        <f t="shared" ref="J40:J51" si="30">+SUMIF($A$5:$A$36,D40,($J$5:$J$36))</f>
        <v>959531.94830000005</v>
      </c>
      <c r="K40" s="72">
        <f>+SUMIF($A$5:$A$36,$D$40,($K$5:$K$36))</f>
        <v>0</v>
      </c>
      <c r="L40" s="72">
        <f>+SUMIF($A$5:$A$36,$D$40,($L$5:$L$36))</f>
        <v>0</v>
      </c>
      <c r="M40" s="129">
        <f>+SUMIF($A$5:$A$36,$D$40,($M$5:$M$36))</f>
        <v>0</v>
      </c>
      <c r="N40" s="130">
        <f t="shared" ref="N40:N51" si="31">+SUMIF($A$5:$A$36,D40,($N$5:$N$36))</f>
        <v>0</v>
      </c>
      <c r="Q40" s="15"/>
    </row>
    <row r="41" spans="1:17" x14ac:dyDescent="0.25">
      <c r="C41" s="15"/>
      <c r="D41" s="80" t="str">
        <f t="shared" si="25"/>
        <v>Direct Certification</v>
      </c>
      <c r="E41" s="72">
        <f t="shared" ref="E41:E51" si="32">+SUMIF($A$5:$A$36,D41,($E$5:$E$36))</f>
        <v>0</v>
      </c>
      <c r="F41" s="72">
        <f t="shared" si="26"/>
        <v>0</v>
      </c>
      <c r="G41" s="72">
        <f t="shared" si="27"/>
        <v>0</v>
      </c>
      <c r="H41" s="72">
        <f t="shared" si="28"/>
        <v>0</v>
      </c>
      <c r="I41" s="72">
        <f t="shared" si="29"/>
        <v>0</v>
      </c>
      <c r="J41" s="72">
        <f t="shared" si="30"/>
        <v>0</v>
      </c>
      <c r="K41" s="72">
        <f>+SUMIF($A$5:$A$36,$D$41,($K$5:$K$36))</f>
        <v>0</v>
      </c>
      <c r="L41" s="72">
        <f>+SUMIF($A$5:$A$36,$D$41,($L$5:$L$36))</f>
        <v>0</v>
      </c>
      <c r="M41" s="129">
        <f>+SUMIF($A$5:$A$36,$D$41,($M$5:$M$36))</f>
        <v>0</v>
      </c>
      <c r="N41" s="73">
        <f t="shared" si="31"/>
        <v>0</v>
      </c>
      <c r="Q41" s="15"/>
    </row>
    <row r="42" spans="1:17" x14ac:dyDescent="0.25">
      <c r="C42" s="15"/>
      <c r="D42" s="80" t="str">
        <f>+Q14</f>
        <v>Independent Review</v>
      </c>
      <c r="E42" s="72">
        <f t="shared" si="32"/>
        <v>1456</v>
      </c>
      <c r="F42" s="72">
        <f t="shared" si="26"/>
        <v>1</v>
      </c>
      <c r="G42" s="72">
        <f t="shared" si="27"/>
        <v>1456</v>
      </c>
      <c r="H42" s="72">
        <f t="shared" si="28"/>
        <v>0.25961538461538464</v>
      </c>
      <c r="I42" s="72">
        <f t="shared" si="29"/>
        <v>378</v>
      </c>
      <c r="J42" s="72">
        <f t="shared" si="30"/>
        <v>0</v>
      </c>
      <c r="K42" s="72"/>
      <c r="L42" s="72"/>
      <c r="M42" s="72"/>
      <c r="N42" s="73">
        <f t="shared" si="31"/>
        <v>378</v>
      </c>
      <c r="Q42" s="15"/>
    </row>
    <row r="43" spans="1:17" x14ac:dyDescent="0.25">
      <c r="C43" s="15"/>
      <c r="D43" s="80">
        <f t="shared" si="25"/>
        <v>0</v>
      </c>
      <c r="E43" s="72">
        <f t="shared" si="32"/>
        <v>0</v>
      </c>
      <c r="F43" s="72">
        <f t="shared" si="26"/>
        <v>0</v>
      </c>
      <c r="G43" s="72">
        <f t="shared" si="27"/>
        <v>0</v>
      </c>
      <c r="H43" s="72">
        <f t="shared" si="28"/>
        <v>0</v>
      </c>
      <c r="I43" s="72">
        <f t="shared" si="29"/>
        <v>0</v>
      </c>
      <c r="J43" s="72">
        <f t="shared" si="30"/>
        <v>0</v>
      </c>
      <c r="K43" s="72"/>
      <c r="L43" s="72"/>
      <c r="M43" s="72"/>
      <c r="N43" s="73">
        <f t="shared" si="31"/>
        <v>0</v>
      </c>
      <c r="P43" s="74" t="s">
        <v>36</v>
      </c>
      <c r="Q43" s="15"/>
    </row>
    <row r="44" spans="1:17" hidden="1" x14ac:dyDescent="0.25">
      <c r="C44" s="15"/>
      <c r="D44" s="80">
        <f t="shared" si="25"/>
        <v>0</v>
      </c>
      <c r="E44" s="72">
        <f t="shared" si="32"/>
        <v>0</v>
      </c>
      <c r="F44" s="72">
        <f t="shared" si="26"/>
        <v>0</v>
      </c>
      <c r="G44" s="72">
        <f t="shared" si="27"/>
        <v>0</v>
      </c>
      <c r="H44" s="72">
        <f t="shared" si="28"/>
        <v>0</v>
      </c>
      <c r="I44" s="72">
        <f t="shared" si="29"/>
        <v>0</v>
      </c>
      <c r="J44" s="72">
        <f t="shared" si="30"/>
        <v>0</v>
      </c>
      <c r="K44" s="72"/>
      <c r="L44" s="72"/>
      <c r="M44" s="72"/>
      <c r="N44" s="73">
        <f t="shared" si="31"/>
        <v>0</v>
      </c>
      <c r="Q44" s="15"/>
    </row>
    <row r="45" spans="1:17" hidden="1" x14ac:dyDescent="0.25">
      <c r="C45" s="15"/>
      <c r="D45" s="80">
        <f t="shared" si="25"/>
        <v>0</v>
      </c>
      <c r="E45" s="72">
        <f t="shared" si="32"/>
        <v>0</v>
      </c>
      <c r="F45" s="72">
        <f t="shared" si="26"/>
        <v>0</v>
      </c>
      <c r="G45" s="72">
        <f t="shared" si="27"/>
        <v>0</v>
      </c>
      <c r="H45" s="72">
        <f t="shared" si="28"/>
        <v>0</v>
      </c>
      <c r="I45" s="72">
        <f t="shared" si="29"/>
        <v>0</v>
      </c>
      <c r="J45" s="72">
        <f t="shared" si="30"/>
        <v>0</v>
      </c>
      <c r="K45" s="72"/>
      <c r="L45" s="72"/>
      <c r="M45" s="72"/>
      <c r="N45" s="73">
        <f t="shared" si="31"/>
        <v>0</v>
      </c>
    </row>
    <row r="46" spans="1:17" hidden="1" x14ac:dyDescent="0.25">
      <c r="D46" s="80">
        <f t="shared" si="25"/>
        <v>0</v>
      </c>
      <c r="E46" s="72">
        <f t="shared" si="32"/>
        <v>0</v>
      </c>
      <c r="F46" s="72">
        <f t="shared" si="26"/>
        <v>0</v>
      </c>
      <c r="G46" s="72">
        <f t="shared" si="27"/>
        <v>0</v>
      </c>
      <c r="H46" s="72">
        <f t="shared" si="28"/>
        <v>0</v>
      </c>
      <c r="I46" s="72">
        <f t="shared" si="29"/>
        <v>0</v>
      </c>
      <c r="J46" s="72">
        <f t="shared" si="30"/>
        <v>0</v>
      </c>
      <c r="K46" s="72"/>
      <c r="L46" s="72"/>
      <c r="M46" s="72"/>
      <c r="N46" s="73">
        <f t="shared" si="31"/>
        <v>0</v>
      </c>
    </row>
    <row r="47" spans="1:17" hidden="1" x14ac:dyDescent="0.25">
      <c r="D47" s="80">
        <f>+Q15</f>
        <v>0</v>
      </c>
      <c r="E47" s="72">
        <f t="shared" si="32"/>
        <v>0</v>
      </c>
      <c r="F47" s="72">
        <f t="shared" si="26"/>
        <v>0</v>
      </c>
      <c r="G47" s="72">
        <f t="shared" si="27"/>
        <v>0</v>
      </c>
      <c r="H47" s="72">
        <f t="shared" si="28"/>
        <v>0</v>
      </c>
      <c r="I47" s="72">
        <f t="shared" si="29"/>
        <v>0</v>
      </c>
      <c r="J47" s="72">
        <f t="shared" si="30"/>
        <v>0</v>
      </c>
      <c r="K47" s="72"/>
      <c r="L47" s="72"/>
      <c r="M47" s="72"/>
      <c r="N47" s="73">
        <f t="shared" si="31"/>
        <v>0</v>
      </c>
    </row>
    <row r="48" spans="1:17" hidden="1" x14ac:dyDescent="0.25">
      <c r="D48" s="80">
        <f>+Q16</f>
        <v>0</v>
      </c>
      <c r="E48" s="72">
        <f t="shared" si="32"/>
        <v>0</v>
      </c>
      <c r="F48" s="72">
        <f t="shared" si="26"/>
        <v>0</v>
      </c>
      <c r="G48" s="72">
        <f t="shared" si="27"/>
        <v>0</v>
      </c>
      <c r="H48" s="72">
        <f t="shared" si="28"/>
        <v>0</v>
      </c>
      <c r="I48" s="72">
        <f t="shared" si="29"/>
        <v>0</v>
      </c>
      <c r="J48" s="72">
        <f t="shared" si="30"/>
        <v>0</v>
      </c>
      <c r="K48" s="72"/>
      <c r="L48" s="72"/>
      <c r="M48" s="72"/>
      <c r="N48" s="73">
        <f t="shared" si="31"/>
        <v>0</v>
      </c>
    </row>
    <row r="49" spans="4:14" hidden="1" x14ac:dyDescent="0.25">
      <c r="D49" s="80">
        <f>+Q18</f>
        <v>0</v>
      </c>
      <c r="E49" s="72">
        <f t="shared" si="32"/>
        <v>0</v>
      </c>
      <c r="F49" s="72">
        <f t="shared" si="26"/>
        <v>0</v>
      </c>
      <c r="G49" s="72">
        <f t="shared" si="27"/>
        <v>0</v>
      </c>
      <c r="H49" s="72">
        <f t="shared" si="28"/>
        <v>0</v>
      </c>
      <c r="I49" s="72">
        <f t="shared" si="29"/>
        <v>0</v>
      </c>
      <c r="J49" s="72">
        <f t="shared" si="30"/>
        <v>0</v>
      </c>
      <c r="K49" s="72"/>
      <c r="L49" s="72"/>
      <c r="M49" s="72"/>
      <c r="N49" s="73">
        <f t="shared" si="31"/>
        <v>0</v>
      </c>
    </row>
    <row r="50" spans="4:14" hidden="1" x14ac:dyDescent="0.25">
      <c r="D50" s="80">
        <f>+Q21</f>
        <v>0</v>
      </c>
      <c r="E50" s="72">
        <f t="shared" si="32"/>
        <v>0</v>
      </c>
      <c r="F50" s="72">
        <f t="shared" si="26"/>
        <v>0</v>
      </c>
      <c r="G50" s="72">
        <f t="shared" si="27"/>
        <v>0</v>
      </c>
      <c r="H50" s="72">
        <f t="shared" si="28"/>
        <v>0</v>
      </c>
      <c r="I50" s="72">
        <f t="shared" si="29"/>
        <v>0</v>
      </c>
      <c r="J50" s="72">
        <f t="shared" si="30"/>
        <v>0</v>
      </c>
      <c r="K50" s="72"/>
      <c r="L50" s="72"/>
      <c r="M50" s="72"/>
      <c r="N50" s="73">
        <f t="shared" si="31"/>
        <v>0</v>
      </c>
    </row>
    <row r="51" spans="4:14" hidden="1" x14ac:dyDescent="0.25">
      <c r="D51" s="80">
        <f>+Q22</f>
        <v>0</v>
      </c>
      <c r="E51" s="72">
        <f t="shared" si="32"/>
        <v>0</v>
      </c>
      <c r="F51" s="72">
        <f t="shared" si="26"/>
        <v>0</v>
      </c>
      <c r="G51" s="72">
        <f t="shared" si="27"/>
        <v>0</v>
      </c>
      <c r="H51" s="72">
        <f t="shared" si="28"/>
        <v>0</v>
      </c>
      <c r="I51" s="72">
        <f t="shared" si="29"/>
        <v>0</v>
      </c>
      <c r="J51" s="72">
        <f t="shared" si="30"/>
        <v>0</v>
      </c>
      <c r="K51" s="72"/>
      <c r="L51" s="72"/>
      <c r="M51" s="72"/>
      <c r="N51" s="73">
        <f t="shared" si="31"/>
        <v>0</v>
      </c>
    </row>
    <row r="52" spans="4:14" x14ac:dyDescent="0.25">
      <c r="D52" s="81" t="s">
        <v>35</v>
      </c>
      <c r="E52" s="135">
        <f>+E37</f>
        <v>8282957</v>
      </c>
      <c r="F52" s="133">
        <f>+G52/E52</f>
        <v>2.237406196844919</v>
      </c>
      <c r="G52" s="134">
        <f>+G37</f>
        <v>18532339.32</v>
      </c>
      <c r="H52" s="133">
        <f>+I52/G52</f>
        <v>5.1799394114482471E-2</v>
      </c>
      <c r="I52" s="134">
        <f>+I37</f>
        <v>959963.94830000005</v>
      </c>
      <c r="J52" s="134">
        <f t="shared" ref="J52:N52" si="33">SUM(J40:J51)</f>
        <v>959531.94830000005</v>
      </c>
      <c r="K52" s="134">
        <f t="shared" si="33"/>
        <v>0</v>
      </c>
      <c r="L52" s="134">
        <f t="shared" si="33"/>
        <v>0</v>
      </c>
      <c r="M52" s="134">
        <f t="shared" si="33"/>
        <v>0</v>
      </c>
      <c r="N52" s="134">
        <f t="shared" si="33"/>
        <v>378</v>
      </c>
    </row>
  </sheetData>
  <sheetProtection selectLockedCells="1"/>
  <dataConsolidate/>
  <mergeCells count="5">
    <mergeCell ref="A1:N1"/>
    <mergeCell ref="A4:N4"/>
    <mergeCell ref="A29:N29"/>
    <mergeCell ref="A32:N32"/>
    <mergeCell ref="A16:N16"/>
  </mergeCells>
  <dataValidations count="1">
    <dataValidation type="list" allowBlank="1" showInputMessage="1" showErrorMessage="1" sqref="A33:A36 A30:A31 A15 A5:A12 A17:A26 A28">
      <formula1>$Q$6:$Q$30</formula1>
    </dataValidation>
  </dataValidations>
  <printOptions horizontalCentered="1"/>
  <pageMargins left="0.7" right="0.7" top="0.75" bottom="0.75" header="0.3" footer="0.3"/>
  <pageSetup scale="40" orientation="landscape" r:id="rId1"/>
  <headerFooter>
    <oddHeader>&amp;C&amp;"-,Bold"&amp;12OMB Control #0584-0026 
&amp;16 7 CFR Part 245, Determining Eligibility for Free &amp; Reduced Price Meals</oddHeader>
  </headerFooter>
  <ignoredErrors>
    <ignoredError sqref="G40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0"/>
  <sheetViews>
    <sheetView tabSelected="1" workbookViewId="0">
      <selection activeCell="F14" sqref="F14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75" x14ac:dyDescent="0.25">
      <c r="A1" s="271" t="s">
        <v>84</v>
      </c>
      <c r="B1" s="272"/>
      <c r="C1" s="272"/>
      <c r="D1" s="272"/>
      <c r="E1" s="272"/>
      <c r="F1" s="273"/>
    </row>
    <row r="2" spans="1:7" ht="13.5" customHeight="1" x14ac:dyDescent="0.25">
      <c r="A2" s="30"/>
      <c r="B2" s="31"/>
      <c r="C2" s="31"/>
      <c r="D2" s="31"/>
      <c r="E2" s="31"/>
      <c r="F2" s="32"/>
    </row>
    <row r="3" spans="1:7" ht="48" customHeight="1" x14ac:dyDescent="0.25">
      <c r="A3" s="43" t="s">
        <v>20</v>
      </c>
      <c r="B3" s="43" t="s">
        <v>21</v>
      </c>
      <c r="C3" s="43" t="s">
        <v>22</v>
      </c>
      <c r="D3" s="43" t="s">
        <v>23</v>
      </c>
      <c r="E3" s="43" t="s">
        <v>24</v>
      </c>
      <c r="F3" s="43" t="s">
        <v>25</v>
      </c>
    </row>
    <row r="4" spans="1:7" ht="15.75" x14ac:dyDescent="0.25">
      <c r="A4" s="42" t="s">
        <v>12</v>
      </c>
      <c r="B4" s="41"/>
      <c r="C4" s="41"/>
      <c r="D4" s="41"/>
      <c r="E4" s="41"/>
      <c r="F4" s="41"/>
    </row>
    <row r="5" spans="1:7" ht="15.75" customHeight="1" x14ac:dyDescent="0.25">
      <c r="A5" s="33" t="s">
        <v>11</v>
      </c>
      <c r="B5" s="34">
        <f>+RecordKeeping!E10</f>
        <v>56</v>
      </c>
      <c r="C5" s="162">
        <f>+RecordKeeping!F10</f>
        <v>121.30357142857143</v>
      </c>
      <c r="D5" s="34">
        <f>+RecordKeeping!G10</f>
        <v>6793</v>
      </c>
      <c r="E5" s="168">
        <f>+RecordKeeping!H10</f>
        <v>0.24900073605181805</v>
      </c>
      <c r="F5" s="34">
        <f>+RecordKeeping!I10</f>
        <v>1691.462</v>
      </c>
      <c r="G5" s="36"/>
    </row>
    <row r="6" spans="1:7" ht="19.5" customHeight="1" x14ac:dyDescent="0.25">
      <c r="A6" s="37" t="s">
        <v>28</v>
      </c>
      <c r="B6" s="35">
        <f>+RecordKeeping!E14</f>
        <v>20858</v>
      </c>
      <c r="C6" s="163">
        <f>+RecordKeeping!F14</f>
        <v>1.0523540128487869</v>
      </c>
      <c r="D6" s="34">
        <f>+RecordKeeping!G14</f>
        <v>21950</v>
      </c>
      <c r="E6" s="168">
        <f>+RecordKeeping!H14</f>
        <v>0.1989757630979499</v>
      </c>
      <c r="F6" s="34">
        <f>+RecordKeeping!I14</f>
        <v>4367.518</v>
      </c>
      <c r="G6" s="39"/>
    </row>
    <row r="7" spans="1:7" ht="19.5" customHeight="1" x14ac:dyDescent="0.25">
      <c r="A7" s="37" t="s">
        <v>29</v>
      </c>
      <c r="B7" s="6">
        <f>+RecordKeeping!E18</f>
        <v>0</v>
      </c>
      <c r="C7" s="38">
        <f>+RecordKeeping!F18</f>
        <v>0</v>
      </c>
      <c r="D7" s="7">
        <f>+RecordKeeping!G18</f>
        <v>0</v>
      </c>
      <c r="E7" s="7">
        <f>+RecordKeeping!H18</f>
        <v>0</v>
      </c>
      <c r="F7" s="7">
        <f>+RecordKeeping!I18</f>
        <v>0</v>
      </c>
      <c r="G7" s="39"/>
    </row>
    <row r="8" spans="1:7" ht="19.5" customHeight="1" x14ac:dyDescent="0.25">
      <c r="A8" s="46" t="s">
        <v>30</v>
      </c>
      <c r="B8" s="35">
        <f>SUBTOTAL(109,B5:B7)</f>
        <v>20914</v>
      </c>
      <c r="C8" s="162">
        <f>D8/B8</f>
        <v>1.3743425456631921</v>
      </c>
      <c r="D8" s="35">
        <f>SUBTOTAL(109,D5:D7)</f>
        <v>28743</v>
      </c>
      <c r="E8" s="162">
        <f>+F8/D8</f>
        <v>0.21079845527606719</v>
      </c>
      <c r="F8" s="35">
        <f>SUBTOTAL(109,F5:F7)</f>
        <v>6058.98</v>
      </c>
      <c r="G8" s="39"/>
    </row>
    <row r="9" spans="1:7" ht="15.75" x14ac:dyDescent="0.25">
      <c r="A9" s="45" t="s">
        <v>31</v>
      </c>
      <c r="B9" s="44"/>
      <c r="C9" s="44"/>
      <c r="D9" s="44"/>
      <c r="E9" s="44"/>
      <c r="F9" s="44"/>
    </row>
    <row r="10" spans="1:7" ht="19.5" customHeight="1" x14ac:dyDescent="0.25">
      <c r="A10" s="50" t="s">
        <v>11</v>
      </c>
      <c r="B10" s="51">
        <f>+Reporting!E15</f>
        <v>56</v>
      </c>
      <c r="C10" s="164">
        <f>+Reporting!F15</f>
        <v>7.112857142857143</v>
      </c>
      <c r="D10" s="51">
        <f>+Reporting!G15</f>
        <v>398.32</v>
      </c>
      <c r="E10" s="164">
        <f>+Reporting!H15</f>
        <v>1.1528419361317535</v>
      </c>
      <c r="F10" s="51">
        <f>+Reporting!I15</f>
        <v>459.2</v>
      </c>
      <c r="G10" s="39"/>
    </row>
    <row r="11" spans="1:7" ht="19.5" customHeight="1" x14ac:dyDescent="0.25">
      <c r="A11" s="52" t="s">
        <v>28</v>
      </c>
      <c r="B11" s="53">
        <f>+Reporting!E28</f>
        <v>20858</v>
      </c>
      <c r="C11" s="165">
        <f>+Reporting!F28</f>
        <v>483.1718285549909</v>
      </c>
      <c r="D11" s="53">
        <f>+Reporting!G28</f>
        <v>10077998</v>
      </c>
      <c r="E11" s="165">
        <f>+Reporting!H28</f>
        <v>2.8363216414609333E-2</v>
      </c>
      <c r="F11" s="53">
        <f>+Reporting!I28</f>
        <v>285844.43830000004</v>
      </c>
      <c r="G11" s="39"/>
    </row>
    <row r="12" spans="1:7" ht="15.75" customHeight="1" x14ac:dyDescent="0.25">
      <c r="A12" s="54" t="s">
        <v>58</v>
      </c>
      <c r="B12" s="55">
        <f>+Reporting!E36</f>
        <v>8262043</v>
      </c>
      <c r="C12" s="166">
        <f>+Reporting!F36</f>
        <v>1.0232267007082874</v>
      </c>
      <c r="D12" s="55">
        <f>+Reporting!G36</f>
        <v>8453943</v>
      </c>
      <c r="E12" s="166">
        <f>+Reporting!H36</f>
        <v>7.9685929985570059E-2</v>
      </c>
      <c r="F12" s="55">
        <f>+Reporting!I36</f>
        <v>673660.31</v>
      </c>
      <c r="G12" s="36"/>
    </row>
    <row r="13" spans="1:7" ht="19.5" customHeight="1" x14ac:dyDescent="0.25">
      <c r="A13" s="46" t="s">
        <v>32</v>
      </c>
      <c r="B13" s="35">
        <f>SUBTOTAL(109,B10:B12)</f>
        <v>8282957</v>
      </c>
      <c r="C13" s="162">
        <f>D13/B13</f>
        <v>2.237406196844919</v>
      </c>
      <c r="D13" s="35">
        <f>SUBTOTAL(109,D10:D12)</f>
        <v>18532339.32</v>
      </c>
      <c r="E13" s="162">
        <f>+F13/D13</f>
        <v>5.1799394114482471E-2</v>
      </c>
      <c r="F13" s="35">
        <f>SUBTOTAL(109,F10:F12)</f>
        <v>959963.94830000005</v>
      </c>
      <c r="G13" s="39"/>
    </row>
    <row r="14" spans="1:7" ht="17.25" customHeight="1" x14ac:dyDescent="0.25">
      <c r="A14" s="40" t="s">
        <v>91</v>
      </c>
      <c r="B14" s="8">
        <f>+B8+B13</f>
        <v>8303871</v>
      </c>
      <c r="C14" s="167">
        <f>+D14/B14</f>
        <v>2.2352324981927105</v>
      </c>
      <c r="D14" s="8">
        <f t="shared" ref="D14:E14" si="0">+D8+D13</f>
        <v>18561082.32</v>
      </c>
      <c r="E14" s="167">
        <f t="shared" si="0"/>
        <v>0.26259784939054964</v>
      </c>
      <c r="F14" s="8">
        <f>+F8+F13</f>
        <v>966022.92830000003</v>
      </c>
      <c r="G14" s="36"/>
    </row>
    <row r="16" spans="1:7" x14ac:dyDescent="0.25">
      <c r="A16" s="5"/>
      <c r="B16" s="82" t="s">
        <v>131</v>
      </c>
      <c r="C16" s="274" t="s">
        <v>130</v>
      </c>
      <c r="D16" s="5"/>
      <c r="E16" s="5"/>
      <c r="F16" s="82"/>
      <c r="G16" s="5"/>
    </row>
    <row r="17" spans="1:6" x14ac:dyDescent="0.25">
      <c r="A17" t="s">
        <v>129</v>
      </c>
      <c r="B17" s="275">
        <v>18559626</v>
      </c>
      <c r="C17" s="275">
        <v>965645</v>
      </c>
      <c r="D17" s="9"/>
    </row>
    <row r="18" spans="1:6" x14ac:dyDescent="0.25">
      <c r="A18" t="s">
        <v>132</v>
      </c>
      <c r="B18" s="276">
        <f>+D14-B17</f>
        <v>1456.320000000298</v>
      </c>
      <c r="C18" s="276">
        <f>+F14-C17</f>
        <v>377.92830000002868</v>
      </c>
    </row>
    <row r="20" spans="1:6" x14ac:dyDescent="0.25">
      <c r="B20" s="218"/>
      <c r="D20" s="218"/>
      <c r="F20" s="218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6" sqref="A6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87" customFormat="1" x14ac:dyDescent="0.25">
      <c r="A1" s="85" t="s">
        <v>42</v>
      </c>
      <c r="B1" s="86" t="s">
        <v>44</v>
      </c>
      <c r="C1" s="86" t="s">
        <v>43</v>
      </c>
    </row>
    <row r="2" spans="1:3" x14ac:dyDescent="0.25">
      <c r="A2" s="88">
        <v>40735</v>
      </c>
      <c r="B2" s="83" t="s">
        <v>45</v>
      </c>
      <c r="C2" s="83" t="s">
        <v>65</v>
      </c>
    </row>
    <row r="3" spans="1:3" x14ac:dyDescent="0.25">
      <c r="A3" s="88">
        <v>40847</v>
      </c>
      <c r="B3" s="83" t="s">
        <v>45</v>
      </c>
      <c r="C3" s="83" t="s">
        <v>85</v>
      </c>
    </row>
    <row r="4" spans="1:3" x14ac:dyDescent="0.25">
      <c r="A4" s="88">
        <v>40983</v>
      </c>
      <c r="B4" s="83" t="s">
        <v>45</v>
      </c>
      <c r="C4" s="83" t="s">
        <v>89</v>
      </c>
    </row>
    <row r="5" spans="1:3" x14ac:dyDescent="0.25">
      <c r="A5" s="88">
        <v>41513</v>
      </c>
      <c r="B5" s="83" t="s">
        <v>117</v>
      </c>
      <c r="C5" s="83" t="s">
        <v>118</v>
      </c>
    </row>
    <row r="6" spans="1:3" x14ac:dyDescent="0.25">
      <c r="A6" s="88"/>
      <c r="B6" s="83"/>
      <c r="C6" s="83"/>
    </row>
    <row r="7" spans="1:3" x14ac:dyDescent="0.25">
      <c r="A7" s="88"/>
      <c r="B7" s="83"/>
      <c r="C7" s="83"/>
    </row>
    <row r="8" spans="1:3" x14ac:dyDescent="0.25">
      <c r="A8" s="88"/>
      <c r="B8" s="83"/>
      <c r="C8" s="83"/>
    </row>
    <row r="9" spans="1:3" x14ac:dyDescent="0.25">
      <c r="A9" s="88"/>
      <c r="B9" s="83"/>
      <c r="C9" s="83"/>
    </row>
    <row r="10" spans="1:3" x14ac:dyDescent="0.25">
      <c r="A10" s="88"/>
      <c r="B10" s="83"/>
      <c r="C10" s="83"/>
    </row>
    <row r="11" spans="1:3" x14ac:dyDescent="0.25">
      <c r="A11" s="88"/>
      <c r="B11" s="83"/>
      <c r="C11" s="83"/>
    </row>
    <row r="12" spans="1:3" x14ac:dyDescent="0.25">
      <c r="A12" s="88"/>
      <c r="B12" s="83"/>
      <c r="C12" s="83"/>
    </row>
    <row r="13" spans="1:3" x14ac:dyDescent="0.25">
      <c r="A13" s="88"/>
      <c r="B13" s="83"/>
      <c r="C13" s="83"/>
    </row>
    <row r="14" spans="1:3" x14ac:dyDescent="0.25">
      <c r="A14" s="88"/>
      <c r="B14" s="83"/>
      <c r="C14" s="83"/>
    </row>
    <row r="15" spans="1:3" x14ac:dyDescent="0.25">
      <c r="A15" s="88"/>
      <c r="B15" s="83"/>
      <c r="C15" s="83"/>
    </row>
    <row r="16" spans="1:3" x14ac:dyDescent="0.25">
      <c r="A16" s="88"/>
      <c r="B16" s="83"/>
      <c r="C16" s="83"/>
    </row>
    <row r="17" spans="1:3" x14ac:dyDescent="0.25">
      <c r="A17" s="88"/>
      <c r="B17" s="83"/>
      <c r="C17" s="83"/>
    </row>
    <row r="18" spans="1:3" x14ac:dyDescent="0.25">
      <c r="A18" s="88"/>
      <c r="B18" s="83"/>
      <c r="C18" s="83"/>
    </row>
    <row r="19" spans="1:3" x14ac:dyDescent="0.25">
      <c r="A19" s="88"/>
      <c r="B19" s="83"/>
      <c r="C19" s="83"/>
    </row>
    <row r="20" spans="1:3" x14ac:dyDescent="0.25">
      <c r="A20" s="88"/>
      <c r="B20" s="83"/>
      <c r="C20" s="83"/>
    </row>
    <row r="21" spans="1:3" x14ac:dyDescent="0.25">
      <c r="A21" s="88"/>
      <c r="B21" s="83"/>
      <c r="C21" s="83"/>
    </row>
    <row r="22" spans="1:3" x14ac:dyDescent="0.25">
      <c r="A22" s="88"/>
      <c r="B22" s="83"/>
      <c r="C22" s="83"/>
    </row>
    <row r="23" spans="1:3" x14ac:dyDescent="0.25">
      <c r="A23" s="88"/>
      <c r="B23" s="83"/>
      <c r="C23" s="83"/>
    </row>
    <row r="24" spans="1:3" x14ac:dyDescent="0.25">
      <c r="A24" s="88"/>
      <c r="B24" s="83"/>
      <c r="C24" s="83"/>
    </row>
    <row r="25" spans="1:3" x14ac:dyDescent="0.25">
      <c r="A25" s="88"/>
      <c r="B25" s="83"/>
      <c r="C25" s="83"/>
    </row>
    <row r="26" spans="1:3" x14ac:dyDescent="0.25">
      <c r="A26" s="88"/>
      <c r="B26" s="83"/>
      <c r="C26" s="83"/>
    </row>
    <row r="27" spans="1:3" x14ac:dyDescent="0.25">
      <c r="A27" s="88"/>
      <c r="B27" s="83"/>
      <c r="C27" s="83"/>
    </row>
    <row r="28" spans="1:3" x14ac:dyDescent="0.25">
      <c r="A28" s="88"/>
      <c r="B28" s="83"/>
      <c r="C28" s="83"/>
    </row>
    <row r="29" spans="1:3" x14ac:dyDescent="0.25">
      <c r="A29" s="88"/>
      <c r="B29" s="83"/>
      <c r="C29" s="83"/>
    </row>
    <row r="30" spans="1:3" x14ac:dyDescent="0.25">
      <c r="A30" s="88"/>
      <c r="B30" s="83"/>
      <c r="C30" s="83"/>
    </row>
    <row r="31" spans="1:3" x14ac:dyDescent="0.25">
      <c r="A31" s="88"/>
      <c r="B31" s="83"/>
      <c r="C31" s="83"/>
    </row>
    <row r="32" spans="1:3" x14ac:dyDescent="0.25">
      <c r="A32" s="88"/>
      <c r="B32" s="83"/>
      <c r="C32" s="83"/>
    </row>
    <row r="33" spans="1:3" x14ac:dyDescent="0.25">
      <c r="A33" s="88"/>
      <c r="B33" s="83"/>
      <c r="C33" s="83"/>
    </row>
    <row r="34" spans="1:3" x14ac:dyDescent="0.25">
      <c r="A34" s="88"/>
      <c r="B34" s="83"/>
      <c r="C34" s="83"/>
    </row>
    <row r="35" spans="1:3" x14ac:dyDescent="0.25">
      <c r="A35" s="88"/>
      <c r="B35" s="83"/>
      <c r="C35" s="83"/>
    </row>
    <row r="36" spans="1:3" x14ac:dyDescent="0.25">
      <c r="A36" s="88"/>
      <c r="B36" s="83"/>
      <c r="C36" s="83"/>
    </row>
    <row r="37" spans="1:3" x14ac:dyDescent="0.25">
      <c r="A37" s="88"/>
      <c r="B37" s="83"/>
      <c r="C37" s="83"/>
    </row>
    <row r="38" spans="1:3" x14ac:dyDescent="0.25">
      <c r="A38" s="88"/>
      <c r="B38" s="83"/>
      <c r="C38" s="83"/>
    </row>
    <row r="39" spans="1:3" x14ac:dyDescent="0.25">
      <c r="A39" s="88"/>
      <c r="B39" s="83"/>
      <c r="C39" s="83"/>
    </row>
    <row r="40" spans="1:3" x14ac:dyDescent="0.25">
      <c r="A40" s="88"/>
      <c r="B40" s="83"/>
      <c r="C40" s="83"/>
    </row>
    <row r="41" spans="1:3" x14ac:dyDescent="0.25">
      <c r="A41" s="88"/>
      <c r="B41" s="83"/>
      <c r="C41" s="83"/>
    </row>
    <row r="42" spans="1:3" x14ac:dyDescent="0.25">
      <c r="A42" s="88"/>
      <c r="B42" s="83"/>
      <c r="C42" s="83"/>
    </row>
    <row r="43" spans="1:3" x14ac:dyDescent="0.25">
      <c r="A43" s="88"/>
      <c r="B43" s="83"/>
      <c r="C43" s="83"/>
    </row>
    <row r="44" spans="1:3" x14ac:dyDescent="0.25">
      <c r="A44" s="88"/>
      <c r="B44" s="83"/>
      <c r="C44" s="83"/>
    </row>
    <row r="45" spans="1:3" x14ac:dyDescent="0.25">
      <c r="A45" s="88"/>
      <c r="B45" s="83"/>
      <c r="C45" s="83"/>
    </row>
    <row r="46" spans="1:3" x14ac:dyDescent="0.25">
      <c r="A46" s="88"/>
      <c r="B46" s="83"/>
      <c r="C46" s="83"/>
    </row>
    <row r="47" spans="1:3" x14ac:dyDescent="0.25">
      <c r="A47" s="88"/>
      <c r="B47" s="83"/>
      <c r="C47" s="83"/>
    </row>
    <row r="48" spans="1:3" x14ac:dyDescent="0.25">
      <c r="A48" s="88"/>
      <c r="B48" s="83"/>
      <c r="C48" s="83"/>
    </row>
    <row r="49" spans="1:3" x14ac:dyDescent="0.25">
      <c r="A49" s="88"/>
      <c r="B49" s="83"/>
      <c r="C49" s="83"/>
    </row>
    <row r="50" spans="1:3" x14ac:dyDescent="0.25">
      <c r="A50" s="88"/>
      <c r="B50" s="83"/>
      <c r="C50" s="83"/>
    </row>
    <row r="51" spans="1:3" x14ac:dyDescent="0.25">
      <c r="A51" s="88"/>
      <c r="B51" s="83"/>
      <c r="C51" s="83"/>
    </row>
    <row r="52" spans="1:3" x14ac:dyDescent="0.25">
      <c r="A52" s="88"/>
      <c r="B52" s="83"/>
      <c r="C52" s="83"/>
    </row>
    <row r="53" spans="1:3" x14ac:dyDescent="0.25">
      <c r="A53" s="88"/>
      <c r="B53" s="83"/>
      <c r="C53" s="83"/>
    </row>
    <row r="54" spans="1:3" x14ac:dyDescent="0.25">
      <c r="A54" s="88"/>
      <c r="B54" s="83"/>
      <c r="C54" s="83"/>
    </row>
    <row r="55" spans="1:3" x14ac:dyDescent="0.25">
      <c r="A55" s="88"/>
      <c r="B55" s="83"/>
      <c r="C55" s="83"/>
    </row>
    <row r="56" spans="1:3" x14ac:dyDescent="0.25">
      <c r="A56" s="88"/>
      <c r="B56" s="83"/>
      <c r="C56" s="83"/>
    </row>
    <row r="57" spans="1:3" x14ac:dyDescent="0.25">
      <c r="A57" s="88"/>
      <c r="B57" s="83"/>
      <c r="C57" s="83"/>
    </row>
    <row r="58" spans="1:3" x14ac:dyDescent="0.25">
      <c r="A58" s="88"/>
      <c r="B58" s="83"/>
      <c r="C58" s="83"/>
    </row>
    <row r="59" spans="1:3" x14ac:dyDescent="0.25">
      <c r="A59" s="88"/>
      <c r="B59" s="83"/>
      <c r="C59" s="83"/>
    </row>
    <row r="60" spans="1:3" x14ac:dyDescent="0.25">
      <c r="A60" s="88"/>
      <c r="B60" s="83"/>
      <c r="C60" s="83"/>
    </row>
    <row r="61" spans="1:3" x14ac:dyDescent="0.25">
      <c r="A61" s="88"/>
      <c r="B61" s="83"/>
      <c r="C61" s="83"/>
    </row>
    <row r="62" spans="1:3" x14ac:dyDescent="0.25">
      <c r="A62" s="88"/>
      <c r="B62" s="83"/>
      <c r="C62" s="83"/>
    </row>
    <row r="63" spans="1:3" x14ac:dyDescent="0.25">
      <c r="A63" s="88"/>
      <c r="B63" s="83"/>
      <c r="C63" s="83"/>
    </row>
    <row r="64" spans="1:3" x14ac:dyDescent="0.25">
      <c r="A64" s="88"/>
      <c r="B64" s="83"/>
      <c r="C64" s="83"/>
    </row>
    <row r="65" spans="1:3" x14ac:dyDescent="0.25">
      <c r="A65" s="88"/>
      <c r="B65" s="83"/>
      <c r="C65" s="83"/>
    </row>
    <row r="66" spans="1:3" x14ac:dyDescent="0.25">
      <c r="A66" s="88"/>
      <c r="B66" s="83"/>
      <c r="C66" s="83"/>
    </row>
    <row r="67" spans="1:3" x14ac:dyDescent="0.25">
      <c r="A67" s="88"/>
      <c r="B67" s="83"/>
      <c r="C67" s="83"/>
    </row>
    <row r="68" spans="1:3" ht="15.75" thickBot="1" x14ac:dyDescent="0.3">
      <c r="A68" s="89"/>
      <c r="B68" s="84"/>
      <c r="C68" s="8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RecordKeeping</vt:lpstr>
      <vt:lpstr>Reporting</vt:lpstr>
      <vt:lpstr>Burden Summary</vt:lpstr>
      <vt:lpstr>Notes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Lynnette Thomas</cp:lastModifiedBy>
  <cp:lastPrinted>2013-02-19T12:38:42Z</cp:lastPrinted>
  <dcterms:created xsi:type="dcterms:W3CDTF">2011-04-25T16:43:00Z</dcterms:created>
  <dcterms:modified xsi:type="dcterms:W3CDTF">2014-04-24T19:36:56Z</dcterms:modified>
</cp:coreProperties>
</file>