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645" yWindow="540" windowWidth="19170" windowHeight="7935" tabRatio="640" activeTab="1"/>
  </bookViews>
  <sheets>
    <sheet name="RecordKeeping" sheetId="8" r:id="rId1"/>
    <sheet name="Reporting" sheetId="27" r:id="rId2"/>
    <sheet name="60 day Summ" sheetId="28" r:id="rId3"/>
    <sheet name="Burden Summary" sheetId="4" r:id="rId4"/>
    <sheet name="Notes" sheetId="29" r:id="rId5"/>
  </sheets>
  <definedNames>
    <definedName name="_xlnm._FilterDatabase" localSheetId="0" hidden="1">RecordKeeping!$A$3:$N$18</definedName>
    <definedName name="_xlnm._FilterDatabase" localSheetId="1" hidden="1">Reporting!$A$3:$N$34</definedName>
    <definedName name="_xlnm.Print_Area" localSheetId="2">'60 day Summ'!$B$2:$C$9</definedName>
    <definedName name="_xlnm.Print_Area" localSheetId="3">'Burden Summary'!$A$1:$F$15</definedName>
    <definedName name="_xlnm.Print_Area" localSheetId="0">RecordKeeping!$A$1:$N$26</definedName>
    <definedName name="_xlnm.Print_Area" localSheetId="1">Reporting!$A$1:$N$42</definedName>
  </definedNames>
  <calcPr calcId="125725"/>
</workbook>
</file>

<file path=xl/calcChain.xml><?xml version="1.0" encoding="utf-8"?>
<calcChain xmlns="http://schemas.openxmlformats.org/spreadsheetml/2006/main">
  <c r="M12" i="8"/>
  <c r="M11"/>
  <c r="M6" i="27" l="1"/>
  <c r="M7"/>
  <c r="M8"/>
  <c r="M9"/>
  <c r="M10"/>
  <c r="M11"/>
  <c r="M12"/>
  <c r="M5"/>
  <c r="N24"/>
  <c r="M21"/>
  <c r="N16"/>
  <c r="N17"/>
  <c r="N18"/>
  <c r="N19"/>
  <c r="N20"/>
  <c r="N21"/>
  <c r="N22"/>
  <c r="N23"/>
  <c r="M16"/>
  <c r="M17"/>
  <c r="M18"/>
  <c r="M19"/>
  <c r="M20"/>
  <c r="M22"/>
  <c r="M23"/>
  <c r="M24"/>
  <c r="M15"/>
  <c r="N15"/>
  <c r="E25"/>
  <c r="G25"/>
  <c r="L25"/>
  <c r="K25"/>
  <c r="J25"/>
  <c r="G15"/>
  <c r="I15" s="1"/>
  <c r="D43"/>
  <c r="D42"/>
  <c r="D32" i="8"/>
  <c r="L32" s="1"/>
  <c r="D31"/>
  <c r="K31" s="1"/>
  <c r="D30"/>
  <c r="K30" s="1"/>
  <c r="D29"/>
  <c r="M29" s="1"/>
  <c r="D28"/>
  <c r="L28" s="1"/>
  <c r="D27"/>
  <c r="K27" s="1"/>
  <c r="D26"/>
  <c r="K26" s="1"/>
  <c r="D25"/>
  <c r="M25" s="1"/>
  <c r="D24"/>
  <c r="L24" s="1"/>
  <c r="K13"/>
  <c r="J13"/>
  <c r="M25" i="27" l="1"/>
  <c r="K25" i="8"/>
  <c r="K29"/>
  <c r="L27"/>
  <c r="L31"/>
  <c r="M24"/>
  <c r="M28"/>
  <c r="M32"/>
  <c r="K24"/>
  <c r="K28"/>
  <c r="K32"/>
  <c r="L26"/>
  <c r="L30"/>
  <c r="M27"/>
  <c r="M31"/>
  <c r="L25"/>
  <c r="L29"/>
  <c r="M26"/>
  <c r="M30"/>
  <c r="G12" i="27"/>
  <c r="I12" s="1"/>
  <c r="N12" s="1"/>
  <c r="G8" i="8"/>
  <c r="I8" s="1"/>
  <c r="N8" s="1"/>
  <c r="D23"/>
  <c r="M13"/>
  <c r="L13"/>
  <c r="E13"/>
  <c r="G12"/>
  <c r="I12" s="1"/>
  <c r="N12" s="1"/>
  <c r="G17" i="27"/>
  <c r="L23" i="8" l="1"/>
  <c r="K23"/>
  <c r="M23"/>
  <c r="G11" i="27"/>
  <c r="I11" s="1"/>
  <c r="N11" s="1"/>
  <c r="E9" i="8"/>
  <c r="E13" i="27"/>
  <c r="G6" i="8"/>
  <c r="I6" s="1"/>
  <c r="M33" i="27"/>
  <c r="L33"/>
  <c r="K33"/>
  <c r="J33"/>
  <c r="G31"/>
  <c r="I31" s="1"/>
  <c r="N31" s="1"/>
  <c r="G32"/>
  <c r="I32" s="1"/>
  <c r="N32" s="1"/>
  <c r="G30"/>
  <c r="I30" s="1"/>
  <c r="N30" s="1"/>
  <c r="I28"/>
  <c r="J28"/>
  <c r="K28"/>
  <c r="L28"/>
  <c r="M28"/>
  <c r="I17"/>
  <c r="G18"/>
  <c r="I18" s="1"/>
  <c r="G16"/>
  <c r="G19"/>
  <c r="I19" s="1"/>
  <c r="G21"/>
  <c r="I21" s="1"/>
  <c r="I25" l="1"/>
  <c r="N6" i="8"/>
  <c r="L6"/>
  <c r="I16" i="27"/>
  <c r="N33"/>
  <c r="I33"/>
  <c r="E33" l="1"/>
  <c r="E28"/>
  <c r="E37" s="1"/>
  <c r="F28"/>
  <c r="G11" i="8"/>
  <c r="G5"/>
  <c r="I5" s="1"/>
  <c r="N5" s="1"/>
  <c r="G7"/>
  <c r="H28" i="27"/>
  <c r="G20"/>
  <c r="I20" s="1"/>
  <c r="G22"/>
  <c r="I22" s="1"/>
  <c r="G23"/>
  <c r="I23" s="1"/>
  <c r="G24"/>
  <c r="I24" s="1"/>
  <c r="I7" i="8" l="1"/>
  <c r="N7" s="1"/>
  <c r="I11"/>
  <c r="G13"/>
  <c r="E34" i="27"/>
  <c r="G5"/>
  <c r="I5" s="1"/>
  <c r="G6"/>
  <c r="I6" s="1"/>
  <c r="G7"/>
  <c r="I7" s="1"/>
  <c r="G8"/>
  <c r="I8" s="1"/>
  <c r="G9"/>
  <c r="I9" s="1"/>
  <c r="G10"/>
  <c r="I10" s="1"/>
  <c r="N11" i="8" l="1"/>
  <c r="N13" s="1"/>
  <c r="I13"/>
  <c r="F25" i="27"/>
  <c r="N7"/>
  <c r="N8"/>
  <c r="N6"/>
  <c r="N5"/>
  <c r="D48"/>
  <c r="J48" s="1"/>
  <c r="D47"/>
  <c r="J47" s="1"/>
  <c r="D46"/>
  <c r="J46" s="1"/>
  <c r="D45"/>
  <c r="J45" s="1"/>
  <c r="D44"/>
  <c r="J44" s="1"/>
  <c r="J43"/>
  <c r="J42"/>
  <c r="D41"/>
  <c r="J41" s="1"/>
  <c r="D40"/>
  <c r="J40" s="1"/>
  <c r="D39"/>
  <c r="D38"/>
  <c r="D37"/>
  <c r="N36"/>
  <c r="M36"/>
  <c r="L36"/>
  <c r="K36"/>
  <c r="J36"/>
  <c r="I36"/>
  <c r="H36"/>
  <c r="G36"/>
  <c r="F36"/>
  <c r="E36"/>
  <c r="D36"/>
  <c r="N25"/>
  <c r="M13"/>
  <c r="L13"/>
  <c r="K13"/>
  <c r="J13"/>
  <c r="J34" s="1"/>
  <c r="N10"/>
  <c r="N9"/>
  <c r="D20" i="8"/>
  <c r="E20"/>
  <c r="E30"/>
  <c r="F30" s="1"/>
  <c r="E31"/>
  <c r="F31" s="1"/>
  <c r="E32"/>
  <c r="F32" s="1"/>
  <c r="E27"/>
  <c r="F27" s="1"/>
  <c r="E28"/>
  <c r="F28" s="1"/>
  <c r="E29"/>
  <c r="F29" s="1"/>
  <c r="H20"/>
  <c r="E26"/>
  <c r="F26" s="1"/>
  <c r="D22"/>
  <c r="E24"/>
  <c r="F24" s="1"/>
  <c r="D21"/>
  <c r="F20"/>
  <c r="G20"/>
  <c r="I20"/>
  <c r="J20"/>
  <c r="K20"/>
  <c r="L20"/>
  <c r="M20"/>
  <c r="N20"/>
  <c r="E17"/>
  <c r="E21" s="1"/>
  <c r="J17"/>
  <c r="M17"/>
  <c r="L17"/>
  <c r="K17"/>
  <c r="H17"/>
  <c r="E7" i="4" s="1"/>
  <c r="F17" i="8"/>
  <c r="C7" i="4" s="1"/>
  <c r="B6"/>
  <c r="J9" i="8"/>
  <c r="K9"/>
  <c r="L9"/>
  <c r="M9"/>
  <c r="B5" i="4"/>
  <c r="G15" i="8"/>
  <c r="I15" s="1"/>
  <c r="N15" s="1"/>
  <c r="G16"/>
  <c r="I16" s="1"/>
  <c r="N16" s="1"/>
  <c r="K21" l="1"/>
  <c r="L21"/>
  <c r="K22"/>
  <c r="M22"/>
  <c r="J22"/>
  <c r="L22"/>
  <c r="N22"/>
  <c r="J38" i="27"/>
  <c r="M38"/>
  <c r="L38"/>
  <c r="K38"/>
  <c r="M21" i="8"/>
  <c r="M33" s="1"/>
  <c r="B7" i="4"/>
  <c r="B8" s="1"/>
  <c r="G37" i="27"/>
  <c r="K37"/>
  <c r="L37"/>
  <c r="M37"/>
  <c r="H25"/>
  <c r="E11" i="4" s="1"/>
  <c r="G33" i="27"/>
  <c r="F33" s="1"/>
  <c r="J39"/>
  <c r="E39"/>
  <c r="F39" s="1"/>
  <c r="G28"/>
  <c r="C11" i="4"/>
  <c r="B11"/>
  <c r="F13" i="8"/>
  <c r="C6" i="4" s="1"/>
  <c r="E18" i="8"/>
  <c r="H13"/>
  <c r="E6" i="4" s="1"/>
  <c r="J29" i="8"/>
  <c r="I28"/>
  <c r="J27"/>
  <c r="J30"/>
  <c r="G21"/>
  <c r="F21" s="1"/>
  <c r="G22"/>
  <c r="I21"/>
  <c r="I22"/>
  <c r="J23"/>
  <c r="L18"/>
  <c r="J18"/>
  <c r="G23"/>
  <c r="H23" s="1"/>
  <c r="K33"/>
  <c r="I23"/>
  <c r="J21"/>
  <c r="N23"/>
  <c r="N29"/>
  <c r="I29"/>
  <c r="G29"/>
  <c r="H29" s="1"/>
  <c r="N28"/>
  <c r="G28"/>
  <c r="H28" s="1"/>
  <c r="N27"/>
  <c r="J32"/>
  <c r="J31"/>
  <c r="N30"/>
  <c r="G26"/>
  <c r="H26" s="1"/>
  <c r="I27"/>
  <c r="G27"/>
  <c r="H27" s="1"/>
  <c r="J28"/>
  <c r="I26"/>
  <c r="J26"/>
  <c r="N26"/>
  <c r="J25"/>
  <c r="G25"/>
  <c r="H25" s="1"/>
  <c r="I25"/>
  <c r="N25"/>
  <c r="G24"/>
  <c r="H24" s="1"/>
  <c r="I24"/>
  <c r="J24"/>
  <c r="N24"/>
  <c r="G13" i="27"/>
  <c r="F13" s="1"/>
  <c r="B10" i="4"/>
  <c r="F11"/>
  <c r="D11"/>
  <c r="N13" i="27"/>
  <c r="J37"/>
  <c r="E38"/>
  <c r="F38" s="1"/>
  <c r="G38"/>
  <c r="H38" s="1"/>
  <c r="I38"/>
  <c r="G39"/>
  <c r="H39" s="1"/>
  <c r="I39"/>
  <c r="N39"/>
  <c r="E40"/>
  <c r="F40" s="1"/>
  <c r="G40"/>
  <c r="H40" s="1"/>
  <c r="I40"/>
  <c r="N40"/>
  <c r="E41"/>
  <c r="F41" s="1"/>
  <c r="G41"/>
  <c r="H41" s="1"/>
  <c r="I41"/>
  <c r="N41"/>
  <c r="E42"/>
  <c r="F42" s="1"/>
  <c r="G42"/>
  <c r="H42" s="1"/>
  <c r="I42"/>
  <c r="N42"/>
  <c r="E43"/>
  <c r="F43" s="1"/>
  <c r="G43"/>
  <c r="H43" s="1"/>
  <c r="I43"/>
  <c r="N43"/>
  <c r="E44"/>
  <c r="F44" s="1"/>
  <c r="G44"/>
  <c r="H44" s="1"/>
  <c r="I44"/>
  <c r="N44"/>
  <c r="E45"/>
  <c r="F45" s="1"/>
  <c r="G45"/>
  <c r="H45" s="1"/>
  <c r="I45"/>
  <c r="N45"/>
  <c r="E46"/>
  <c r="F46" s="1"/>
  <c r="G46"/>
  <c r="H46" s="1"/>
  <c r="I46"/>
  <c r="N46"/>
  <c r="E47"/>
  <c r="F47" s="1"/>
  <c r="G47"/>
  <c r="H47" s="1"/>
  <c r="I47"/>
  <c r="E48"/>
  <c r="F48" s="1"/>
  <c r="G48"/>
  <c r="H48" s="1"/>
  <c r="I48"/>
  <c r="N48"/>
  <c r="N32" i="8"/>
  <c r="I32"/>
  <c r="G32"/>
  <c r="H32" s="1"/>
  <c r="N31"/>
  <c r="I31"/>
  <c r="G31"/>
  <c r="H31" s="1"/>
  <c r="I30"/>
  <c r="G30"/>
  <c r="H30" s="1"/>
  <c r="M18"/>
  <c r="K18"/>
  <c r="E25"/>
  <c r="F25" s="1"/>
  <c r="E23"/>
  <c r="F23" s="1"/>
  <c r="E22"/>
  <c r="F6" i="4"/>
  <c r="D6"/>
  <c r="N17" i="8"/>
  <c r="G17"/>
  <c r="D7" i="4" s="1"/>
  <c r="I17" i="8"/>
  <c r="F7" i="4" s="1"/>
  <c r="G9" i="8"/>
  <c r="I9"/>
  <c r="L33" l="1"/>
  <c r="L49" i="27"/>
  <c r="M49"/>
  <c r="H22" i="8"/>
  <c r="K49" i="27"/>
  <c r="F37"/>
  <c r="F49" s="1"/>
  <c r="F22" i="8"/>
  <c r="H21"/>
  <c r="H33" s="1"/>
  <c r="D5" i="4"/>
  <c r="D8" s="1"/>
  <c r="C8" s="1"/>
  <c r="F9" i="8"/>
  <c r="F5" i="4"/>
  <c r="F8" s="1"/>
  <c r="H9" i="8"/>
  <c r="J49" i="27"/>
  <c r="G49"/>
  <c r="C10" i="4"/>
  <c r="H33" i="27"/>
  <c r="D10" i="4"/>
  <c r="G34" i="27"/>
  <c r="F34" s="1"/>
  <c r="N21" i="8"/>
  <c r="N33" s="1"/>
  <c r="I33"/>
  <c r="G33"/>
  <c r="J33"/>
  <c r="F33"/>
  <c r="E33"/>
  <c r="E49" i="27"/>
  <c r="I13"/>
  <c r="H13" s="1"/>
  <c r="I37"/>
  <c r="H37" s="1"/>
  <c r="I18" i="8"/>
  <c r="N9"/>
  <c r="N18" s="1"/>
  <c r="G18"/>
  <c r="F18" s="1"/>
  <c r="E8" i="4" l="1"/>
  <c r="H18" i="8"/>
  <c r="C5" i="4"/>
  <c r="E5"/>
  <c r="H49" i="27"/>
  <c r="I49"/>
  <c r="E10" i="4"/>
  <c r="N47" i="27"/>
  <c r="N28"/>
  <c r="F10" i="4"/>
  <c r="I34" i="27"/>
  <c r="H34" s="1"/>
  <c r="N37"/>
  <c r="N38"/>
  <c r="N34" l="1"/>
  <c r="C9" i="28" s="1"/>
  <c r="N49" i="27"/>
  <c r="E12" i="4"/>
  <c r="L34" i="27"/>
  <c r="K34"/>
  <c r="C8" i="28"/>
  <c r="M34" i="27"/>
  <c r="D12" i="4"/>
  <c r="C3" i="28"/>
  <c r="C7"/>
  <c r="D13" i="4" l="1"/>
  <c r="C12"/>
  <c r="F12"/>
  <c r="C5" i="28"/>
  <c r="C4" s="1"/>
  <c r="B12" i="4"/>
  <c r="B13" l="1"/>
  <c r="B14" s="1"/>
  <c r="F13"/>
  <c r="E13" s="1"/>
  <c r="E14" s="1"/>
  <c r="D14"/>
  <c r="C6" i="28"/>
  <c r="C14" i="4" l="1"/>
  <c r="C13"/>
  <c r="F14"/>
</calcChain>
</file>

<file path=xl/comments1.xml><?xml version="1.0" encoding="utf-8"?>
<comments xmlns="http://schemas.openxmlformats.org/spreadsheetml/2006/main">
  <authors>
    <author>sweeks</author>
    <author>bkowtha</author>
  </authors>
  <commentList>
    <comment ref="E6" authorId="0">
      <text>
        <r>
          <rPr>
            <b/>
            <sz val="10"/>
            <color indexed="81"/>
            <rFont val="Tahoma"/>
            <family val="2"/>
          </rPr>
          <t>50 states + DC + Guam + add'l SAs in AR &amp; OK = 54 total</t>
        </r>
      </text>
    </comment>
    <comment ref="E8" authorId="0">
      <text>
        <r>
          <rPr>
            <b/>
            <sz val="10"/>
            <color indexed="81"/>
            <rFont val="Tahoma"/>
            <family val="2"/>
          </rPr>
          <t>50 states + DC + Guam + Puerto Rico + Virgin Islands + add'l SAs in AR &amp; OK = 56</t>
        </r>
      </text>
    </comment>
    <comment ref="J8" authorId="1">
      <text>
        <r>
          <rPr>
            <b/>
            <sz val="10"/>
            <color indexed="81"/>
            <rFont val="Tahoma"/>
            <family val="2"/>
          </rPr>
          <t>bkowtha:</t>
        </r>
        <r>
          <rPr>
            <sz val="10"/>
            <color indexed="81"/>
            <rFont val="Tahoma"/>
            <family val="2"/>
          </rPr>
          <t xml:space="preserve">
burden remains same, but wrong citation and title wrere given in last collection. Correction was made tp fix errors</t>
        </r>
      </text>
    </comment>
    <comment ref="J11" authorId="1">
      <text>
        <r>
          <rPr>
            <b/>
            <sz val="10"/>
            <color indexed="81"/>
            <rFont val="Tahoma"/>
            <family val="2"/>
          </rPr>
          <t xml:space="preserve">bkowtha:
</t>
        </r>
        <r>
          <rPr>
            <sz val="10"/>
            <color indexed="81"/>
            <rFont val="Tahoma"/>
            <family val="2"/>
          </rPr>
          <t xml:space="preserve">new for this renewal. It ws not included in 2010 revision by error. </t>
        </r>
      </text>
    </comment>
    <comment ref="J12" authorId="1">
      <text>
        <r>
          <rPr>
            <b/>
            <sz val="10"/>
            <color indexed="81"/>
            <rFont val="Tahoma"/>
            <family val="2"/>
          </rPr>
          <t>bkowtha:</t>
        </r>
        <r>
          <rPr>
            <sz val="10"/>
            <color indexed="81"/>
            <rFont val="Tahoma"/>
            <family val="2"/>
          </rPr>
          <t xml:space="preserve">
changes made in number of records and response time. </t>
        </r>
      </text>
    </comment>
  </commentList>
</comments>
</file>

<file path=xl/comments2.xml><?xml version="1.0" encoding="utf-8"?>
<comments xmlns="http://schemas.openxmlformats.org/spreadsheetml/2006/main">
  <authors>
    <author>bkowtha</author>
    <author>sweeks</author>
  </authors>
  <commentList>
    <comment ref="J5" authorId="0">
      <text>
        <r>
          <rPr>
            <b/>
            <sz val="10"/>
            <color indexed="81"/>
            <rFont val="Tahoma"/>
            <family val="2"/>
          </rPr>
          <t>bkowtha:</t>
        </r>
        <r>
          <rPr>
            <sz val="10"/>
            <color indexed="81"/>
            <rFont val="Tahoma"/>
            <family val="2"/>
          </rPr>
          <t xml:space="preserve">
changes made in number of responses and response time. </t>
        </r>
      </text>
    </comment>
    <comment ref="J6" authorId="0">
      <text>
        <r>
          <rPr>
            <b/>
            <sz val="10"/>
            <color indexed="81"/>
            <rFont val="Tahoma"/>
            <family val="2"/>
          </rPr>
          <t>bkowtha:</t>
        </r>
        <r>
          <rPr>
            <sz val="10"/>
            <color indexed="81"/>
            <rFont val="Tahoma"/>
            <family val="2"/>
          </rPr>
          <t xml:space="preserve">
Change made in response time</t>
        </r>
      </text>
    </comment>
    <comment ref="E7" authorId="1">
      <text>
        <r>
          <rPr>
            <b/>
            <sz val="10"/>
            <color indexed="81"/>
            <rFont val="Tahoma"/>
            <family val="2"/>
          </rPr>
          <t>50 states + DC + Guam + Puerto Rico + Virgin Islands + add'l SAs in AR &amp; OK = 56</t>
        </r>
      </text>
    </comment>
    <comment ref="E8" authorId="1">
      <text>
        <r>
          <rPr>
            <b/>
            <sz val="10"/>
            <color indexed="81"/>
            <rFont val="Tahoma"/>
            <family val="2"/>
          </rPr>
          <t>50 states + DC + Guam + Puerto Rico + Virgin Islands + add'l SAs in AR &amp; OK = 56</t>
        </r>
      </text>
    </comment>
    <comment ref="E9" authorId="1">
      <text>
        <r>
          <rPr>
            <b/>
            <sz val="10"/>
            <color indexed="81"/>
            <rFont val="Tahoma"/>
            <family val="2"/>
          </rPr>
          <t>50 states + DC + Guam + Puerto Rico + Virgin Islands + add'l SAs in AR &amp; OK = 56</t>
        </r>
      </text>
    </comment>
    <comment ref="J9" authorId="0">
      <text>
        <r>
          <rPr>
            <b/>
            <sz val="10"/>
            <color indexed="81"/>
            <rFont val="Tahoma"/>
            <family val="2"/>
          </rPr>
          <t>bkowtha:</t>
        </r>
        <r>
          <rPr>
            <sz val="10"/>
            <color indexed="81"/>
            <rFont val="Tahoma"/>
            <family val="2"/>
          </rPr>
          <t xml:space="preserve">
chagne made in response time. </t>
        </r>
      </text>
    </comment>
    <comment ref="E10" authorId="1">
      <text>
        <r>
          <rPr>
            <b/>
            <sz val="10"/>
            <color indexed="81"/>
            <rFont val="Tahoma"/>
            <family val="2"/>
          </rPr>
          <t>50 states + DC + Guam + Puerto Rico + Virgin Islands + add'l SAs in AR &amp; OK = 56</t>
        </r>
      </text>
    </comment>
    <comment ref="J10" authorId="0">
      <text>
        <r>
          <rPr>
            <b/>
            <sz val="10"/>
            <color indexed="81"/>
            <rFont val="Tahoma"/>
            <family val="2"/>
          </rPr>
          <t>bkowtha:</t>
        </r>
        <r>
          <rPr>
            <sz val="10"/>
            <color indexed="81"/>
            <rFont val="Tahoma"/>
            <family val="2"/>
          </rPr>
          <t xml:space="preserve">
change made in response time</t>
        </r>
      </text>
    </comment>
    <comment ref="J11" authorId="0">
      <text>
        <r>
          <rPr>
            <b/>
            <sz val="10"/>
            <color indexed="81"/>
            <rFont val="Tahoma"/>
            <family val="2"/>
          </rPr>
          <t>bkowtha:</t>
        </r>
        <r>
          <rPr>
            <sz val="10"/>
            <color indexed="81"/>
            <rFont val="Tahoma"/>
            <family val="2"/>
          </rPr>
          <t xml:space="preserve">
change made in response time.</t>
        </r>
      </text>
    </comment>
    <comment ref="E12" authorId="1">
      <text>
        <r>
          <rPr>
            <b/>
            <sz val="10"/>
            <color indexed="81"/>
            <rFont val="Tahoma"/>
            <family val="2"/>
          </rPr>
          <t>50 states + DC + Guam + Puerto Rico + Virgin Islands + add'l SAs in AR &amp; OK = 56</t>
        </r>
      </text>
    </comment>
    <comment ref="J12" authorId="0">
      <text>
        <r>
          <rPr>
            <b/>
            <sz val="10"/>
            <color indexed="81"/>
            <rFont val="Tahoma"/>
            <family val="2"/>
          </rPr>
          <t>bkowtha:</t>
        </r>
        <r>
          <rPr>
            <sz val="10"/>
            <color indexed="81"/>
            <rFont val="Tahoma"/>
            <family val="2"/>
          </rPr>
          <t xml:space="preserve">
this line item was missing from 2010 collection. This was an error. </t>
        </r>
      </text>
    </comment>
    <comment ref="J15" authorId="0">
      <text>
        <r>
          <rPr>
            <b/>
            <sz val="10"/>
            <color indexed="81"/>
            <rFont val="Tahoma"/>
            <charset val="1"/>
          </rPr>
          <t>bkowtha:</t>
        </r>
        <r>
          <rPr>
            <sz val="10"/>
            <color indexed="81"/>
            <rFont val="Tahoma"/>
            <charset val="1"/>
          </rPr>
          <t xml:space="preserve">
burden as a result of program adjustment. This was not included in 2010 collection as a result of of error. </t>
        </r>
      </text>
    </comment>
    <comment ref="J16" authorId="0">
      <text>
        <r>
          <rPr>
            <b/>
            <sz val="10"/>
            <color indexed="81"/>
            <rFont val="Tahoma"/>
            <family val="2"/>
          </rPr>
          <t>bkowtha:</t>
        </r>
        <r>
          <rPr>
            <sz val="10"/>
            <color indexed="81"/>
            <rFont val="Tahoma"/>
            <family val="2"/>
          </rPr>
          <t xml:space="preserve">
adjustment due to fixing error from 2010 collection</t>
        </r>
      </text>
    </comment>
    <comment ref="J17" authorId="0">
      <text>
        <r>
          <rPr>
            <b/>
            <sz val="10"/>
            <color indexed="81"/>
            <rFont val="Tahoma"/>
            <charset val="1"/>
          </rPr>
          <t>bkowtha:</t>
        </r>
        <r>
          <rPr>
            <sz val="10"/>
            <color indexed="81"/>
            <rFont val="Tahoma"/>
            <charset val="1"/>
          </rPr>
          <t xml:space="preserve">
burden for this citation was incorrectly placed in school section with 2010 collection.  Moved this to SFA side in this revision. </t>
        </r>
      </text>
    </comment>
    <comment ref="J18" authorId="0">
      <text>
        <r>
          <rPr>
            <b/>
            <sz val="10"/>
            <color indexed="81"/>
            <rFont val="Tahoma"/>
            <family val="2"/>
          </rPr>
          <t>bkowtha:</t>
        </r>
        <r>
          <rPr>
            <sz val="10"/>
            <color indexed="81"/>
            <rFont val="Tahoma"/>
            <family val="2"/>
          </rPr>
          <t xml:space="preserve">
burden remains the same from 2010 collection, but program adjustments were made to fix errors in number of respondents and response time. </t>
        </r>
      </text>
    </comment>
    <comment ref="J20" authorId="0">
      <text>
        <r>
          <rPr>
            <b/>
            <sz val="10"/>
            <color indexed="81"/>
            <rFont val="Tahoma"/>
            <family val="2"/>
          </rPr>
          <t>bkowtha:</t>
        </r>
        <r>
          <rPr>
            <sz val="10"/>
            <color indexed="81"/>
            <rFont val="Tahoma"/>
            <family val="2"/>
          </rPr>
          <t xml:space="preserve">
no change in burden for this line item, but citation is corrected from 245.6a(f) (1)
 to 245.6a(f)</t>
        </r>
      </text>
    </comment>
    <comment ref="J21" authorId="0">
      <text>
        <r>
          <rPr>
            <b/>
            <sz val="10"/>
            <color indexed="81"/>
            <rFont val="Tahoma"/>
            <family val="2"/>
          </rPr>
          <t>bkowtha:</t>
        </r>
        <r>
          <rPr>
            <sz val="10"/>
            <color indexed="81"/>
            <rFont val="Tahoma"/>
            <family val="2"/>
          </rPr>
          <t xml:space="preserve">
This is not a new citation. It got reported as 245.6(a)© in 2010 collection. </t>
        </r>
      </text>
    </comment>
    <comment ref="J22" authorId="0">
      <text>
        <r>
          <rPr>
            <b/>
            <sz val="10"/>
            <color indexed="81"/>
            <rFont val="Tahoma"/>
            <family val="2"/>
          </rPr>
          <t>bkowtha:</t>
        </r>
        <r>
          <rPr>
            <sz val="10"/>
            <color indexed="81"/>
            <rFont val="Tahoma"/>
            <family val="2"/>
          </rPr>
          <t xml:space="preserve">
no change in burden, but citation is corrected ifrom 245.9(c) to 245.9(f)</t>
        </r>
      </text>
    </comment>
    <comment ref="J24" authorId="0">
      <text>
        <r>
          <rPr>
            <b/>
            <sz val="10"/>
            <color indexed="81"/>
            <rFont val="Tahoma"/>
            <family val="2"/>
          </rPr>
          <t>bkowtha:</t>
        </r>
        <r>
          <rPr>
            <sz val="10"/>
            <color indexed="81"/>
            <rFont val="Tahoma"/>
            <family val="2"/>
          </rPr>
          <t xml:space="preserve">
Time required to complete response changed from .083 hours to .075. </t>
        </r>
      </text>
    </comment>
  </commentList>
</comments>
</file>

<file path=xl/sharedStrings.xml><?xml version="1.0" encoding="utf-8"?>
<sst xmlns="http://schemas.openxmlformats.org/spreadsheetml/2006/main" count="189" uniqueCount="124">
  <si>
    <t>CFR Citation</t>
  </si>
  <si>
    <t>Title</t>
  </si>
  <si>
    <t>Form Number</t>
  </si>
  <si>
    <t>Estimated # Record-keepers</t>
  </si>
  <si>
    <t>Records Per Recordkeeper</t>
  </si>
  <si>
    <t>Total Annual Records</t>
  </si>
  <si>
    <t>Estimated Avg. # of Hours Per Record</t>
  </si>
  <si>
    <t xml:space="preserve">Estimated Total Hours            </t>
  </si>
  <si>
    <t>Due to an Adjustment</t>
  </si>
  <si>
    <t>Total Difference</t>
  </si>
  <si>
    <t>Justification</t>
  </si>
  <si>
    <t xml:space="preserve">State Agency Level </t>
  </si>
  <si>
    <t xml:space="preserve">Recordkeeping </t>
  </si>
  <si>
    <t>A</t>
  </si>
  <si>
    <t>B</t>
  </si>
  <si>
    <t>C = (A*B)</t>
  </si>
  <si>
    <t>D</t>
  </si>
  <si>
    <t>E= (C*D)</t>
  </si>
  <si>
    <t>F</t>
  </si>
  <si>
    <t>G =E-F</t>
  </si>
  <si>
    <t xml:space="preserve"> </t>
  </si>
  <si>
    <t>Estimated # Respondents</t>
  </si>
  <si>
    <t>Responses Per Respondent</t>
  </si>
  <si>
    <t>Total Annual Responses (Col. BxC)</t>
  </si>
  <si>
    <t>Estimated Avg. # of Hours Per Response</t>
  </si>
  <si>
    <t>Estimated Total Hours (Col. DxE)</t>
  </si>
  <si>
    <t xml:space="preserve">Data Validation - List </t>
  </si>
  <si>
    <t>Responses per Respondents</t>
  </si>
  <si>
    <t>School Food Authority Level</t>
  </si>
  <si>
    <t xml:space="preserve">School Level </t>
  </si>
  <si>
    <t xml:space="preserve">Recordkeeping Total </t>
  </si>
  <si>
    <t xml:space="preserve">Reporting </t>
  </si>
  <si>
    <t xml:space="preserve">Reporting Total </t>
  </si>
  <si>
    <t>State Agency Level Total</t>
  </si>
  <si>
    <t>State Agency Level</t>
  </si>
  <si>
    <t xml:space="preserve">Total </t>
  </si>
  <si>
    <t>"Please un-hide the colums 40-47 for more data"</t>
  </si>
  <si>
    <t>TOTAL NO. RESPONDENTS</t>
  </si>
  <si>
    <t>AVERAGE NO. RESPONSES PER RESPONDENT</t>
  </si>
  <si>
    <t>TOTAL ANNUAL RESPONSES</t>
  </si>
  <si>
    <t>AVERAGE HOURS PER RESPONSE</t>
  </si>
  <si>
    <t xml:space="preserve">School Level Total </t>
  </si>
  <si>
    <t xml:space="preserve"> Total Reporting Burden</t>
  </si>
  <si>
    <t>School Level Total</t>
  </si>
  <si>
    <t xml:space="preserve"> Total Recordkeeping Burden</t>
  </si>
  <si>
    <t>Current OMB Approved Burden Hrs</t>
  </si>
  <si>
    <t>This is the Current OMB Approved Burden Hrs column 'J'</t>
  </si>
  <si>
    <t xml:space="preserve">Date </t>
  </si>
  <si>
    <t xml:space="preserve">Comments </t>
  </si>
  <si>
    <t xml:space="preserve">User Initials </t>
  </si>
  <si>
    <t xml:space="preserve">SW </t>
  </si>
  <si>
    <t xml:space="preserve">SUMMARY OF BURDEN RECORDKEEPING &amp; REPORTING </t>
  </si>
  <si>
    <t>245.4 (d)</t>
  </si>
  <si>
    <t>245.4 (c)</t>
  </si>
  <si>
    <t>245.6(i)</t>
  </si>
  <si>
    <t>245.6(j)</t>
  </si>
  <si>
    <t>245.11(h)(4)</t>
  </si>
  <si>
    <t>245.11(g)</t>
  </si>
  <si>
    <t>245.6 (c)(6)(ii)</t>
  </si>
  <si>
    <t>245.6a (c)</t>
  </si>
  <si>
    <t>245.9 (h)</t>
  </si>
  <si>
    <t>245.10 (a)</t>
  </si>
  <si>
    <t>School Level</t>
  </si>
  <si>
    <t xml:space="preserve">Household Level Total </t>
  </si>
  <si>
    <t>Household Level</t>
  </si>
  <si>
    <t>245.6a (a)(7)(i)</t>
  </si>
  <si>
    <t>245.6a (a)(7)(ii)</t>
  </si>
  <si>
    <t>245.6 (a)</t>
  </si>
  <si>
    <t>SA must maintain agreements with the SA conducting eligibility determinations for SNAP.</t>
  </si>
  <si>
    <t>245.11 (h)</t>
  </si>
  <si>
    <t>245.11 (i)</t>
  </si>
  <si>
    <t>This is a DRAFT of the Burden doc using the redesigned template</t>
  </si>
  <si>
    <t>Due to Authorizing Statute</t>
  </si>
  <si>
    <t>Program Rule</t>
  </si>
  <si>
    <t>F/R Eligibility</t>
  </si>
  <si>
    <t>Puerto Rico and Virgin Islands SAs conduct triennial survey to develop factor for withdrawal of funds from Letter of Credit.</t>
  </si>
  <si>
    <t>245.6a (f)</t>
  </si>
  <si>
    <t>245.6a (h)</t>
  </si>
  <si>
    <t>245.9 (f)</t>
  </si>
  <si>
    <t>Due to Program Change - Direct Certification Rule</t>
  </si>
  <si>
    <t>245.6 (c)(7)</t>
  </si>
  <si>
    <t>SFAs with schools under Provision 2 or Provision 3 submit to FNS upon request all data and documentation used in granting extensions.</t>
  </si>
  <si>
    <t>Households cooperate with collateral contacts for verification of eligibility.</t>
  </si>
  <si>
    <t>Households assemble written evidence for verification of eligibility and send to SFA.</t>
  </si>
  <si>
    <t xml:space="preserve">245.6(b)(1)(iv) </t>
  </si>
  <si>
    <t>245.4(e)</t>
  </si>
  <si>
    <t>245.11(i)</t>
  </si>
  <si>
    <t>SAs must collect, analyze, and report to FNS annual verification data from SFAs.</t>
  </si>
  <si>
    <t>SAs maintain annual verification data collected from SFAs.</t>
  </si>
  <si>
    <t>245.9 (g)&amp;(h)</t>
  </si>
  <si>
    <t>245.6 (e)</t>
  </si>
  <si>
    <t>CURRENT OMB INVENTORY FOR PART 245</t>
  </si>
  <si>
    <t xml:space="preserve">ICR #0584-0026, 7 CFR Part 245, Free and Reduced Price Eligibility - Summary </t>
  </si>
  <si>
    <t>This has been corrected to incorporate the interim rule for direct certification published April 2011</t>
  </si>
  <si>
    <t>Direct Certification</t>
  </si>
  <si>
    <t>Households complete application form for free or reduced price meal benefits.</t>
  </si>
  <si>
    <t>"Please un-hide the colums 26-33 for more data"</t>
  </si>
  <si>
    <t>Ready for submssion to PRAB</t>
  </si>
  <si>
    <t>245.6 (c)(6)(i)</t>
  </si>
  <si>
    <t>TOTAL BURDEN</t>
  </si>
  <si>
    <t>SFAs with schools under Provisions 1, 2, or 3 must identify those schools in its free and reduced price policy statement and certify their eligibility for the first year of operation.</t>
  </si>
  <si>
    <t>SFA must enter into written agreement with the agency receiving children's free and reduced price eligibility information.</t>
  </si>
  <si>
    <t>SAs and LEAs must obtain written consent from parent or guardian prior to use or disclosure for other uses not specified in the regulation.</t>
  </si>
  <si>
    <t>SAs enter into written agreement with the agency receiving children's free and reduced price eligibility information.</t>
  </si>
  <si>
    <t>SAs notify FNS if TANF is comparable to or more restrictive than AFDC.</t>
  </si>
  <si>
    <t>SAs submit to FNS upon request, the number of schools on Provision 1, Provision 2 or Provision 3 and extensions.</t>
  </si>
  <si>
    <t>SAs maintain requested data on number of schools on Provisions 1, 2, or 3and extensions granted.</t>
  </si>
  <si>
    <t>SFAs must retain records of schools implementing Provision 1, 2 or 3 for 3 years after submission of the last Claim for Reimbursement.</t>
  </si>
  <si>
    <t>245.11(a)(1) and 245.3(a)</t>
  </si>
  <si>
    <t>SAs issue prototype free and reduced price policy statement and annually announce the family-size income standards to be used in determining eligibility for free or reduced price meals.</t>
  </si>
  <si>
    <t>Puerto Rico and Virgin Islands Sas submit survey results and the factor for fund withdrawal to FNS for approval.</t>
  </si>
  <si>
    <t>Puerto Rico and Virgin Islands SAs must maintain records on the survey and fund withdrawal factor (burden previously removed).</t>
  </si>
  <si>
    <t xml:space="preserve">TOTAL BURDEN HOURS FOR PART 245 WITH REVISIONS </t>
  </si>
  <si>
    <t>DIFFERENCE (BURDEN REVISIONS REQUESTED)</t>
  </si>
  <si>
    <t>SFAs must maintain documentation substantiating eligibility determinations for 3 years after the end of the fiscal year.</t>
  </si>
  <si>
    <t>SFAs notify households of approval of meal benefit applications.</t>
  </si>
  <si>
    <t>SFAs must notify households in writing that children are eligible for free meals based on direct certification and that no application is required.</t>
  </si>
  <si>
    <t>SFAs provide written notice to each household of denied benefits.</t>
  </si>
  <si>
    <t>SFAs must determine sample size of households to verify eligibility.</t>
  </si>
  <si>
    <t>SFAs notify households of selection for verification.</t>
  </si>
  <si>
    <t>SFAs submit to SA for approval a free and reduced price policy statement.</t>
  </si>
  <si>
    <t xml:space="preserve"> School Food Authority Level Total</t>
  </si>
  <si>
    <t>SFAs must report verification information to SA.</t>
  </si>
  <si>
    <t>School Food Authority Level Total</t>
  </si>
</sst>
</file>

<file path=xl/styles.xml><?xml version="1.0" encoding="utf-8"?>
<styleSheet xmlns="http://schemas.openxmlformats.org/spreadsheetml/2006/main">
  <numFmts count="11">
    <numFmt numFmtId="43" formatCode="_(* #,##0.00_);_(* \(#,##0.00\);_(* &quot;-&quot;??_);_(@_)"/>
    <numFmt numFmtId="164" formatCode="#,##0.000"/>
    <numFmt numFmtId="165" formatCode="_(* #,##0.000_);_(* \(#,##0.000\);_(* &quot;-&quot;??_);_(@_)"/>
    <numFmt numFmtId="166" formatCode="_(* #,##0_);_(* \(#,##0\);_(* &quot;-&quot;??_);_(@_)"/>
    <numFmt numFmtId="167" formatCode="_(* #,##0.0_);_(* \(#,##0.0\);_(* &quot;-&quot;??_);_(@_)"/>
    <numFmt numFmtId="168" formatCode="0.000"/>
    <numFmt numFmtId="169" formatCode="m/d/yy;@"/>
    <numFmt numFmtId="170" formatCode="#,##0.0"/>
    <numFmt numFmtId="171" formatCode="#,##0.0000"/>
    <numFmt numFmtId="172" formatCode="#,##0.00000"/>
    <numFmt numFmtId="173" formatCode="#,##0.000_);\(#,##0.000\)"/>
  </numFmts>
  <fonts count="3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mbria"/>
      <family val="1"/>
      <scheme val="major"/>
    </font>
    <font>
      <sz val="8"/>
      <color indexed="8"/>
      <name val="Cambria"/>
      <family val="1"/>
      <scheme val="major"/>
    </font>
    <font>
      <sz val="10"/>
      <color theme="0"/>
      <name val="Cambria"/>
      <family val="1"/>
      <scheme val="major"/>
    </font>
    <font>
      <sz val="10"/>
      <color indexed="9"/>
      <name val="Cambria"/>
      <family val="1"/>
      <scheme val="major"/>
    </font>
    <font>
      <sz val="10"/>
      <color indexed="8"/>
      <name val="Cambria"/>
      <family val="1"/>
      <scheme val="major"/>
    </font>
    <font>
      <sz val="12"/>
      <color indexed="8"/>
      <name val="Cambria"/>
      <family val="1"/>
      <scheme val="major"/>
    </font>
    <font>
      <sz val="10"/>
      <color indexed="8"/>
      <name val="Calibri"/>
      <family val="2"/>
      <scheme val="minor"/>
    </font>
    <font>
      <b/>
      <sz val="20"/>
      <color theme="1"/>
      <name val="Cambria"/>
      <family val="1"/>
      <scheme val="maj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12"/>
      <color indexed="8"/>
      <name val="Cambria"/>
      <family val="1"/>
      <scheme val="major"/>
    </font>
    <font>
      <sz val="11"/>
      <color indexed="8"/>
      <name val="Cambria"/>
      <family val="1"/>
      <scheme val="major"/>
    </font>
    <font>
      <sz val="8"/>
      <name val="Cambria"/>
      <family val="1"/>
      <scheme val="major"/>
    </font>
    <font>
      <b/>
      <sz val="12"/>
      <name val="Cambria"/>
      <family val="1"/>
      <scheme val="major"/>
    </font>
    <font>
      <b/>
      <sz val="12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0"/>
      <color indexed="81"/>
      <name val="Tahoma"/>
      <family val="2"/>
    </font>
    <font>
      <sz val="10"/>
      <color indexed="81"/>
      <name val="Tahoma"/>
      <charset val="1"/>
    </font>
    <font>
      <b/>
      <sz val="10"/>
      <color indexed="81"/>
      <name val="Tahoma"/>
      <charset val="1"/>
    </font>
    <font>
      <b/>
      <sz val="11"/>
      <name val="Calibri"/>
      <family val="2"/>
    </font>
    <font>
      <sz val="10"/>
      <color indexed="81"/>
      <name val="Tahoma"/>
      <family val="2"/>
    </font>
    <font>
      <b/>
      <sz val="10"/>
      <color indexed="54"/>
      <name val="Arial"/>
      <family val="2"/>
    </font>
    <font>
      <b/>
      <sz val="11"/>
      <color theme="1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268">
    <xf numFmtId="0" fontId="0" fillId="0" borderId="0" xfId="0"/>
    <xf numFmtId="0" fontId="5" fillId="0" borderId="0" xfId="1" applyFont="1"/>
    <xf numFmtId="0" fontId="4" fillId="0" borderId="0" xfId="4" applyFont="1" applyAlignment="1">
      <alignment horizontal="center"/>
    </xf>
    <xf numFmtId="0" fontId="4" fillId="0" borderId="0" xfId="4" applyFont="1" applyAlignment="1">
      <alignment horizontal="center" vertical="center" wrapText="1"/>
    </xf>
    <xf numFmtId="166" fontId="5" fillId="0" borderId="1" xfId="3" applyNumberFormat="1" applyFont="1" applyFill="1" applyBorder="1" applyAlignment="1" applyProtection="1">
      <alignment vertical="center"/>
    </xf>
    <xf numFmtId="0" fontId="3" fillId="0" borderId="0" xfId="4"/>
    <xf numFmtId="166" fontId="11" fillId="0" borderId="4" xfId="3" applyNumberFormat="1" applyFont="1" applyFill="1" applyBorder="1" applyAlignment="1">
      <alignment vertical="center"/>
    </xf>
    <xf numFmtId="166" fontId="11" fillId="0" borderId="4" xfId="3" applyNumberFormat="1" applyFont="1" applyBorder="1" applyAlignment="1">
      <alignment vertical="center"/>
    </xf>
    <xf numFmtId="166" fontId="9" fillId="3" borderId="0" xfId="3" applyNumberFormat="1" applyFont="1" applyFill="1" applyBorder="1" applyAlignment="1">
      <alignment vertical="center"/>
    </xf>
    <xf numFmtId="43" fontId="3" fillId="0" borderId="0" xfId="4" applyNumberFormat="1"/>
    <xf numFmtId="43" fontId="0" fillId="0" borderId="0" xfId="0" applyNumberFormat="1"/>
    <xf numFmtId="43" fontId="5" fillId="0" borderId="1" xfId="3" applyFont="1" applyFill="1" applyBorder="1" applyAlignment="1" applyProtection="1">
      <alignment vertical="center" wrapText="1"/>
      <protection locked="0"/>
    </xf>
    <xf numFmtId="43" fontId="6" fillId="0" borderId="1" xfId="3" applyFont="1" applyFill="1" applyBorder="1" applyAlignment="1" applyProtection="1">
      <alignment horizontal="center" vertical="center" wrapText="1"/>
      <protection locked="0"/>
    </xf>
    <xf numFmtId="166" fontId="5" fillId="0" borderId="1" xfId="3" applyNumberFormat="1" applyFont="1" applyFill="1" applyBorder="1" applyAlignment="1" applyProtection="1">
      <alignment vertical="center"/>
      <protection locked="0"/>
    </xf>
    <xf numFmtId="43" fontId="5" fillId="0" borderId="2" xfId="3" applyFont="1" applyFill="1" applyBorder="1" applyAlignment="1" applyProtection="1">
      <alignment vertical="center" wrapText="1"/>
      <protection locked="0"/>
    </xf>
    <xf numFmtId="165" fontId="5" fillId="0" borderId="1" xfId="3" applyNumberFormat="1" applyFont="1" applyFill="1" applyBorder="1" applyAlignment="1" applyProtection="1">
      <alignment vertical="center"/>
      <protection locked="0"/>
    </xf>
    <xf numFmtId="0" fontId="0" fillId="0" borderId="0" xfId="0" applyFill="1"/>
    <xf numFmtId="0" fontId="13" fillId="2" borderId="2" xfId="1" applyFont="1" applyFill="1" applyBorder="1" applyAlignment="1" applyProtection="1">
      <alignment horizontal="center" vertical="center" wrapText="1"/>
    </xf>
    <xf numFmtId="0" fontId="15" fillId="0" borderId="8" xfId="4" applyFont="1" applyBorder="1" applyAlignment="1">
      <alignment horizontal="center"/>
    </xf>
    <xf numFmtId="0" fontId="15" fillId="0" borderId="9" xfId="4" applyFont="1" applyBorder="1" applyAlignment="1">
      <alignment horizontal="center"/>
    </xf>
    <xf numFmtId="0" fontId="16" fillId="0" borderId="9" xfId="4" applyFont="1" applyBorder="1" applyAlignment="1">
      <alignment horizontal="center"/>
    </xf>
    <xf numFmtId="0" fontId="17" fillId="0" borderId="9" xfId="4" applyFont="1" applyBorder="1" applyAlignment="1" applyProtection="1">
      <alignment horizontal="center"/>
    </xf>
    <xf numFmtId="0" fontId="17" fillId="0" borderId="10" xfId="4" applyFont="1" applyBorder="1" applyAlignment="1" applyProtection="1">
      <alignment horizontal="center"/>
    </xf>
    <xf numFmtId="43" fontId="6" fillId="0" borderId="11" xfId="3" applyFont="1" applyFill="1" applyBorder="1" applyAlignment="1" applyProtection="1">
      <alignment horizontal="center" vertical="center" wrapText="1"/>
      <protection locked="0"/>
    </xf>
    <xf numFmtId="166" fontId="5" fillId="0" borderId="12" xfId="3" applyNumberFormat="1" applyFont="1" applyFill="1" applyBorder="1" applyAlignment="1" applyProtection="1">
      <alignment vertical="center"/>
    </xf>
    <xf numFmtId="0" fontId="13" fillId="6" borderId="11" xfId="1" applyFont="1" applyFill="1" applyBorder="1" applyAlignment="1" applyProtection="1">
      <alignment horizontal="center" vertical="center" wrapText="1"/>
    </xf>
    <xf numFmtId="0" fontId="13" fillId="6" borderId="1" xfId="1" applyFont="1" applyFill="1" applyBorder="1" applyAlignment="1" applyProtection="1">
      <alignment horizontal="center" vertical="center" wrapText="1"/>
    </xf>
    <xf numFmtId="0" fontId="13" fillId="6" borderId="12" xfId="1" applyFont="1" applyFill="1" applyBorder="1" applyAlignment="1" applyProtection="1">
      <alignment horizontal="center" vertical="center" wrapText="1"/>
    </xf>
    <xf numFmtId="0" fontId="13" fillId="4" borderId="11" xfId="1" applyFont="1" applyFill="1" applyBorder="1" applyAlignment="1" applyProtection="1">
      <alignment horizontal="center" vertical="center" wrapText="1"/>
    </xf>
    <xf numFmtId="0" fontId="13" fillId="4" borderId="1" xfId="1" applyFont="1" applyFill="1" applyBorder="1" applyAlignment="1" applyProtection="1">
      <alignment horizontal="center" vertical="center" wrapText="1"/>
    </xf>
    <xf numFmtId="0" fontId="13" fillId="4" borderId="12" xfId="1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>
      <alignment vertical="center"/>
    </xf>
    <xf numFmtId="0" fontId="10" fillId="0" borderId="0" xfId="0" applyFont="1" applyFill="1" applyBorder="1"/>
    <xf numFmtId="0" fontId="7" fillId="0" borderId="7" xfId="0" applyFont="1" applyFill="1" applyBorder="1"/>
    <xf numFmtId="0" fontId="11" fillId="0" borderId="0" xfId="0" applyFont="1" applyBorder="1" applyAlignment="1">
      <alignment vertical="center"/>
    </xf>
    <xf numFmtId="166" fontId="11" fillId="0" borderId="0" xfId="3" applyNumberFormat="1" applyFont="1" applyBorder="1" applyAlignment="1">
      <alignment vertical="center"/>
    </xf>
    <xf numFmtId="166" fontId="11" fillId="0" borderId="0" xfId="3" applyNumberFormat="1" applyFont="1" applyFill="1" applyBorder="1" applyAlignment="1">
      <alignment vertical="center"/>
    </xf>
    <xf numFmtId="165" fontId="0" fillId="0" borderId="0" xfId="0" applyNumberFormat="1"/>
    <xf numFmtId="0" fontId="11" fillId="0" borderId="0" xfId="0" applyFont="1" applyBorder="1" applyAlignment="1">
      <alignment horizontal="left" vertical="center"/>
    </xf>
    <xf numFmtId="166" fontId="11" fillId="0" borderId="4" xfId="3" applyNumberFormat="1" applyFont="1" applyFill="1" applyBorder="1" applyAlignment="1">
      <alignment horizontal="right" vertical="center"/>
    </xf>
    <xf numFmtId="164" fontId="0" fillId="0" borderId="0" xfId="0" applyNumberFormat="1"/>
    <xf numFmtId="0" fontId="9" fillId="3" borderId="0" xfId="0" applyFont="1" applyFill="1" applyBorder="1" applyAlignment="1">
      <alignment horizontal="left" vertical="center"/>
    </xf>
    <xf numFmtId="0" fontId="8" fillId="7" borderId="0" xfId="0" applyFont="1" applyFill="1" applyBorder="1" applyAlignment="1">
      <alignment horizontal="center" vertical="center" wrapText="1"/>
    </xf>
    <xf numFmtId="0" fontId="18" fillId="7" borderId="0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0" fillId="8" borderId="0" xfId="0" applyFont="1" applyFill="1" applyBorder="1" applyAlignment="1">
      <alignment horizontal="center" vertical="center" wrapText="1"/>
    </xf>
    <xf numFmtId="0" fontId="21" fillId="8" borderId="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right" vertical="center"/>
    </xf>
    <xf numFmtId="0" fontId="1" fillId="9" borderId="20" xfId="0" applyFont="1" applyFill="1" applyBorder="1" applyAlignment="1">
      <alignment horizontal="center"/>
    </xf>
    <xf numFmtId="0" fontId="0" fillId="9" borderId="21" xfId="0" applyFill="1" applyBorder="1"/>
    <xf numFmtId="0" fontId="0" fillId="9" borderId="22" xfId="0" applyFill="1" applyBorder="1"/>
    <xf numFmtId="0" fontId="0" fillId="9" borderId="21" xfId="0" applyFill="1" applyBorder="1" applyAlignment="1">
      <alignment horizontal="center"/>
    </xf>
    <xf numFmtId="0" fontId="11" fillId="10" borderId="0" xfId="0" applyFont="1" applyFill="1" applyBorder="1" applyAlignment="1">
      <alignment horizontal="left" vertical="center"/>
    </xf>
    <xf numFmtId="166" fontId="11" fillId="10" borderId="0" xfId="3" applyNumberFormat="1" applyFont="1" applyFill="1" applyBorder="1" applyAlignment="1">
      <alignment vertical="center"/>
    </xf>
    <xf numFmtId="0" fontId="11" fillId="5" borderId="0" xfId="0" applyFont="1" applyFill="1" applyBorder="1" applyAlignment="1">
      <alignment horizontal="left" vertical="center"/>
    </xf>
    <xf numFmtId="166" fontId="11" fillId="5" borderId="0" xfId="3" applyNumberFormat="1" applyFont="1" applyFill="1" applyBorder="1" applyAlignment="1">
      <alignment vertical="center"/>
    </xf>
    <xf numFmtId="0" fontId="11" fillId="6" borderId="0" xfId="0" applyFont="1" applyFill="1" applyBorder="1" applyAlignment="1">
      <alignment vertical="center"/>
    </xf>
    <xf numFmtId="166" fontId="11" fillId="6" borderId="4" xfId="3" applyNumberFormat="1" applyFont="1" applyFill="1" applyBorder="1" applyAlignment="1">
      <alignment vertical="center"/>
    </xf>
    <xf numFmtId="0" fontId="13" fillId="2" borderId="0" xfId="1" applyFont="1" applyFill="1" applyBorder="1" applyAlignment="1" applyProtection="1">
      <alignment horizontal="center" vertical="center" wrapText="1"/>
    </xf>
    <xf numFmtId="43" fontId="6" fillId="11" borderId="11" xfId="3" applyFont="1" applyFill="1" applyBorder="1" applyAlignment="1" applyProtection="1">
      <alignment horizontal="center" vertical="center" wrapText="1"/>
      <protection locked="0"/>
    </xf>
    <xf numFmtId="43" fontId="5" fillId="11" borderId="2" xfId="3" applyFont="1" applyFill="1" applyBorder="1" applyAlignment="1" applyProtection="1">
      <alignment vertical="center" wrapText="1"/>
      <protection locked="0"/>
    </xf>
    <xf numFmtId="43" fontId="6" fillId="11" borderId="1" xfId="3" applyFont="1" applyFill="1" applyBorder="1" applyAlignment="1" applyProtection="1">
      <alignment horizontal="center" vertical="center" wrapText="1"/>
      <protection locked="0"/>
    </xf>
    <xf numFmtId="166" fontId="5" fillId="11" borderId="1" xfId="3" applyNumberFormat="1" applyFont="1" applyFill="1" applyBorder="1" applyAlignment="1" applyProtection="1">
      <alignment vertical="center"/>
    </xf>
    <xf numFmtId="166" fontId="5" fillId="11" borderId="12" xfId="3" applyNumberFormat="1" applyFont="1" applyFill="1" applyBorder="1" applyAlignment="1" applyProtection="1">
      <alignment vertical="center"/>
    </xf>
    <xf numFmtId="43" fontId="22" fillId="11" borderId="1" xfId="3" applyFont="1" applyFill="1" applyBorder="1" applyAlignment="1" applyProtection="1">
      <alignment horizontal="right" vertical="center" wrapText="1"/>
      <protection locked="0"/>
    </xf>
    <xf numFmtId="43" fontId="6" fillId="9" borderId="13" xfId="3" applyFont="1" applyFill="1" applyBorder="1" applyAlignment="1" applyProtection="1">
      <alignment horizontal="center" vertical="center"/>
    </xf>
    <xf numFmtId="43" fontId="6" fillId="9" borderId="14" xfId="3" applyFont="1" applyFill="1" applyBorder="1" applyAlignment="1" applyProtection="1">
      <alignment vertical="center" wrapText="1"/>
    </xf>
    <xf numFmtId="43" fontId="22" fillId="9" borderId="15" xfId="3" applyFont="1" applyFill="1" applyBorder="1" applyAlignment="1" applyProtection="1">
      <alignment horizontal="right" vertical="center"/>
    </xf>
    <xf numFmtId="43" fontId="6" fillId="9" borderId="15" xfId="3" applyFont="1" applyFill="1" applyBorder="1" applyAlignment="1" applyProtection="1">
      <alignment horizontal="center" vertical="center"/>
    </xf>
    <xf numFmtId="166" fontId="6" fillId="9" borderId="15" xfId="3" applyNumberFormat="1" applyFont="1" applyFill="1" applyBorder="1" applyProtection="1"/>
    <xf numFmtId="165" fontId="5" fillId="11" borderId="1" xfId="3" applyNumberFormat="1" applyFont="1" applyFill="1" applyBorder="1" applyAlignment="1" applyProtection="1">
      <alignment vertical="center"/>
    </xf>
    <xf numFmtId="0" fontId="25" fillId="6" borderId="27" xfId="0" applyFont="1" applyFill="1" applyBorder="1" applyAlignment="1">
      <alignment horizontal="center" vertical="center" wrapText="1"/>
    </xf>
    <xf numFmtId="0" fontId="25" fillId="6" borderId="28" xfId="0" applyFont="1" applyFill="1" applyBorder="1" applyAlignment="1">
      <alignment horizontal="center" vertical="center" wrapText="1"/>
    </xf>
    <xf numFmtId="0" fontId="25" fillId="6" borderId="29" xfId="0" applyFont="1" applyFill="1" applyBorder="1" applyAlignment="1">
      <alignment horizontal="center" vertical="center" wrapText="1"/>
    </xf>
    <xf numFmtId="167" fontId="24" fillId="13" borderId="0" xfId="0" applyNumberFormat="1" applyFont="1" applyFill="1" applyBorder="1"/>
    <xf numFmtId="167" fontId="24" fillId="13" borderId="24" xfId="0" applyNumberFormat="1" applyFont="1" applyFill="1" applyBorder="1"/>
    <xf numFmtId="0" fontId="1" fillId="0" borderId="0" xfId="0" applyFont="1"/>
    <xf numFmtId="43" fontId="6" fillId="12" borderId="1" xfId="3" applyFont="1" applyFill="1" applyBorder="1" applyAlignment="1" applyProtection="1">
      <alignment horizontal="center" vertical="center" wrapText="1"/>
      <protection locked="0"/>
    </xf>
    <xf numFmtId="166" fontId="5" fillId="12" borderId="1" xfId="3" applyNumberFormat="1" applyFont="1" applyFill="1" applyBorder="1" applyAlignment="1" applyProtection="1">
      <alignment vertical="center"/>
    </xf>
    <xf numFmtId="0" fontId="25" fillId="11" borderId="27" xfId="0" applyFont="1" applyFill="1" applyBorder="1" applyAlignment="1">
      <alignment horizontal="center" vertical="center" wrapText="1"/>
    </xf>
    <xf numFmtId="0" fontId="25" fillId="11" borderId="28" xfId="0" applyFont="1" applyFill="1" applyBorder="1" applyAlignment="1">
      <alignment horizontal="center" vertical="center" wrapText="1"/>
    </xf>
    <xf numFmtId="0" fontId="25" fillId="11" borderId="29" xfId="0" applyFont="1" applyFill="1" applyBorder="1" applyAlignment="1">
      <alignment horizontal="center" vertical="center" wrapText="1"/>
    </xf>
    <xf numFmtId="0" fontId="0" fillId="0" borderId="31" xfId="0" applyBorder="1"/>
    <xf numFmtId="3" fontId="26" fillId="0" borderId="32" xfId="0" applyNumberFormat="1" applyFont="1" applyBorder="1" applyAlignment="1">
      <alignment horizontal="right"/>
    </xf>
    <xf numFmtId="0" fontId="26" fillId="0" borderId="32" xfId="0" applyFont="1" applyBorder="1" applyAlignment="1">
      <alignment horizontal="right"/>
    </xf>
    <xf numFmtId="0" fontId="26" fillId="0" borderId="17" xfId="0" applyFont="1" applyBorder="1" applyAlignment="1"/>
    <xf numFmtId="168" fontId="26" fillId="0" borderId="32" xfId="0" applyNumberFormat="1" applyFont="1" applyBorder="1" applyAlignment="1">
      <alignment horizontal="right"/>
    </xf>
    <xf numFmtId="0" fontId="27" fillId="13" borderId="23" xfId="0" applyFont="1" applyFill="1" applyBorder="1" applyAlignment="1">
      <alignment horizontal="left"/>
    </xf>
    <xf numFmtId="0" fontId="1" fillId="0" borderId="1" xfId="0" applyFont="1" applyBorder="1"/>
    <xf numFmtId="0" fontId="2" fillId="0" borderId="0" xfId="4" applyFont="1"/>
    <xf numFmtId="0" fontId="0" fillId="0" borderId="21" xfId="0" applyBorder="1"/>
    <xf numFmtId="0" fontId="0" fillId="0" borderId="22" xfId="0" applyBorder="1"/>
    <xf numFmtId="0" fontId="28" fillId="0" borderId="8" xfId="0" applyFont="1" applyBorder="1" applyAlignment="1">
      <alignment horizontal="center"/>
    </xf>
    <xf numFmtId="0" fontId="28" fillId="0" borderId="20" xfId="0" applyFont="1" applyBorder="1" applyAlignment="1">
      <alignment horizontal="center"/>
    </xf>
    <xf numFmtId="0" fontId="28" fillId="0" borderId="0" xfId="0" applyFont="1"/>
    <xf numFmtId="169" fontId="0" fillId="0" borderId="23" xfId="0" applyNumberFormat="1" applyBorder="1"/>
    <xf numFmtId="169" fontId="0" fillId="0" borderId="33" xfId="0" applyNumberFormat="1" applyBorder="1"/>
    <xf numFmtId="3" fontId="29" fillId="0" borderId="1" xfId="0" applyNumberFormat="1" applyFont="1" applyFill="1" applyBorder="1" applyAlignment="1">
      <alignment vertical="center"/>
    </xf>
    <xf numFmtId="0" fontId="29" fillId="0" borderId="1" xfId="0" applyFont="1" applyBorder="1" applyAlignment="1">
      <alignment vertical="center"/>
    </xf>
    <xf numFmtId="0" fontId="30" fillId="0" borderId="1" xfId="0" applyFont="1" applyBorder="1" applyAlignment="1">
      <alignment vertical="center" wrapText="1"/>
    </xf>
    <xf numFmtId="0" fontId="30" fillId="0" borderId="1" xfId="1" applyFont="1" applyFill="1" applyBorder="1" applyAlignment="1">
      <alignment vertical="center"/>
    </xf>
    <xf numFmtId="3" fontId="30" fillId="0" borderId="1" xfId="1" applyNumberFormat="1" applyFont="1" applyFill="1" applyBorder="1" applyAlignment="1">
      <alignment vertical="center"/>
    </xf>
    <xf numFmtId="0" fontId="30" fillId="0" borderId="1" xfId="1" applyFont="1" applyFill="1" applyBorder="1" applyAlignment="1">
      <alignment vertical="center" wrapText="1"/>
    </xf>
    <xf numFmtId="0" fontId="30" fillId="0" borderId="1" xfId="1" applyFont="1" applyBorder="1" applyAlignment="1">
      <alignment vertical="center"/>
    </xf>
    <xf numFmtId="3" fontId="30" fillId="0" borderId="1" xfId="1" applyNumberFormat="1" applyFont="1" applyBorder="1" applyAlignment="1">
      <alignment vertical="center"/>
    </xf>
    <xf numFmtId="0" fontId="30" fillId="0" borderId="1" xfId="1" applyFont="1" applyBorder="1" applyAlignment="1">
      <alignment vertical="center" wrapText="1"/>
    </xf>
    <xf numFmtId="0" fontId="29" fillId="0" borderId="1" xfId="0" applyFont="1" applyBorder="1" applyAlignment="1">
      <alignment vertical="center" wrapText="1"/>
    </xf>
    <xf numFmtId="0" fontId="30" fillId="0" borderId="1" xfId="0" applyFont="1" applyBorder="1" applyAlignment="1">
      <alignment horizontal="left" vertical="center"/>
    </xf>
    <xf numFmtId="2" fontId="5" fillId="12" borderId="1" xfId="3" applyNumberFormat="1" applyFont="1" applyFill="1" applyBorder="1" applyAlignment="1" applyProtection="1">
      <alignment vertical="center"/>
    </xf>
    <xf numFmtId="3" fontId="30" fillId="0" borderId="5" xfId="3" applyNumberFormat="1" applyFont="1" applyFill="1" applyBorder="1" applyAlignment="1" applyProtection="1">
      <alignment vertical="center"/>
    </xf>
    <xf numFmtId="37" fontId="30" fillId="0" borderId="1" xfId="3" applyNumberFormat="1" applyFont="1" applyFill="1" applyBorder="1" applyAlignment="1" applyProtection="1">
      <alignment vertical="center"/>
    </xf>
    <xf numFmtId="37" fontId="5" fillId="0" borderId="1" xfId="3" applyNumberFormat="1" applyFont="1" applyFill="1" applyBorder="1" applyAlignment="1" applyProtection="1">
      <alignment vertical="center"/>
    </xf>
    <xf numFmtId="1" fontId="30" fillId="0" borderId="1" xfId="3" applyNumberFormat="1" applyFont="1" applyFill="1" applyBorder="1" applyAlignment="1" applyProtection="1">
      <alignment vertical="center"/>
      <protection locked="0"/>
    </xf>
    <xf numFmtId="1" fontId="0" fillId="15" borderId="1" xfId="0" applyNumberFormat="1" applyFill="1" applyBorder="1" applyAlignment="1">
      <alignment vertical="center"/>
    </xf>
    <xf numFmtId="1" fontId="0" fillId="15" borderId="34" xfId="0" applyNumberFormat="1" applyFill="1" applyBorder="1" applyAlignment="1">
      <alignment vertical="center"/>
    </xf>
    <xf numFmtId="1" fontId="5" fillId="0" borderId="1" xfId="3" applyNumberFormat="1" applyFont="1" applyFill="1" applyBorder="1" applyAlignment="1" applyProtection="1">
      <alignment vertical="center"/>
      <protection locked="0"/>
    </xf>
    <xf numFmtId="0" fontId="6" fillId="12" borderId="1" xfId="3" applyNumberFormat="1" applyFont="1" applyFill="1" applyBorder="1" applyAlignment="1" applyProtection="1">
      <alignment horizontal="center" vertical="center" wrapText="1"/>
      <protection locked="0"/>
    </xf>
    <xf numFmtId="0" fontId="22" fillId="12" borderId="1" xfId="3" applyNumberFormat="1" applyFont="1" applyFill="1" applyBorder="1" applyAlignment="1" applyProtection="1">
      <alignment horizontal="right" vertical="center" wrapText="1"/>
      <protection locked="0"/>
    </xf>
    <xf numFmtId="0" fontId="6" fillId="12" borderId="11" xfId="3" applyNumberFormat="1" applyFont="1" applyFill="1" applyBorder="1" applyAlignment="1" applyProtection="1">
      <alignment horizontal="center" vertical="center" wrapText="1"/>
      <protection locked="0"/>
    </xf>
    <xf numFmtId="0" fontId="5" fillId="12" borderId="2" xfId="3" applyNumberFormat="1" applyFont="1" applyFill="1" applyBorder="1" applyAlignment="1" applyProtection="1">
      <alignment vertical="center" wrapText="1"/>
      <protection locked="0"/>
    </xf>
    <xf numFmtId="0" fontId="6" fillId="0" borderId="11" xfId="3" applyNumberFormat="1" applyFont="1" applyFill="1" applyBorder="1" applyAlignment="1" applyProtection="1">
      <alignment horizontal="center" vertical="center" wrapText="1"/>
      <protection locked="0"/>
    </xf>
    <xf numFmtId="37" fontId="5" fillId="12" borderId="12" xfId="3" applyNumberFormat="1" applyFont="1" applyFill="1" applyBorder="1" applyAlignment="1" applyProtection="1">
      <alignment vertical="center"/>
    </xf>
    <xf numFmtId="1" fontId="6" fillId="12" borderId="1" xfId="3" applyNumberFormat="1" applyFont="1" applyFill="1" applyBorder="1" applyAlignment="1" applyProtection="1">
      <alignment horizontal="center" vertical="center"/>
      <protection locked="0"/>
    </xf>
    <xf numFmtId="1" fontId="30" fillId="0" borderId="1" xfId="1" applyNumberFormat="1" applyFont="1" applyBorder="1" applyAlignment="1">
      <alignment vertical="center"/>
    </xf>
    <xf numFmtId="3" fontId="5" fillId="0" borderId="1" xfId="3" applyNumberFormat="1" applyFont="1" applyFill="1" applyBorder="1" applyAlignment="1" applyProtection="1">
      <alignment vertical="center"/>
    </xf>
    <xf numFmtId="3" fontId="5" fillId="0" borderId="1" xfId="3" applyNumberFormat="1" applyFont="1" applyFill="1" applyBorder="1" applyAlignment="1" applyProtection="1">
      <alignment vertical="center"/>
      <protection locked="0"/>
    </xf>
    <xf numFmtId="3" fontId="5" fillId="12" borderId="1" xfId="3" applyNumberFormat="1" applyFont="1" applyFill="1" applyBorder="1" applyAlignment="1" applyProtection="1">
      <alignment vertical="center"/>
    </xf>
    <xf numFmtId="2" fontId="5" fillId="0" borderId="1" xfId="3" applyNumberFormat="1" applyFont="1" applyFill="1" applyBorder="1" applyAlignment="1" applyProtection="1">
      <alignment vertical="center"/>
      <protection locked="0"/>
    </xf>
    <xf numFmtId="3" fontId="5" fillId="0" borderId="12" xfId="3" applyNumberFormat="1" applyFont="1" applyFill="1" applyBorder="1" applyAlignment="1" applyProtection="1">
      <alignment vertical="center"/>
    </xf>
    <xf numFmtId="3" fontId="5" fillId="12" borderId="1" xfId="3" applyNumberFormat="1" applyFont="1" applyFill="1" applyBorder="1" applyAlignment="1" applyProtection="1">
      <alignment vertical="center"/>
      <protection locked="0"/>
    </xf>
    <xf numFmtId="2" fontId="30" fillId="0" borderId="1" xfId="1" applyNumberFormat="1" applyFont="1" applyBorder="1" applyAlignment="1">
      <alignment vertical="center"/>
    </xf>
    <xf numFmtId="3" fontId="2" fillId="0" borderId="1" xfId="1" applyNumberFormat="1" applyBorder="1" applyAlignment="1">
      <alignment vertical="center"/>
    </xf>
    <xf numFmtId="168" fontId="5" fillId="12" borderId="1" xfId="3" applyNumberFormat="1" applyFont="1" applyFill="1" applyBorder="1" applyAlignment="1" applyProtection="1">
      <alignment vertical="center"/>
    </xf>
    <xf numFmtId="39" fontId="6" fillId="9" borderId="15" xfId="3" applyNumberFormat="1" applyFont="1" applyFill="1" applyBorder="1" applyProtection="1"/>
    <xf numFmtId="0" fontId="6" fillId="9" borderId="13" xfId="3" applyNumberFormat="1" applyFont="1" applyFill="1" applyBorder="1" applyAlignment="1" applyProtection="1">
      <alignment horizontal="center" vertical="center"/>
    </xf>
    <xf numFmtId="0" fontId="6" fillId="9" borderId="14" xfId="3" applyNumberFormat="1" applyFont="1" applyFill="1" applyBorder="1" applyAlignment="1" applyProtection="1">
      <alignment vertical="center" wrapText="1"/>
    </xf>
    <xf numFmtId="0" fontId="22" fillId="9" borderId="15" xfId="3" applyNumberFormat="1" applyFont="1" applyFill="1" applyBorder="1" applyAlignment="1" applyProtection="1">
      <alignment horizontal="right" vertical="center"/>
    </xf>
    <xf numFmtId="0" fontId="6" fillId="9" borderId="15" xfId="3" applyNumberFormat="1" applyFont="1" applyFill="1" applyBorder="1" applyAlignment="1" applyProtection="1">
      <alignment horizontal="center" vertical="center"/>
    </xf>
    <xf numFmtId="37" fontId="6" fillId="9" borderId="15" xfId="3" applyNumberFormat="1" applyFont="1" applyFill="1" applyBorder="1" applyProtection="1"/>
    <xf numFmtId="2" fontId="6" fillId="9" borderId="15" xfId="3" applyNumberFormat="1" applyFont="1" applyFill="1" applyBorder="1" applyProtection="1"/>
    <xf numFmtId="37" fontId="24" fillId="13" borderId="0" xfId="0" applyNumberFormat="1" applyFont="1" applyFill="1" applyBorder="1"/>
    <xf numFmtId="37" fontId="24" fillId="13" borderId="24" xfId="0" applyNumberFormat="1" applyFont="1" applyFill="1" applyBorder="1"/>
    <xf numFmtId="2" fontId="24" fillId="13" borderId="0" xfId="0" applyNumberFormat="1" applyFont="1" applyFill="1" applyBorder="1"/>
    <xf numFmtId="3" fontId="24" fillId="13" borderId="0" xfId="0" applyNumberFormat="1" applyFont="1" applyFill="1" applyBorder="1"/>
    <xf numFmtId="2" fontId="1" fillId="0" borderId="1" xfId="0" applyNumberFormat="1" applyFont="1" applyBorder="1"/>
    <xf numFmtId="3" fontId="1" fillId="0" borderId="1" xfId="0" applyNumberFormat="1" applyFont="1" applyBorder="1"/>
    <xf numFmtId="37" fontId="1" fillId="0" borderId="1" xfId="0" applyNumberFormat="1" applyFont="1" applyBorder="1"/>
    <xf numFmtId="3" fontId="5" fillId="12" borderId="12" xfId="3" applyNumberFormat="1" applyFont="1" applyFill="1" applyBorder="1" applyAlignment="1" applyProtection="1">
      <alignment vertical="center"/>
    </xf>
    <xf numFmtId="37" fontId="6" fillId="9" borderId="16" xfId="3" applyNumberFormat="1" applyFont="1" applyFill="1" applyBorder="1" applyProtection="1"/>
    <xf numFmtId="3" fontId="30" fillId="0" borderId="12" xfId="3" applyNumberFormat="1" applyFont="1" applyFill="1" applyBorder="1" applyAlignment="1" applyProtection="1">
      <alignment vertical="center"/>
    </xf>
    <xf numFmtId="37" fontId="24" fillId="0" borderId="1" xfId="3" applyNumberFormat="1" applyFont="1" applyFill="1" applyBorder="1" applyAlignment="1" applyProtection="1">
      <alignment vertical="center"/>
      <protection locked="0"/>
    </xf>
    <xf numFmtId="1" fontId="24" fillId="12" borderId="1" xfId="3" applyNumberFormat="1" applyFont="1" applyFill="1" applyBorder="1" applyAlignment="1" applyProtection="1">
      <alignment vertical="center"/>
    </xf>
    <xf numFmtId="2" fontId="24" fillId="12" borderId="1" xfId="3" applyNumberFormat="1" applyFont="1" applyFill="1" applyBorder="1" applyAlignment="1" applyProtection="1">
      <alignment vertical="center"/>
    </xf>
    <xf numFmtId="37" fontId="24" fillId="12" borderId="1" xfId="3" applyNumberFormat="1" applyFont="1" applyFill="1" applyBorder="1" applyAlignment="1" applyProtection="1">
      <alignment vertical="center"/>
    </xf>
    <xf numFmtId="39" fontId="24" fillId="0" borderId="1" xfId="3" applyNumberFormat="1" applyFont="1" applyFill="1" applyBorder="1" applyAlignment="1" applyProtection="1">
      <alignment vertical="center"/>
      <protection locked="0"/>
    </xf>
    <xf numFmtId="1" fontId="24" fillId="0" borderId="12" xfId="3" applyNumberFormat="1" applyFont="1" applyFill="1" applyBorder="1" applyAlignment="1" applyProtection="1">
      <alignment vertical="center"/>
    </xf>
    <xf numFmtId="3" fontId="24" fillId="0" borderId="1" xfId="3" applyNumberFormat="1" applyFont="1" applyFill="1" applyBorder="1" applyAlignment="1" applyProtection="1">
      <alignment vertical="center"/>
    </xf>
    <xf numFmtId="3" fontId="29" fillId="0" borderId="1" xfId="0" applyNumberFormat="1" applyFont="1" applyBorder="1" applyAlignment="1">
      <alignment vertical="center"/>
    </xf>
    <xf numFmtId="37" fontId="30" fillId="0" borderId="1" xfId="3" applyNumberFormat="1" applyFont="1" applyFill="1" applyBorder="1" applyAlignment="1" applyProtection="1">
      <alignment vertical="center"/>
      <protection locked="0"/>
    </xf>
    <xf numFmtId="4" fontId="29" fillId="0" borderId="1" xfId="0" applyNumberFormat="1" applyFont="1" applyBorder="1" applyAlignment="1">
      <alignment vertical="center"/>
    </xf>
    <xf numFmtId="2" fontId="5" fillId="11" borderId="1" xfId="3" applyNumberFormat="1" applyFont="1" applyFill="1" applyBorder="1" applyAlignment="1" applyProtection="1">
      <alignment vertical="center"/>
    </xf>
    <xf numFmtId="3" fontId="5" fillId="11" borderId="1" xfId="3" applyNumberFormat="1" applyFont="1" applyFill="1" applyBorder="1" applyAlignment="1" applyProtection="1">
      <alignment vertical="center"/>
    </xf>
    <xf numFmtId="3" fontId="5" fillId="11" borderId="12" xfId="3" applyNumberFormat="1" applyFont="1" applyFill="1" applyBorder="1" applyAlignment="1" applyProtection="1">
      <alignment vertical="center"/>
    </xf>
    <xf numFmtId="1" fontId="24" fillId="12" borderId="12" xfId="3" applyNumberFormat="1" applyFont="1" applyFill="1" applyBorder="1" applyAlignment="1" applyProtection="1">
      <alignment vertical="center"/>
    </xf>
    <xf numFmtId="0" fontId="6" fillId="11" borderId="11" xfId="3" applyNumberFormat="1" applyFont="1" applyFill="1" applyBorder="1" applyAlignment="1" applyProtection="1">
      <alignment horizontal="center" vertical="center" wrapText="1"/>
      <protection locked="0"/>
    </xf>
    <xf numFmtId="0" fontId="5" fillId="11" borderId="2" xfId="3" applyNumberFormat="1" applyFont="1" applyFill="1" applyBorder="1" applyAlignment="1" applyProtection="1">
      <alignment vertical="center" wrapText="1"/>
      <protection locked="0"/>
    </xf>
    <xf numFmtId="0" fontId="22" fillId="11" borderId="1" xfId="3" applyNumberFormat="1" applyFont="1" applyFill="1" applyBorder="1" applyAlignment="1" applyProtection="1">
      <alignment horizontal="right" vertical="center" wrapText="1"/>
      <protection locked="0"/>
    </xf>
    <xf numFmtId="0" fontId="6" fillId="11" borderId="1" xfId="3" applyNumberFormat="1" applyFont="1" applyFill="1" applyBorder="1" applyAlignment="1" applyProtection="1">
      <alignment horizontal="center" vertical="center" wrapText="1"/>
      <protection locked="0"/>
    </xf>
    <xf numFmtId="37" fontId="5" fillId="11" borderId="12" xfId="3" applyNumberFormat="1" applyFont="1" applyFill="1" applyBorder="1" applyAlignment="1" applyProtection="1">
      <alignment vertical="center"/>
    </xf>
    <xf numFmtId="39" fontId="24" fillId="13" borderId="0" xfId="0" applyNumberFormat="1" applyFont="1" applyFill="1" applyBorder="1"/>
    <xf numFmtId="37" fontId="0" fillId="0" borderId="1" xfId="0" applyNumberFormat="1" applyBorder="1"/>
    <xf numFmtId="2" fontId="0" fillId="0" borderId="1" xfId="0" applyNumberFormat="1" applyBorder="1"/>
    <xf numFmtId="3" fontId="0" fillId="0" borderId="1" xfId="0" applyNumberFormat="1" applyBorder="1"/>
    <xf numFmtId="37" fontId="5" fillId="11" borderId="1" xfId="3" applyNumberFormat="1" applyFont="1" applyFill="1" applyBorder="1" applyAlignment="1" applyProtection="1">
      <alignment vertical="center"/>
    </xf>
    <xf numFmtId="43" fontId="6" fillId="16" borderId="11" xfId="3" applyFont="1" applyFill="1" applyBorder="1" applyAlignment="1" applyProtection="1">
      <alignment horizontal="center" vertical="center" wrapText="1"/>
      <protection locked="0"/>
    </xf>
    <xf numFmtId="0" fontId="6" fillId="16" borderId="11" xfId="3" applyNumberFormat="1" applyFont="1" applyFill="1" applyBorder="1" applyAlignment="1" applyProtection="1">
      <alignment horizontal="center" vertical="center" wrapText="1"/>
      <protection locked="0"/>
    </xf>
    <xf numFmtId="170" fontId="24" fillId="13" borderId="0" xfId="0" applyNumberFormat="1" applyFont="1" applyFill="1" applyBorder="1"/>
    <xf numFmtId="173" fontId="11" fillId="0" borderId="0" xfId="3" applyNumberFormat="1" applyFont="1" applyFill="1" applyBorder="1" applyAlignment="1">
      <alignment vertical="center"/>
    </xf>
    <xf numFmtId="173" fontId="11" fillId="0" borderId="0" xfId="3" applyNumberFormat="1" applyFont="1" applyFill="1" applyBorder="1" applyAlignment="1">
      <alignment horizontal="right" vertical="center"/>
    </xf>
    <xf numFmtId="173" fontId="11" fillId="10" borderId="0" xfId="3" applyNumberFormat="1" applyFont="1" applyFill="1" applyBorder="1" applyAlignment="1">
      <alignment vertical="center"/>
    </xf>
    <xf numFmtId="173" fontId="11" fillId="5" borderId="0" xfId="3" applyNumberFormat="1" applyFont="1" applyFill="1" applyBorder="1" applyAlignment="1">
      <alignment vertical="center"/>
    </xf>
    <xf numFmtId="173" fontId="11" fillId="6" borderId="4" xfId="3" applyNumberFormat="1" applyFont="1" applyFill="1" applyBorder="1" applyAlignment="1">
      <alignment vertical="center"/>
    </xf>
    <xf numFmtId="173" fontId="9" fillId="3" borderId="0" xfId="3" applyNumberFormat="1" applyFont="1" applyFill="1" applyBorder="1" applyAlignment="1">
      <alignment vertical="center"/>
    </xf>
    <xf numFmtId="173" fontId="11" fillId="0" borderId="0" xfId="3" applyNumberFormat="1" applyFont="1" applyBorder="1" applyAlignment="1">
      <alignment vertical="center"/>
    </xf>
    <xf numFmtId="4" fontId="5" fillId="11" borderId="1" xfId="3" applyNumberFormat="1" applyFont="1" applyFill="1" applyBorder="1" applyAlignment="1" applyProtection="1">
      <alignment vertical="center"/>
    </xf>
    <xf numFmtId="0" fontId="34" fillId="0" borderId="1" xfId="1" applyFont="1" applyFill="1" applyBorder="1" applyAlignment="1">
      <alignment vertical="center"/>
    </xf>
    <xf numFmtId="0" fontId="34" fillId="0" borderId="1" xfId="1" applyFont="1" applyBorder="1" applyAlignment="1">
      <alignment vertical="center" wrapText="1"/>
    </xf>
    <xf numFmtId="0" fontId="34" fillId="0" borderId="1" xfId="1" applyFont="1" applyBorder="1"/>
    <xf numFmtId="3" fontId="34" fillId="0" borderId="1" xfId="1" applyNumberFormat="1" applyFont="1" applyFill="1" applyBorder="1" applyAlignment="1">
      <alignment vertical="center"/>
    </xf>
    <xf numFmtId="1" fontId="6" fillId="0" borderId="1" xfId="3" applyNumberFormat="1" applyFont="1" applyFill="1" applyBorder="1" applyAlignment="1" applyProtection="1">
      <alignment vertical="center"/>
      <protection locked="0"/>
    </xf>
    <xf numFmtId="3" fontId="6" fillId="0" borderId="1" xfId="3" applyNumberFormat="1" applyFont="1" applyFill="1" applyBorder="1" applyAlignment="1" applyProtection="1">
      <alignment vertical="center"/>
    </xf>
    <xf numFmtId="4" fontId="6" fillId="0" borderId="1" xfId="3" applyNumberFormat="1" applyFont="1" applyFill="1" applyBorder="1" applyAlignment="1" applyProtection="1">
      <alignment vertical="center"/>
      <protection locked="0"/>
    </xf>
    <xf numFmtId="3" fontId="6" fillId="0" borderId="1" xfId="3" applyNumberFormat="1" applyFont="1" applyFill="1" applyBorder="1" applyAlignment="1" applyProtection="1">
      <alignment vertical="center"/>
      <protection locked="0"/>
    </xf>
    <xf numFmtId="3" fontId="6" fillId="0" borderId="12" xfId="3" applyNumberFormat="1" applyFont="1" applyFill="1" applyBorder="1" applyAlignment="1" applyProtection="1">
      <alignment vertical="center"/>
    </xf>
    <xf numFmtId="0" fontId="34" fillId="0" borderId="1" xfId="1" applyFont="1" applyFill="1" applyBorder="1" applyAlignment="1">
      <alignment vertical="center" wrapText="1"/>
    </xf>
    <xf numFmtId="0" fontId="34" fillId="0" borderId="1" xfId="1" applyFont="1" applyBorder="1" applyAlignment="1">
      <alignment vertical="center"/>
    </xf>
    <xf numFmtId="3" fontId="34" fillId="0" borderId="1" xfId="1" applyNumberFormat="1" applyFont="1" applyBorder="1" applyAlignment="1">
      <alignment vertical="center"/>
    </xf>
    <xf numFmtId="164" fontId="6" fillId="0" borderId="1" xfId="3" applyNumberFormat="1" applyFont="1" applyFill="1" applyBorder="1" applyAlignment="1" applyProtection="1">
      <alignment vertical="center"/>
      <protection locked="0"/>
    </xf>
    <xf numFmtId="2" fontId="6" fillId="0" borderId="1" xfId="3" applyNumberFormat="1" applyFont="1" applyFill="1" applyBorder="1" applyAlignment="1" applyProtection="1">
      <alignment vertical="center"/>
      <protection locked="0"/>
    </xf>
    <xf numFmtId="0" fontId="34" fillId="16" borderId="1" xfId="1" applyFont="1" applyFill="1" applyBorder="1" applyAlignment="1">
      <alignment vertical="center" wrapText="1"/>
    </xf>
    <xf numFmtId="0" fontId="34" fillId="16" borderId="1" xfId="1" applyFont="1" applyFill="1" applyBorder="1" applyAlignment="1">
      <alignment vertical="center"/>
    </xf>
    <xf numFmtId="3" fontId="34" fillId="16" borderId="1" xfId="1" applyNumberFormat="1" applyFont="1" applyFill="1" applyBorder="1" applyAlignment="1">
      <alignment vertical="center"/>
    </xf>
    <xf numFmtId="1" fontId="6" fillId="16" borderId="1" xfId="3" applyNumberFormat="1" applyFont="1" applyFill="1" applyBorder="1" applyAlignment="1" applyProtection="1">
      <alignment vertical="center"/>
      <protection locked="0"/>
    </xf>
    <xf numFmtId="3" fontId="6" fillId="16" borderId="1" xfId="3" applyNumberFormat="1" applyFont="1" applyFill="1" applyBorder="1" applyAlignment="1" applyProtection="1">
      <alignment vertical="center"/>
    </xf>
    <xf numFmtId="2" fontId="6" fillId="16" borderId="1" xfId="3" applyNumberFormat="1" applyFont="1" applyFill="1" applyBorder="1" applyAlignment="1" applyProtection="1">
      <alignment vertical="center"/>
      <protection locked="0"/>
    </xf>
    <xf numFmtId="3" fontId="6" fillId="16" borderId="1" xfId="3" applyNumberFormat="1" applyFont="1" applyFill="1" applyBorder="1" applyAlignment="1" applyProtection="1">
      <alignment vertical="center"/>
      <protection locked="0"/>
    </xf>
    <xf numFmtId="1" fontId="34" fillId="0" borderId="1" xfId="1" applyNumberFormat="1" applyFont="1" applyBorder="1" applyAlignment="1">
      <alignment vertical="center"/>
    </xf>
    <xf numFmtId="172" fontId="6" fillId="0" borderId="1" xfId="3" applyNumberFormat="1" applyFont="1" applyFill="1" applyBorder="1" applyAlignment="1" applyProtection="1">
      <alignment vertical="center"/>
      <protection locked="0"/>
    </xf>
    <xf numFmtId="0" fontId="34" fillId="0" borderId="35" xfId="1" applyFont="1" applyBorder="1" applyAlignment="1">
      <alignment vertical="center"/>
    </xf>
    <xf numFmtId="3" fontId="4" fillId="0" borderId="1" xfId="1" applyNumberFormat="1" applyFont="1" applyBorder="1" applyAlignment="1">
      <alignment vertical="center"/>
    </xf>
    <xf numFmtId="0" fontId="34" fillId="0" borderId="35" xfId="1" applyFont="1" applyBorder="1" applyAlignment="1">
      <alignment vertical="center" wrapText="1"/>
    </xf>
    <xf numFmtId="37" fontId="27" fillId="0" borderId="1" xfId="3" applyNumberFormat="1" applyFont="1" applyFill="1" applyBorder="1" applyAlignment="1" applyProtection="1">
      <alignment vertical="center"/>
      <protection locked="0"/>
    </xf>
    <xf numFmtId="2" fontId="34" fillId="0" borderId="35" xfId="1" applyNumberFormat="1" applyFont="1" applyBorder="1" applyAlignment="1">
      <alignment vertical="center"/>
    </xf>
    <xf numFmtId="39" fontId="34" fillId="0" borderId="1" xfId="3" applyNumberFormat="1" applyFont="1" applyFill="1" applyBorder="1" applyAlignment="1" applyProtection="1">
      <alignment vertical="center"/>
    </xf>
    <xf numFmtId="39" fontId="27" fillId="0" borderId="1" xfId="3" applyNumberFormat="1" applyFont="1" applyFill="1" applyBorder="1" applyAlignment="1" applyProtection="1">
      <alignment vertical="center"/>
      <protection locked="0"/>
    </xf>
    <xf numFmtId="1" fontId="34" fillId="0" borderId="36" xfId="1" applyNumberFormat="1" applyFont="1" applyBorder="1" applyAlignment="1">
      <alignment vertical="center"/>
    </xf>
    <xf numFmtId="1" fontId="34" fillId="0" borderId="1" xfId="3" applyNumberFormat="1" applyFont="1" applyFill="1" applyBorder="1" applyAlignment="1" applyProtection="1">
      <alignment vertical="center"/>
      <protection locked="0"/>
    </xf>
    <xf numFmtId="1" fontId="4" fillId="15" borderId="1" xfId="0" applyNumberFormat="1" applyFont="1" applyFill="1" applyBorder="1" applyAlignment="1">
      <alignment vertical="center"/>
    </xf>
    <xf numFmtId="1" fontId="36" fillId="15" borderId="1" xfId="0" applyNumberFormat="1" applyFont="1" applyFill="1" applyBorder="1" applyAlignment="1">
      <alignment vertical="center"/>
    </xf>
    <xf numFmtId="1" fontId="27" fillId="0" borderId="12" xfId="3" applyNumberFormat="1" applyFont="1" applyFill="1" applyBorder="1" applyAlignment="1" applyProtection="1">
      <alignment vertical="center"/>
    </xf>
    <xf numFmtId="1" fontId="34" fillId="0" borderId="5" xfId="1" applyNumberFormat="1" applyFont="1" applyBorder="1" applyAlignment="1">
      <alignment vertical="center"/>
    </xf>
    <xf numFmtId="37" fontId="34" fillId="0" borderId="1" xfId="3" applyNumberFormat="1" applyFont="1" applyFill="1" applyBorder="1" applyAlignment="1" applyProtection="1">
      <alignment vertical="center"/>
    </xf>
    <xf numFmtId="170" fontId="34" fillId="0" borderId="5" xfId="3" applyNumberFormat="1" applyFont="1" applyFill="1" applyBorder="1" applyAlignment="1" applyProtection="1">
      <alignment vertical="center"/>
    </xf>
    <xf numFmtId="170" fontId="34" fillId="0" borderId="1" xfId="1" applyNumberFormat="1" applyFont="1" applyBorder="1" applyAlignment="1">
      <alignment vertical="center"/>
    </xf>
    <xf numFmtId="0" fontId="34" fillId="0" borderId="34" xfId="1" applyFont="1" applyBorder="1" applyAlignment="1">
      <alignment vertical="center"/>
    </xf>
    <xf numFmtId="0" fontId="34" fillId="0" borderId="34" xfId="1" applyFont="1" applyBorder="1" applyAlignment="1">
      <alignment vertical="center" wrapText="1"/>
    </xf>
    <xf numFmtId="37" fontId="27" fillId="0" borderId="1" xfId="3" applyNumberFormat="1" applyFont="1" applyFill="1" applyBorder="1" applyAlignment="1" applyProtection="1">
      <alignment vertical="center"/>
    </xf>
    <xf numFmtId="3" fontId="34" fillId="0" borderId="5" xfId="3" applyNumberFormat="1" applyFont="1" applyFill="1" applyBorder="1" applyAlignment="1" applyProtection="1">
      <alignment vertical="center"/>
    </xf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166" fontId="34" fillId="0" borderId="1" xfId="3" applyNumberFormat="1" applyFont="1" applyFill="1" applyBorder="1" applyAlignment="1" applyProtection="1">
      <alignment vertical="center"/>
      <protection locked="0"/>
    </xf>
    <xf numFmtId="166" fontId="34" fillId="0" borderId="12" xfId="3" applyNumberFormat="1" applyFont="1" applyFill="1" applyBorder="1" applyAlignment="1" applyProtection="1">
      <alignment vertical="center"/>
    </xf>
    <xf numFmtId="171" fontId="1" fillId="0" borderId="1" xfId="0" applyNumberFormat="1" applyFont="1" applyBorder="1" applyAlignment="1">
      <alignment vertical="center" wrapText="1"/>
    </xf>
    <xf numFmtId="0" fontId="34" fillId="16" borderId="1" xfId="0" applyFont="1" applyFill="1" applyBorder="1" applyAlignment="1">
      <alignment vertical="center" wrapText="1"/>
    </xf>
    <xf numFmtId="0" fontId="34" fillId="16" borderId="1" xfId="0" applyFont="1" applyFill="1" applyBorder="1" applyAlignment="1">
      <alignment vertical="center"/>
    </xf>
    <xf numFmtId="3" fontId="34" fillId="16" borderId="1" xfId="0" applyNumberFormat="1" applyFont="1" applyFill="1" applyBorder="1" applyAlignment="1">
      <alignment vertical="center"/>
    </xf>
    <xf numFmtId="3" fontId="27" fillId="16" borderId="1" xfId="3" applyNumberFormat="1" applyFont="1" applyFill="1" applyBorder="1" applyAlignment="1" applyProtection="1">
      <alignment vertical="center"/>
    </xf>
    <xf numFmtId="4" fontId="34" fillId="16" borderId="1" xfId="0" applyNumberFormat="1" applyFont="1" applyFill="1" applyBorder="1" applyAlignment="1">
      <alignment vertical="center"/>
    </xf>
    <xf numFmtId="3" fontId="37" fillId="16" borderId="1" xfId="0" applyNumberFormat="1" applyFont="1" applyFill="1" applyBorder="1" applyAlignment="1">
      <alignment vertical="center"/>
    </xf>
    <xf numFmtId="3" fontId="34" fillId="16" borderId="1" xfId="3" applyNumberFormat="1" applyFont="1" applyFill="1" applyBorder="1" applyAlignment="1" applyProtection="1">
      <alignment vertical="center"/>
      <protection locked="0"/>
    </xf>
    <xf numFmtId="3" fontId="34" fillId="16" borderId="12" xfId="3" applyNumberFormat="1" applyFont="1" applyFill="1" applyBorder="1" applyAlignment="1" applyProtection="1">
      <alignment vertical="center"/>
    </xf>
    <xf numFmtId="0" fontId="34" fillId="0" borderId="1" xfId="0" applyFont="1" applyBorder="1" applyAlignment="1">
      <alignment vertical="center"/>
    </xf>
    <xf numFmtId="0" fontId="34" fillId="0" borderId="1" xfId="0" applyFont="1" applyBorder="1" applyAlignment="1">
      <alignment vertical="center" wrapText="1"/>
    </xf>
    <xf numFmtId="0" fontId="37" fillId="0" borderId="1" xfId="0" applyFont="1" applyBorder="1" applyAlignment="1">
      <alignment vertical="center"/>
    </xf>
    <xf numFmtId="3" fontId="37" fillId="0" borderId="1" xfId="0" applyNumberFormat="1" applyFont="1" applyBorder="1" applyAlignment="1">
      <alignment vertical="center"/>
    </xf>
    <xf numFmtId="3" fontId="27" fillId="0" borderId="1" xfId="3" applyNumberFormat="1" applyFont="1" applyFill="1" applyBorder="1" applyAlignment="1" applyProtection="1">
      <alignment vertical="center"/>
    </xf>
    <xf numFmtId="4" fontId="37" fillId="0" borderId="1" xfId="0" applyNumberFormat="1" applyFont="1" applyBorder="1" applyAlignment="1">
      <alignment vertical="center"/>
    </xf>
    <xf numFmtId="3" fontId="34" fillId="0" borderId="12" xfId="3" applyNumberFormat="1" applyFont="1" applyFill="1" applyBorder="1" applyAlignment="1" applyProtection="1">
      <alignment vertical="center"/>
    </xf>
    <xf numFmtId="43" fontId="5" fillId="0" borderId="11" xfId="3" applyFont="1" applyFill="1" applyBorder="1" applyAlignment="1" applyProtection="1">
      <alignment horizontal="center" vertical="center" wrapText="1"/>
      <protection locked="0"/>
    </xf>
    <xf numFmtId="0" fontId="14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23" fillId="9" borderId="25" xfId="1" applyFont="1" applyFill="1" applyBorder="1" applyAlignment="1" applyProtection="1">
      <alignment horizontal="center" vertical="center" wrapText="1"/>
    </xf>
    <xf numFmtId="0" fontId="23" fillId="9" borderId="6" xfId="1" applyFont="1" applyFill="1" applyBorder="1" applyAlignment="1" applyProtection="1">
      <alignment horizontal="center" vertical="center" wrapText="1"/>
    </xf>
    <xf numFmtId="0" fontId="23" fillId="9" borderId="26" xfId="1" applyFont="1" applyFill="1" applyBorder="1" applyAlignment="1" applyProtection="1">
      <alignment horizontal="center" vertical="center" wrapText="1"/>
    </xf>
    <xf numFmtId="0" fontId="26" fillId="14" borderId="17" xfId="0" applyFont="1" applyFill="1" applyBorder="1" applyAlignment="1">
      <alignment horizontal="center"/>
    </xf>
    <xf numFmtId="0" fontId="26" fillId="14" borderId="30" xfId="0" applyFont="1" applyFill="1" applyBorder="1" applyAlignment="1">
      <alignment horizontal="center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" fillId="16" borderId="1" xfId="0" applyFont="1" applyFill="1" applyBorder="1" applyAlignment="1">
      <alignment vertical="center"/>
    </xf>
    <xf numFmtId="0" fontId="1" fillId="16" borderId="1" xfId="0" applyFont="1" applyFill="1" applyBorder="1" applyAlignment="1">
      <alignment vertical="center" wrapText="1"/>
    </xf>
    <xf numFmtId="3" fontId="1" fillId="16" borderId="1" xfId="0" applyNumberFormat="1" applyFont="1" applyFill="1" applyBorder="1" applyAlignment="1">
      <alignment vertical="center"/>
    </xf>
    <xf numFmtId="1" fontId="1" fillId="16" borderId="1" xfId="0" applyNumberFormat="1" applyFont="1" applyFill="1" applyBorder="1" applyAlignment="1">
      <alignment vertical="center"/>
    </xf>
    <xf numFmtId="3" fontId="6" fillId="16" borderId="12" xfId="3" applyNumberFormat="1" applyFont="1" applyFill="1" applyBorder="1" applyAlignment="1" applyProtection="1">
      <alignment vertical="center"/>
    </xf>
    <xf numFmtId="0" fontId="4" fillId="16" borderId="1" xfId="0" applyFont="1" applyFill="1" applyBorder="1" applyAlignment="1">
      <alignment vertical="center" wrapText="1"/>
    </xf>
    <xf numFmtId="168" fontId="6" fillId="16" borderId="1" xfId="3" applyNumberFormat="1" applyFont="1" applyFill="1" applyBorder="1" applyAlignment="1" applyProtection="1">
      <alignment vertical="center"/>
      <protection locked="0"/>
    </xf>
  </cellXfs>
  <cellStyles count="5">
    <cellStyle name="Comma 2" xfId="3"/>
    <cellStyle name="Comma 3" xfId="2"/>
    <cellStyle name="Normal" xfId="0" builtinId="0"/>
    <cellStyle name="Normal 2" xfId="1"/>
    <cellStyle name="Normal 3" xfId="4"/>
  </cellStyles>
  <dxfs count="8"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numFmt numFmtId="169" formatCode="m/d/yy;@"/>
    </dxf>
    <dxf>
      <font>
        <b/>
        <strike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alignment horizontal="center" vertical="bottom" textRotation="0" wrapText="0" indent="0" relativeIndent="0" justifyLastLine="0" shrinkToFit="0" mergeCell="0" readingOrder="0"/>
    </dxf>
    <dxf>
      <numFmt numFmtId="166" formatCode="_(* #,##0_);_(* \(#,##0\);_(* &quot;-&quot;??_);_(@_)"/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mbria"/>
        <scheme val="maj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relativeIndent="0" justifyLastLine="0" shrinkToFit="0" mergeCell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7</xdr:row>
      <xdr:rowOff>129887</xdr:rowOff>
    </xdr:from>
    <xdr:to>
      <xdr:col>3</xdr:col>
      <xdr:colOff>554182</xdr:colOff>
      <xdr:row>7</xdr:row>
      <xdr:rowOff>129887</xdr:rowOff>
    </xdr:to>
    <xdr:cxnSp macro="">
      <xdr:nvCxnSpPr>
        <xdr:cNvPr id="3" name="Straight Connector 2"/>
        <xdr:cNvCxnSpPr/>
      </xdr:nvCxnSpPr>
      <xdr:spPr>
        <a:xfrm>
          <a:off x="6173932" y="1575955"/>
          <a:ext cx="458932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id="2" name="Table2" displayName="Table2" ref="A3:F14" totalsRowShown="0" headerRowDxfId="7" headerRowBorderDxfId="6" tableBorderDxfId="5">
  <tableColumns count="6">
    <tableColumn id="1" name=" "/>
    <tableColumn id="2" name="Estimated # Respondents"/>
    <tableColumn id="3" name="Responses Per Respondent"/>
    <tableColumn id="4" name="Total Annual Responses (Col. BxC)"/>
    <tableColumn id="5" name="Estimated Avg. # of Hours Per Response"/>
    <tableColumn id="6" name="Estimated Total Hours (Col. DxE)" dataDxfId="4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6" name="Table6" displayName="Table6" ref="A1:C66" totalsRowShown="0" headerRowDxfId="3">
  <autoFilter ref="A1:C66"/>
  <tableColumns count="3">
    <tableColumn id="1" name="Date " dataDxfId="2"/>
    <tableColumn id="2" name="User Initials " dataDxfId="1"/>
    <tableColumn id="3" name="Comments " dataDxfId="0"/>
  </tableColumns>
  <tableStyleInfo name="TableStyleDark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>
    <tabColor theme="3" tint="0.39997558519241921"/>
    <pageSetUpPr fitToPage="1"/>
  </sheetPr>
  <dimension ref="A1:R33"/>
  <sheetViews>
    <sheetView zoomScale="70" zoomScaleNormal="70" workbookViewId="0">
      <pane xSplit="15" ySplit="4" topLeftCell="P5" activePane="bottomRight" state="frozen"/>
      <selection pane="topRight" activeCell="R1" sqref="R1"/>
      <selection pane="bottomLeft" activeCell="A5" sqref="A5"/>
      <selection pane="bottomRight" activeCell="C39" sqref="C39:C40"/>
    </sheetView>
  </sheetViews>
  <sheetFormatPr defaultRowHeight="15" outlineLevelCol="1"/>
  <cols>
    <col min="1" max="1" width="11.85546875" customWidth="1"/>
    <col min="2" max="2" width="12.28515625" customWidth="1"/>
    <col min="3" max="3" width="42.140625" customWidth="1"/>
    <col min="4" max="4" width="12.85546875" bestFit="1" customWidth="1"/>
    <col min="5" max="5" width="15.7109375" bestFit="1" customWidth="1"/>
    <col min="6" max="6" width="17" bestFit="1" customWidth="1"/>
    <col min="7" max="7" width="13" bestFit="1" customWidth="1"/>
    <col min="8" max="8" width="14.5703125" bestFit="1" customWidth="1"/>
    <col min="9" max="9" width="13.140625" customWidth="1"/>
    <col min="10" max="10" width="16.5703125" customWidth="1"/>
    <col min="11" max="11" width="12.85546875" customWidth="1" outlineLevel="1"/>
    <col min="12" max="12" width="13" customWidth="1" outlineLevel="1"/>
    <col min="13" max="13" width="10.7109375" customWidth="1" outlineLevel="1"/>
    <col min="14" max="14" width="13" customWidth="1"/>
    <col min="15" max="15" width="16.42578125" hidden="1" customWidth="1" outlineLevel="1"/>
    <col min="16" max="16" width="9.140625" collapsed="1"/>
    <col min="17" max="17" width="20.42578125" hidden="1" customWidth="1" outlineLevel="1"/>
    <col min="18" max="18" width="9.140625" collapsed="1"/>
    <col min="64" max="64" width="8.7109375" customWidth="1"/>
  </cols>
  <sheetData>
    <row r="1" spans="1:17" ht="30.75" customHeight="1" thickBot="1">
      <c r="A1" s="250" t="s">
        <v>12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2"/>
    </row>
    <row r="2" spans="1:17" ht="24" customHeight="1" thickBot="1">
      <c r="A2" s="18"/>
      <c r="B2" s="19"/>
      <c r="C2" s="19"/>
      <c r="D2" s="20"/>
      <c r="E2" s="21" t="s">
        <v>13</v>
      </c>
      <c r="F2" s="21" t="s">
        <v>14</v>
      </c>
      <c r="G2" s="21" t="s">
        <v>15</v>
      </c>
      <c r="H2" s="21" t="s">
        <v>16</v>
      </c>
      <c r="I2" s="21" t="s">
        <v>17</v>
      </c>
      <c r="J2" s="21" t="s">
        <v>18</v>
      </c>
      <c r="K2" s="21"/>
      <c r="L2" s="21"/>
      <c r="M2" s="21"/>
      <c r="N2" s="22" t="s">
        <v>19</v>
      </c>
      <c r="O2" s="3"/>
      <c r="P2" s="2"/>
    </row>
    <row r="3" spans="1:17" ht="64.5" thickBot="1">
      <c r="A3" s="28" t="s">
        <v>73</v>
      </c>
      <c r="B3" s="29" t="s">
        <v>0</v>
      </c>
      <c r="C3" s="29" t="s">
        <v>1</v>
      </c>
      <c r="D3" s="29" t="s">
        <v>2</v>
      </c>
      <c r="E3" s="29" t="s">
        <v>3</v>
      </c>
      <c r="F3" s="29" t="s">
        <v>4</v>
      </c>
      <c r="G3" s="29" t="s">
        <v>5</v>
      </c>
      <c r="H3" s="29" t="s">
        <v>6</v>
      </c>
      <c r="I3" s="29" t="s">
        <v>7</v>
      </c>
      <c r="J3" s="29" t="s">
        <v>45</v>
      </c>
      <c r="K3" s="29" t="s">
        <v>72</v>
      </c>
      <c r="L3" s="29" t="s">
        <v>79</v>
      </c>
      <c r="M3" s="29" t="s">
        <v>8</v>
      </c>
      <c r="N3" s="30" t="s">
        <v>9</v>
      </c>
      <c r="O3" s="17" t="s">
        <v>10</v>
      </c>
      <c r="P3" s="1"/>
      <c r="Q3" s="48" t="s">
        <v>26</v>
      </c>
    </row>
    <row r="4" spans="1:17" ht="18.75">
      <c r="A4" s="253" t="s">
        <v>34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5"/>
      <c r="O4" s="58"/>
      <c r="P4" s="1"/>
      <c r="Q4" s="48"/>
    </row>
    <row r="5" spans="1:17" ht="48" customHeight="1">
      <c r="A5" s="23" t="s">
        <v>74</v>
      </c>
      <c r="B5" s="107" t="s">
        <v>85</v>
      </c>
      <c r="C5" s="99" t="s">
        <v>111</v>
      </c>
      <c r="D5" s="98"/>
      <c r="E5" s="157">
        <v>0</v>
      </c>
      <c r="F5" s="157">
        <v>0</v>
      </c>
      <c r="G5" s="156">
        <f>+E5*F5</f>
        <v>0</v>
      </c>
      <c r="H5" s="159">
        <v>0</v>
      </c>
      <c r="I5" s="156">
        <f>+G5*H5</f>
        <v>0</v>
      </c>
      <c r="J5" s="97">
        <v>0</v>
      </c>
      <c r="K5" s="158"/>
      <c r="L5" s="158"/>
      <c r="M5" s="158"/>
      <c r="N5" s="149">
        <f t="shared" ref="N5:N8" si="0">+I5-J5</f>
        <v>0</v>
      </c>
      <c r="Q5" s="51" t="s">
        <v>74</v>
      </c>
    </row>
    <row r="6" spans="1:17" ht="45">
      <c r="A6" s="174" t="s">
        <v>94</v>
      </c>
      <c r="B6" s="234" t="s">
        <v>84</v>
      </c>
      <c r="C6" s="234" t="s">
        <v>68</v>
      </c>
      <c r="D6" s="235"/>
      <c r="E6" s="236">
        <v>54</v>
      </c>
      <c r="F6" s="236">
        <v>1</v>
      </c>
      <c r="G6" s="237">
        <f t="shared" ref="G6" si="1">+E6*F6</f>
        <v>54</v>
      </c>
      <c r="H6" s="238">
        <v>9.8000000000000004E-2</v>
      </c>
      <c r="I6" s="237">
        <f t="shared" ref="I6" si="2">+G6*H6</f>
        <v>5.2919999999999998</v>
      </c>
      <c r="J6" s="239">
        <v>0</v>
      </c>
      <c r="K6" s="240"/>
      <c r="L6" s="240">
        <f>I6</f>
        <v>5.2919999999999998</v>
      </c>
      <c r="M6" s="240"/>
      <c r="N6" s="241">
        <f t="shared" si="0"/>
        <v>5.2919999999999998</v>
      </c>
      <c r="Q6" s="51" t="s">
        <v>94</v>
      </c>
    </row>
    <row r="7" spans="1:17" ht="45">
      <c r="A7" s="249" t="s">
        <v>74</v>
      </c>
      <c r="B7" s="98" t="s">
        <v>69</v>
      </c>
      <c r="C7" s="106" t="s">
        <v>106</v>
      </c>
      <c r="D7" s="98"/>
      <c r="E7" s="157">
        <v>43</v>
      </c>
      <c r="F7" s="157">
        <v>155</v>
      </c>
      <c r="G7" s="156">
        <f t="shared" ref="G7:G16" si="3">+E7*F7</f>
        <v>6665</v>
      </c>
      <c r="H7" s="159">
        <v>0.25</v>
      </c>
      <c r="I7" s="156">
        <f>+G7*H7</f>
        <v>1666.25</v>
      </c>
      <c r="J7" s="157">
        <v>1666.25</v>
      </c>
      <c r="K7" s="158"/>
      <c r="L7" s="158"/>
      <c r="M7" s="158"/>
      <c r="N7" s="149">
        <f t="shared" si="0"/>
        <v>0</v>
      </c>
      <c r="Q7" s="49"/>
    </row>
    <row r="8" spans="1:17" ht="30">
      <c r="A8" s="23" t="s">
        <v>74</v>
      </c>
      <c r="B8" s="242" t="s">
        <v>70</v>
      </c>
      <c r="C8" s="243" t="s">
        <v>88</v>
      </c>
      <c r="D8" s="244">
        <v>742</v>
      </c>
      <c r="E8" s="211">
        <v>56</v>
      </c>
      <c r="F8" s="245">
        <v>1</v>
      </c>
      <c r="G8" s="246">
        <f t="shared" ref="G8" si="4">+E8*F8</f>
        <v>56</v>
      </c>
      <c r="H8" s="247">
        <v>0.19500000000000001</v>
      </c>
      <c r="I8" s="246">
        <f t="shared" ref="I8" si="5">+G8*H8</f>
        <v>10.92</v>
      </c>
      <c r="J8" s="245">
        <v>10.75</v>
      </c>
      <c r="K8" s="211"/>
      <c r="L8" s="211"/>
      <c r="M8" s="211"/>
      <c r="N8" s="248">
        <f t="shared" si="0"/>
        <v>0.16999999999999993</v>
      </c>
      <c r="Q8" s="49"/>
    </row>
    <row r="9" spans="1:17" ht="15.75">
      <c r="A9" s="59"/>
      <c r="B9" s="60"/>
      <c r="C9" s="64" t="s">
        <v>33</v>
      </c>
      <c r="D9" s="61"/>
      <c r="E9" s="62">
        <f>+MAX(E5:E8)</f>
        <v>56</v>
      </c>
      <c r="F9" s="160">
        <f>G9/E9</f>
        <v>120.98214285714286</v>
      </c>
      <c r="G9" s="62">
        <f>SUM(G5:G8)</f>
        <v>6775</v>
      </c>
      <c r="H9" s="160">
        <f>I9/G9</f>
        <v>0.24833387453874539</v>
      </c>
      <c r="I9" s="161">
        <f t="shared" ref="I9:N9" si="6">SUM(I5:I8)</f>
        <v>1682.462</v>
      </c>
      <c r="J9" s="161">
        <f t="shared" si="6"/>
        <v>1677</v>
      </c>
      <c r="K9" s="161">
        <f t="shared" si="6"/>
        <v>0</v>
      </c>
      <c r="L9" s="161">
        <f t="shared" si="6"/>
        <v>5.2919999999999998</v>
      </c>
      <c r="M9" s="161">
        <f t="shared" si="6"/>
        <v>0</v>
      </c>
      <c r="N9" s="162">
        <f t="shared" si="6"/>
        <v>5.4619999999999997</v>
      </c>
      <c r="Q9" s="49"/>
    </row>
    <row r="10" spans="1:17" ht="18.75" customHeight="1">
      <c r="A10" s="253" t="s">
        <v>28</v>
      </c>
      <c r="B10" s="254"/>
      <c r="C10" s="254"/>
      <c r="D10" s="254"/>
      <c r="E10" s="254"/>
      <c r="F10" s="254"/>
      <c r="G10" s="254"/>
      <c r="H10" s="254"/>
      <c r="I10" s="254"/>
      <c r="J10" s="254"/>
      <c r="K10" s="254"/>
      <c r="L10" s="254"/>
      <c r="M10" s="254"/>
      <c r="N10" s="255"/>
      <c r="O10" s="58"/>
      <c r="P10" s="1"/>
      <c r="Q10" s="49"/>
    </row>
    <row r="11" spans="1:17" ht="45">
      <c r="A11" s="23" t="s">
        <v>74</v>
      </c>
      <c r="B11" s="228" t="s">
        <v>90</v>
      </c>
      <c r="C11" s="228" t="s">
        <v>114</v>
      </c>
      <c r="D11" s="228"/>
      <c r="E11" s="229">
        <v>20858</v>
      </c>
      <c r="F11" s="229">
        <v>1</v>
      </c>
      <c r="G11" s="190">
        <f t="shared" ref="G11" si="7">+E11*F11</f>
        <v>20858</v>
      </c>
      <c r="H11" s="230">
        <v>0.08</v>
      </c>
      <c r="I11" s="190">
        <f t="shared" ref="I11" si="8">+G11*H11</f>
        <v>1668.64</v>
      </c>
      <c r="J11" s="229">
        <v>0</v>
      </c>
      <c r="K11" s="231"/>
      <c r="L11" s="231"/>
      <c r="M11" s="231">
        <f>I11-J11</f>
        <v>1668.64</v>
      </c>
      <c r="N11" s="232">
        <f t="shared" ref="N11:N16" si="9">+I11-J11</f>
        <v>1668.64</v>
      </c>
      <c r="Q11" s="49"/>
    </row>
    <row r="12" spans="1:17" ht="53.25" customHeight="1">
      <c r="A12" s="23" t="s">
        <v>74</v>
      </c>
      <c r="B12" s="228" t="s">
        <v>89</v>
      </c>
      <c r="C12" s="228" t="s">
        <v>107</v>
      </c>
      <c r="D12" s="228"/>
      <c r="E12" s="229">
        <v>1092</v>
      </c>
      <c r="F12" s="229">
        <v>1</v>
      </c>
      <c r="G12" s="190">
        <f t="shared" ref="G12" si="10">+E12*F12</f>
        <v>1092</v>
      </c>
      <c r="H12" s="233">
        <v>2.4714999999999998</v>
      </c>
      <c r="I12" s="190">
        <f t="shared" ref="I12" si="11">+G12*H12</f>
        <v>2698.8779999999997</v>
      </c>
      <c r="J12" s="229">
        <v>4368</v>
      </c>
      <c r="K12" s="231"/>
      <c r="L12" s="231"/>
      <c r="M12" s="231">
        <f>I12-J12</f>
        <v>-1669.1220000000003</v>
      </c>
      <c r="N12" s="232">
        <f t="shared" ref="N12" si="12">+I12-J12</f>
        <v>-1669.1220000000003</v>
      </c>
      <c r="Q12" s="49"/>
    </row>
    <row r="13" spans="1:17" ht="15.75">
      <c r="A13" s="164"/>
      <c r="B13" s="165"/>
      <c r="C13" s="166" t="s">
        <v>121</v>
      </c>
      <c r="D13" s="167"/>
      <c r="E13" s="161">
        <f>+MAX(E11:E12)</f>
        <v>20858</v>
      </c>
      <c r="F13" s="184">
        <f>G13/E13</f>
        <v>1.0523540128487869</v>
      </c>
      <c r="G13" s="161">
        <f>SUM(G11:G12)</f>
        <v>21950</v>
      </c>
      <c r="H13" s="184">
        <f>I13/G13</f>
        <v>0.1989757630979499</v>
      </c>
      <c r="I13" s="161">
        <f t="shared" ref="I13:N13" si="13">SUM(I11:I12)</f>
        <v>4367.518</v>
      </c>
      <c r="J13" s="161">
        <f>SUM(J11:J12)</f>
        <v>4368</v>
      </c>
      <c r="K13" s="173">
        <f>SUM(K11:K12)</f>
        <v>0</v>
      </c>
      <c r="L13" s="173">
        <f t="shared" si="13"/>
        <v>0</v>
      </c>
      <c r="M13" s="173">
        <f t="shared" si="13"/>
        <v>-0.48200000000019827</v>
      </c>
      <c r="N13" s="168">
        <f t="shared" si="13"/>
        <v>-0.48200000000019827</v>
      </c>
      <c r="Q13" s="49"/>
    </row>
    <row r="14" spans="1:17" ht="18.75">
      <c r="A14" s="253" t="s">
        <v>29</v>
      </c>
      <c r="B14" s="254"/>
      <c r="C14" s="254"/>
      <c r="D14" s="254"/>
      <c r="E14" s="254"/>
      <c r="F14" s="254"/>
      <c r="G14" s="254"/>
      <c r="H14" s="254"/>
      <c r="I14" s="254"/>
      <c r="J14" s="254"/>
      <c r="K14" s="254"/>
      <c r="L14" s="254"/>
      <c r="M14" s="254"/>
      <c r="N14" s="255"/>
      <c r="O14" s="58"/>
      <c r="P14" s="1"/>
      <c r="Q14" s="49"/>
    </row>
    <row r="15" spans="1:17">
      <c r="A15" s="23"/>
      <c r="B15" s="14"/>
      <c r="C15" s="11"/>
      <c r="D15" s="12"/>
      <c r="E15" s="13"/>
      <c r="F15" s="13"/>
      <c r="G15" s="4">
        <f t="shared" si="3"/>
        <v>0</v>
      </c>
      <c r="H15" s="15"/>
      <c r="I15" s="4">
        <f t="shared" ref="I15" si="14">+G15*H15</f>
        <v>0</v>
      </c>
      <c r="J15" s="13"/>
      <c r="K15" s="13"/>
      <c r="L15" s="13"/>
      <c r="M15" s="13"/>
      <c r="N15" s="24">
        <f t="shared" ref="N15" si="15">+I15-J15</f>
        <v>0</v>
      </c>
      <c r="Q15" s="49"/>
    </row>
    <row r="16" spans="1:17">
      <c r="A16" s="23"/>
      <c r="B16" s="14"/>
      <c r="C16" s="11"/>
      <c r="D16" s="12"/>
      <c r="E16" s="13"/>
      <c r="F16" s="13"/>
      <c r="G16" s="4">
        <f t="shared" si="3"/>
        <v>0</v>
      </c>
      <c r="H16" s="15"/>
      <c r="I16" s="4">
        <f t="shared" ref="I16" si="16">+G16*H16</f>
        <v>0</v>
      </c>
      <c r="J16" s="13"/>
      <c r="K16" s="13"/>
      <c r="L16" s="13"/>
      <c r="M16" s="13"/>
      <c r="N16" s="24">
        <f t="shared" si="9"/>
        <v>0</v>
      </c>
      <c r="Q16" s="49"/>
    </row>
    <row r="17" spans="1:17" ht="16.5" thickBot="1">
      <c r="A17" s="59"/>
      <c r="B17" s="60"/>
      <c r="C17" s="64" t="s">
        <v>43</v>
      </c>
      <c r="D17" s="61"/>
      <c r="E17" s="62">
        <f t="shared" ref="E17:N17" si="17">SUM(E15:E16)</f>
        <v>0</v>
      </c>
      <c r="F17" s="62">
        <f t="shared" si="17"/>
        <v>0</v>
      </c>
      <c r="G17" s="62">
        <f t="shared" si="17"/>
        <v>0</v>
      </c>
      <c r="H17" s="70">
        <f t="shared" si="17"/>
        <v>0</v>
      </c>
      <c r="I17" s="62">
        <f t="shared" si="17"/>
        <v>0</v>
      </c>
      <c r="J17" s="62">
        <f t="shared" si="17"/>
        <v>0</v>
      </c>
      <c r="K17" s="62">
        <f t="shared" si="17"/>
        <v>0</v>
      </c>
      <c r="L17" s="62">
        <f t="shared" si="17"/>
        <v>0</v>
      </c>
      <c r="M17" s="62">
        <f t="shared" si="17"/>
        <v>0</v>
      </c>
      <c r="N17" s="63">
        <f t="shared" si="17"/>
        <v>0</v>
      </c>
      <c r="Q17" s="50"/>
    </row>
    <row r="18" spans="1:17" ht="25.5" customHeight="1" thickBot="1">
      <c r="A18" s="65"/>
      <c r="B18" s="66"/>
      <c r="C18" s="67" t="s">
        <v>44</v>
      </c>
      <c r="D18" s="68"/>
      <c r="E18" s="138">
        <f>+E9+E13+E17</f>
        <v>20914</v>
      </c>
      <c r="F18" s="133">
        <f>G18/E18</f>
        <v>1.3734818781677345</v>
      </c>
      <c r="G18" s="138">
        <f>+G9+G13+G17</f>
        <v>28725</v>
      </c>
      <c r="H18" s="133">
        <f>I18/G18</f>
        <v>0.2106172323759791</v>
      </c>
      <c r="I18" s="138">
        <f t="shared" ref="I18:N18" si="18">+I9+I13+I17</f>
        <v>6049.98</v>
      </c>
      <c r="J18" s="138">
        <f t="shared" si="18"/>
        <v>6045</v>
      </c>
      <c r="K18" s="138">
        <f t="shared" si="18"/>
        <v>0</v>
      </c>
      <c r="L18" s="138">
        <f t="shared" si="18"/>
        <v>5.2919999999999998</v>
      </c>
      <c r="M18" s="138">
        <f t="shared" si="18"/>
        <v>-0.48200000000019827</v>
      </c>
      <c r="N18" s="148">
        <f t="shared" si="18"/>
        <v>4.9799999999998015</v>
      </c>
      <c r="Q18" s="16"/>
    </row>
    <row r="19" spans="1:17" ht="15.75" thickBot="1">
      <c r="C19" s="16"/>
      <c r="Q19" s="16"/>
    </row>
    <row r="20" spans="1:17" ht="50.25" customHeight="1">
      <c r="C20" s="16"/>
      <c r="D20" s="79" t="str">
        <f>+A3</f>
        <v>Program Rule</v>
      </c>
      <c r="E20" s="80" t="str">
        <f>+E3</f>
        <v>Estimated # Record-keepers</v>
      </c>
      <c r="F20" s="80" t="str">
        <f t="shared" ref="F20:N20" si="19">+F3</f>
        <v>Records Per Recordkeeper</v>
      </c>
      <c r="G20" s="80" t="str">
        <f t="shared" si="19"/>
        <v>Total Annual Records</v>
      </c>
      <c r="H20" s="80" t="str">
        <f t="shared" si="19"/>
        <v>Estimated Avg. # of Hours Per Record</v>
      </c>
      <c r="I20" s="80" t="str">
        <f t="shared" si="19"/>
        <v xml:space="preserve">Estimated Total Hours            </v>
      </c>
      <c r="J20" s="80" t="str">
        <f t="shared" si="19"/>
        <v>Current OMB Approved Burden Hrs</v>
      </c>
      <c r="K20" s="80" t="str">
        <f t="shared" si="19"/>
        <v>Due to Authorizing Statute</v>
      </c>
      <c r="L20" s="80" t="str">
        <f t="shared" si="19"/>
        <v>Due to Program Change - Direct Certification Rule</v>
      </c>
      <c r="M20" s="80" t="str">
        <f t="shared" si="19"/>
        <v>Due to an Adjustment</v>
      </c>
      <c r="N20" s="81" t="str">
        <f t="shared" si="19"/>
        <v>Total Difference</v>
      </c>
      <c r="Q20" s="16"/>
    </row>
    <row r="21" spans="1:17">
      <c r="C21" s="16"/>
      <c r="D21" s="87" t="str">
        <f t="shared" ref="D21:D32" si="20">+Q5</f>
        <v>F/R Eligibility</v>
      </c>
      <c r="E21" s="140">
        <f>+SUM($E$9+$E$13+$E$17)</f>
        <v>20914</v>
      </c>
      <c r="F21" s="169">
        <f>+G21/E21</f>
        <v>1.3708998756813617</v>
      </c>
      <c r="G21" s="140">
        <f t="shared" ref="G21:G32" si="21">+SUMIF($A$5:$A$17,D21,($G$5:$G$17))</f>
        <v>28671</v>
      </c>
      <c r="H21" s="169">
        <f>+I21/G21</f>
        <v>0.21082933975096788</v>
      </c>
      <c r="I21" s="140">
        <f t="shared" ref="I21:I32" si="22">+SUMIF($A$5:$A$17,D21,($I$5:$I$17))</f>
        <v>6044.6880000000001</v>
      </c>
      <c r="J21" s="140">
        <f t="shared" ref="J21:J32" si="23">+SUMIF($A$5:$A$17,D21,($J$5:$J$17))</f>
        <v>6045</v>
      </c>
      <c r="K21" s="140">
        <f>+SUMIF($A$5:$A$17,$D$21,($K$5:$K$17))</f>
        <v>0</v>
      </c>
      <c r="L21" s="140">
        <f>+SUMIF($A$5:$A$17,$D$21,($L$5:$L$17))</f>
        <v>0</v>
      </c>
      <c r="M21" s="140">
        <f>+SUMIF($A$5:$A$17,$D$21,($M$5:$M$17))</f>
        <v>-0.48200000000019827</v>
      </c>
      <c r="N21" s="141">
        <f t="shared" ref="N21:N32" si="24">+SUMIF($A$5:$A$17,D21,($N$5:$N$17))</f>
        <v>-0.31200000000012551</v>
      </c>
      <c r="Q21" s="16"/>
    </row>
    <row r="22" spans="1:17">
      <c r="C22" s="16"/>
      <c r="D22" s="87" t="str">
        <f t="shared" si="20"/>
        <v>Direct Certification</v>
      </c>
      <c r="E22" s="74">
        <f t="shared" ref="E22:E32" si="25">+SUMIF($A$5:$A$17,D22,($E$5:$E$17))</f>
        <v>54</v>
      </c>
      <c r="F22" s="169">
        <f>+G22/E22</f>
        <v>1</v>
      </c>
      <c r="G22" s="74">
        <f t="shared" si="21"/>
        <v>54</v>
      </c>
      <c r="H22" s="169">
        <f>+I22/G22</f>
        <v>9.799999999999999E-2</v>
      </c>
      <c r="I22" s="74">
        <f t="shared" si="22"/>
        <v>5.2919999999999998</v>
      </c>
      <c r="J22" s="74">
        <f t="shared" si="23"/>
        <v>0</v>
      </c>
      <c r="K22" s="74">
        <f>+SUMIF($A$5:$A$17,$D$22,($K$5:$K$17))</f>
        <v>0</v>
      </c>
      <c r="L22" s="176">
        <f>+SUMIF($A$5:$A$17,$D$22,($L$5:$L$17))</f>
        <v>5.2919999999999998</v>
      </c>
      <c r="M22" s="74">
        <f>+SUMIF($A$5:$A$17,$D$22,($M$5:$M$17))</f>
        <v>0</v>
      </c>
      <c r="N22" s="75">
        <f t="shared" si="24"/>
        <v>5.2919999999999998</v>
      </c>
      <c r="Q22" s="16"/>
    </row>
    <row r="23" spans="1:17">
      <c r="C23" s="16"/>
      <c r="D23" s="87">
        <f t="shared" si="20"/>
        <v>0</v>
      </c>
      <c r="E23" s="74">
        <f t="shared" si="25"/>
        <v>0</v>
      </c>
      <c r="F23" s="169">
        <f t="shared" ref="F23:F32" si="26">IF(E23&gt;0,G23/E23,0)</f>
        <v>0</v>
      </c>
      <c r="G23" s="74">
        <f t="shared" si="21"/>
        <v>0</v>
      </c>
      <c r="H23" s="169">
        <f t="shared" ref="H23:H32" si="27">IF(G23&gt;0,I23/G23,0)</f>
        <v>0</v>
      </c>
      <c r="I23" s="74">
        <f t="shared" si="22"/>
        <v>0</v>
      </c>
      <c r="J23" s="74">
        <f t="shared" si="23"/>
        <v>0</v>
      </c>
      <c r="K23" s="74">
        <f>+SUMIF($A$5:$A$17,$D$23,($K$5:$K$17))</f>
        <v>0</v>
      </c>
      <c r="L23" s="74">
        <f>+SUMIF($A$5:$A$17,$D$23,($L$5:$L$17))</f>
        <v>0</v>
      </c>
      <c r="M23" s="74">
        <f>+SUMIF($A$5:$A$17,$D$23,($M$5:$M$17))</f>
        <v>0</v>
      </c>
      <c r="N23" s="75">
        <f t="shared" si="24"/>
        <v>0</v>
      </c>
      <c r="Q23" s="16"/>
    </row>
    <row r="24" spans="1:17">
      <c r="C24" s="16"/>
      <c r="D24" s="87">
        <f t="shared" si="20"/>
        <v>0</v>
      </c>
      <c r="E24" s="74">
        <f t="shared" si="25"/>
        <v>0</v>
      </c>
      <c r="F24" s="169">
        <f t="shared" si="26"/>
        <v>0</v>
      </c>
      <c r="G24" s="74">
        <f t="shared" si="21"/>
        <v>0</v>
      </c>
      <c r="H24" s="169">
        <f t="shared" si="27"/>
        <v>0</v>
      </c>
      <c r="I24" s="74">
        <f t="shared" si="22"/>
        <v>0</v>
      </c>
      <c r="J24" s="74">
        <f t="shared" si="23"/>
        <v>0</v>
      </c>
      <c r="K24" s="74">
        <f>+SUMIF($A$5:$A$17,$D$24,($K$5:$K$17))</f>
        <v>0</v>
      </c>
      <c r="L24" s="74">
        <f>+SUMIF($A$5:$A$17,$D$24,($L$5:$L$17))</f>
        <v>0</v>
      </c>
      <c r="M24" s="74">
        <f>+SUMIF($A$5:$A$17,$D$24,($M$5:$M$17))</f>
        <v>0</v>
      </c>
      <c r="N24" s="75">
        <f t="shared" si="24"/>
        <v>0</v>
      </c>
      <c r="P24" s="76" t="s">
        <v>96</v>
      </c>
      <c r="Q24" s="16"/>
    </row>
    <row r="25" spans="1:17" hidden="1">
      <c r="C25" s="16"/>
      <c r="D25" s="87">
        <f t="shared" si="20"/>
        <v>0</v>
      </c>
      <c r="E25" s="74">
        <f t="shared" si="25"/>
        <v>0</v>
      </c>
      <c r="F25" s="169">
        <f t="shared" si="26"/>
        <v>0</v>
      </c>
      <c r="G25" s="74">
        <f t="shared" si="21"/>
        <v>0</v>
      </c>
      <c r="H25" s="169">
        <f t="shared" si="27"/>
        <v>0</v>
      </c>
      <c r="I25" s="74">
        <f t="shared" si="22"/>
        <v>0</v>
      </c>
      <c r="J25" s="74">
        <f t="shared" si="23"/>
        <v>0</v>
      </c>
      <c r="K25" s="74">
        <f>+SUMIF($A$5:$A$17,$D$25,($K$5:$K$17))</f>
        <v>0</v>
      </c>
      <c r="L25" s="74">
        <f>+SUMIF($A$5:$A$17,$D$25,($L$5:$L$17))</f>
        <v>0</v>
      </c>
      <c r="M25" s="74">
        <f>+SUMIF($A$5:$A$17,$D$25,($M$5:$M$17))</f>
        <v>0</v>
      </c>
      <c r="N25" s="75">
        <f t="shared" si="24"/>
        <v>0</v>
      </c>
      <c r="Q25" s="16"/>
    </row>
    <row r="26" spans="1:17" hidden="1">
      <c r="C26" s="16"/>
      <c r="D26" s="87">
        <f t="shared" si="20"/>
        <v>0</v>
      </c>
      <c r="E26" s="74">
        <f t="shared" si="25"/>
        <v>0</v>
      </c>
      <c r="F26" s="169">
        <f t="shared" si="26"/>
        <v>0</v>
      </c>
      <c r="G26" s="74">
        <f t="shared" si="21"/>
        <v>0</v>
      </c>
      <c r="H26" s="169">
        <f t="shared" si="27"/>
        <v>0</v>
      </c>
      <c r="I26" s="74">
        <f t="shared" si="22"/>
        <v>0</v>
      </c>
      <c r="J26" s="74">
        <f t="shared" si="23"/>
        <v>0</v>
      </c>
      <c r="K26" s="74">
        <f>+SUMIF($A$5:$A$17,$D$26,($K$5:$K$17))</f>
        <v>0</v>
      </c>
      <c r="L26" s="74">
        <f>+SUMIF($A$5:$A$17,$D$26,($L$5:$L$17))</f>
        <v>0</v>
      </c>
      <c r="M26" s="74">
        <f>+SUMIF($A$5:$A$17,$D$26,($M$5:$M$17))</f>
        <v>0</v>
      </c>
      <c r="N26" s="75">
        <f t="shared" si="24"/>
        <v>0</v>
      </c>
    </row>
    <row r="27" spans="1:17" hidden="1">
      <c r="D27" s="87">
        <f t="shared" si="20"/>
        <v>0</v>
      </c>
      <c r="E27" s="74">
        <f t="shared" si="25"/>
        <v>0</v>
      </c>
      <c r="F27" s="169">
        <f t="shared" si="26"/>
        <v>0</v>
      </c>
      <c r="G27" s="74">
        <f t="shared" si="21"/>
        <v>0</v>
      </c>
      <c r="H27" s="169">
        <f t="shared" si="27"/>
        <v>0</v>
      </c>
      <c r="I27" s="74">
        <f t="shared" si="22"/>
        <v>0</v>
      </c>
      <c r="J27" s="74">
        <f t="shared" si="23"/>
        <v>0</v>
      </c>
      <c r="K27" s="74">
        <f>+SUMIF($A$5:$A$17,$D$27,($K$5:$K$17))</f>
        <v>0</v>
      </c>
      <c r="L27" s="74">
        <f>+SUMIF($A$5:$A$17,$D$27,($L$5:$L$17))</f>
        <v>0</v>
      </c>
      <c r="M27" s="74">
        <f>+SUMIF($A$5:$A$17,$D$27,($M$5:$M$17))</f>
        <v>0</v>
      </c>
      <c r="N27" s="75">
        <f t="shared" si="24"/>
        <v>0</v>
      </c>
    </row>
    <row r="28" spans="1:17" hidden="1">
      <c r="D28" s="87">
        <f t="shared" si="20"/>
        <v>0</v>
      </c>
      <c r="E28" s="74">
        <f t="shared" si="25"/>
        <v>0</v>
      </c>
      <c r="F28" s="169">
        <f t="shared" si="26"/>
        <v>0</v>
      </c>
      <c r="G28" s="74">
        <f t="shared" si="21"/>
        <v>0</v>
      </c>
      <c r="H28" s="169">
        <f t="shared" si="27"/>
        <v>0</v>
      </c>
      <c r="I28" s="74">
        <f t="shared" si="22"/>
        <v>0</v>
      </c>
      <c r="J28" s="74">
        <f t="shared" si="23"/>
        <v>0</v>
      </c>
      <c r="K28" s="74">
        <f>+SUMIF($A$5:$A$17,$D$28,($K$5:$K$17))</f>
        <v>0</v>
      </c>
      <c r="L28" s="74">
        <f>+SUMIF($A$5:$A$17,$D$28,($L$5:$L$17))</f>
        <v>0</v>
      </c>
      <c r="M28" s="74">
        <f>+SUMIF($A$5:$A$17,$D$28,($M$5:$M$17))</f>
        <v>0</v>
      </c>
      <c r="N28" s="75">
        <f t="shared" si="24"/>
        <v>0</v>
      </c>
    </row>
    <row r="29" spans="1:17" hidden="1">
      <c r="D29" s="87">
        <f t="shared" si="20"/>
        <v>0</v>
      </c>
      <c r="E29" s="74">
        <f t="shared" si="25"/>
        <v>0</v>
      </c>
      <c r="F29" s="169">
        <f t="shared" si="26"/>
        <v>0</v>
      </c>
      <c r="G29" s="74">
        <f t="shared" si="21"/>
        <v>0</v>
      </c>
      <c r="H29" s="169">
        <f t="shared" si="27"/>
        <v>0</v>
      </c>
      <c r="I29" s="74">
        <f t="shared" si="22"/>
        <v>0</v>
      </c>
      <c r="J29" s="74">
        <f t="shared" si="23"/>
        <v>0</v>
      </c>
      <c r="K29" s="74">
        <f>+SUMIF($A$5:$A$17,$D$29,($K$5:$K$17))</f>
        <v>0</v>
      </c>
      <c r="L29" s="74">
        <f>+SUMIF($A$5:$A$17,$D$29,($L$5:$L$17))</f>
        <v>0</v>
      </c>
      <c r="M29" s="74">
        <f>+SUMIF($A$5:$A$17,$D$29,($M$5:$M$17))</f>
        <v>0</v>
      </c>
      <c r="N29" s="75">
        <f t="shared" si="24"/>
        <v>0</v>
      </c>
    </row>
    <row r="30" spans="1:17" hidden="1">
      <c r="D30" s="87">
        <f t="shared" si="20"/>
        <v>0</v>
      </c>
      <c r="E30" s="74">
        <f t="shared" si="25"/>
        <v>0</v>
      </c>
      <c r="F30" s="169">
        <f t="shared" si="26"/>
        <v>0</v>
      </c>
      <c r="G30" s="74">
        <f t="shared" si="21"/>
        <v>0</v>
      </c>
      <c r="H30" s="169">
        <f t="shared" si="27"/>
        <v>0</v>
      </c>
      <c r="I30" s="74">
        <f t="shared" si="22"/>
        <v>0</v>
      </c>
      <c r="J30" s="74">
        <f t="shared" si="23"/>
        <v>0</v>
      </c>
      <c r="K30" s="74">
        <f>+SUMIF($A$5:$A$17,$D$30,($K$5:$K$17))</f>
        <v>0</v>
      </c>
      <c r="L30" s="74">
        <f>+SUMIF($A$5:$A$17,$D$30,($L$5:$L$17))</f>
        <v>0</v>
      </c>
      <c r="M30" s="74">
        <f>+SUMIF($A$5:$A$17,$D$30,($M$5:$M$17))</f>
        <v>0</v>
      </c>
      <c r="N30" s="75">
        <f t="shared" si="24"/>
        <v>0</v>
      </c>
    </row>
    <row r="31" spans="1:17" hidden="1">
      <c r="D31" s="87">
        <f t="shared" si="20"/>
        <v>0</v>
      </c>
      <c r="E31" s="74">
        <f t="shared" si="25"/>
        <v>0</v>
      </c>
      <c r="F31" s="169">
        <f t="shared" si="26"/>
        <v>0</v>
      </c>
      <c r="G31" s="74">
        <f t="shared" si="21"/>
        <v>0</v>
      </c>
      <c r="H31" s="169">
        <f t="shared" si="27"/>
        <v>0</v>
      </c>
      <c r="I31" s="74">
        <f t="shared" si="22"/>
        <v>0</v>
      </c>
      <c r="J31" s="74">
        <f t="shared" si="23"/>
        <v>0</v>
      </c>
      <c r="K31" s="74">
        <f>+SUMIF($A$5:$A$17,$D$31,($K$5:$K$17))</f>
        <v>0</v>
      </c>
      <c r="L31" s="74">
        <f>+SUMIF($A$5:$A$17,$D$31,($L$5:$L$17))</f>
        <v>0</v>
      </c>
      <c r="M31" s="74">
        <f>+SUMIF($A$5:$A$17,$D$31,($M$5:$M$17))</f>
        <v>0</v>
      </c>
      <c r="N31" s="75">
        <f t="shared" si="24"/>
        <v>0</v>
      </c>
    </row>
    <row r="32" spans="1:17" hidden="1">
      <c r="D32" s="87">
        <f t="shared" si="20"/>
        <v>0</v>
      </c>
      <c r="E32" s="74">
        <f t="shared" si="25"/>
        <v>0</v>
      </c>
      <c r="F32" s="169">
        <f t="shared" si="26"/>
        <v>0</v>
      </c>
      <c r="G32" s="74">
        <f t="shared" si="21"/>
        <v>0</v>
      </c>
      <c r="H32" s="169">
        <f t="shared" si="27"/>
        <v>0</v>
      </c>
      <c r="I32" s="74">
        <f t="shared" si="22"/>
        <v>0</v>
      </c>
      <c r="J32" s="74">
        <f t="shared" si="23"/>
        <v>0</v>
      </c>
      <c r="K32" s="74">
        <f>+SUMIF($A$5:$A$17,$D$32,($K$5:$K$17))</f>
        <v>0</v>
      </c>
      <c r="L32" s="74">
        <f>+SUMIF($A$5:$A$17,$D$32,($L$5:$L$17))</f>
        <v>0</v>
      </c>
      <c r="M32" s="74">
        <f>+SUMIF($A$5:$A$17,$D$32,($M$5:$M$17))</f>
        <v>0</v>
      </c>
      <c r="N32" s="75">
        <f t="shared" si="24"/>
        <v>0</v>
      </c>
    </row>
    <row r="33" spans="4:14">
      <c r="D33" s="88" t="s">
        <v>35</v>
      </c>
      <c r="E33" s="170">
        <f>SUM(E21:E32)</f>
        <v>20968</v>
      </c>
      <c r="F33" s="171">
        <f t="shared" ref="F33:N33" si="28">SUM(F21:F32)</f>
        <v>2.3708998756813617</v>
      </c>
      <c r="G33" s="172">
        <f t="shared" si="28"/>
        <v>28725</v>
      </c>
      <c r="H33" s="171">
        <f t="shared" si="28"/>
        <v>0.30882933975096788</v>
      </c>
      <c r="I33" s="172">
        <f t="shared" si="28"/>
        <v>6049.9800000000005</v>
      </c>
      <c r="J33" s="172">
        <f t="shared" si="28"/>
        <v>6045</v>
      </c>
      <c r="K33" s="172">
        <f t="shared" si="28"/>
        <v>0</v>
      </c>
      <c r="L33" s="172">
        <f t="shared" si="28"/>
        <v>5.2919999999999998</v>
      </c>
      <c r="M33" s="172">
        <f t="shared" si="28"/>
        <v>-0.48200000000019827</v>
      </c>
      <c r="N33" s="172">
        <f t="shared" si="28"/>
        <v>4.9799999999998743</v>
      </c>
    </row>
  </sheetData>
  <sheetProtection selectLockedCells="1"/>
  <autoFilter ref="A3:N18"/>
  <dataConsolidate/>
  <mergeCells count="4">
    <mergeCell ref="A1:N1"/>
    <mergeCell ref="A4:N4"/>
    <mergeCell ref="A10:N10"/>
    <mergeCell ref="A14:N14"/>
  </mergeCells>
  <dataValidations count="1">
    <dataValidation type="list" allowBlank="1" showInputMessage="1" showErrorMessage="1" sqref="A15:A17 A5:A9 A11:A13">
      <formula1>$Q$5:$Q$15</formula1>
    </dataValidation>
  </dataValidations>
  <printOptions horizontalCentered="1"/>
  <pageMargins left="0.7" right="0.7" top="0.75" bottom="0.75" header="0.3" footer="0.3"/>
  <pageSetup scale="55" orientation="landscape" r:id="rId1"/>
  <headerFooter>
    <oddHeader>&amp;COMB Control #0584-0026 
&amp;"-,Bold"&amp;12 7 CFR Part 245 - Food and Nutrition Service Determination of Free and Reduced Price Eligibility</oddHeader>
  </headerFooter>
  <ignoredErrors>
    <ignoredError sqref="G21:G22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R49"/>
  <sheetViews>
    <sheetView tabSelected="1" zoomScale="70" zoomScaleNormal="70" workbookViewId="0">
      <pane xSplit="15" ySplit="4" topLeftCell="P17" activePane="bottomRight" state="frozen"/>
      <selection pane="topRight" activeCell="R1" sqref="R1"/>
      <selection pane="bottomLeft" activeCell="A5" sqref="A5"/>
      <selection pane="bottomRight" activeCell="G18" sqref="G18"/>
    </sheetView>
  </sheetViews>
  <sheetFormatPr defaultRowHeight="15" outlineLevelCol="1"/>
  <cols>
    <col min="1" max="1" width="11.85546875" customWidth="1"/>
    <col min="2" max="2" width="12.28515625" customWidth="1"/>
    <col min="3" max="3" width="42.140625" customWidth="1"/>
    <col min="4" max="4" width="12.85546875" bestFit="1" customWidth="1"/>
    <col min="5" max="5" width="15.7109375" bestFit="1" customWidth="1"/>
    <col min="6" max="6" width="15" customWidth="1"/>
    <col min="7" max="7" width="13.85546875" customWidth="1"/>
    <col min="8" max="8" width="14.5703125" bestFit="1" customWidth="1"/>
    <col min="9" max="9" width="13.140625" customWidth="1"/>
    <col min="10" max="10" width="16.5703125" customWidth="1"/>
    <col min="11" max="11" width="12.85546875" customWidth="1" outlineLevel="1"/>
    <col min="12" max="12" width="13" customWidth="1" outlineLevel="1"/>
    <col min="13" max="13" width="11" customWidth="1" outlineLevel="1"/>
    <col min="14" max="14" width="13" customWidth="1"/>
    <col min="15" max="15" width="16.42578125" hidden="1" customWidth="1" outlineLevel="1"/>
    <col min="16" max="16" width="9.140625" collapsed="1"/>
    <col min="17" max="17" width="20.42578125" hidden="1" customWidth="1" outlineLevel="1"/>
    <col min="18" max="18" width="9.140625" collapsed="1"/>
    <col min="64" max="64" width="8.7109375" customWidth="1"/>
  </cols>
  <sheetData>
    <row r="1" spans="1:17" ht="30.75" customHeight="1" thickBot="1">
      <c r="A1" s="250" t="s">
        <v>31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2"/>
    </row>
    <row r="2" spans="1:17" ht="24" customHeight="1" thickBot="1">
      <c r="A2" s="18"/>
      <c r="B2" s="19"/>
      <c r="C2" s="19"/>
      <c r="D2" s="20"/>
      <c r="E2" s="21" t="s">
        <v>13</v>
      </c>
      <c r="F2" s="21" t="s">
        <v>14</v>
      </c>
      <c r="G2" s="21" t="s">
        <v>15</v>
      </c>
      <c r="H2" s="21" t="s">
        <v>16</v>
      </c>
      <c r="I2" s="21" t="s">
        <v>17</v>
      </c>
      <c r="J2" s="21" t="s">
        <v>18</v>
      </c>
      <c r="K2" s="21"/>
      <c r="L2" s="21"/>
      <c r="M2" s="21"/>
      <c r="N2" s="22" t="s">
        <v>19</v>
      </c>
      <c r="O2" s="3"/>
      <c r="P2" s="2"/>
    </row>
    <row r="3" spans="1:17" ht="64.5" thickBot="1">
      <c r="A3" s="25" t="s">
        <v>73</v>
      </c>
      <c r="B3" s="26" t="s">
        <v>0</v>
      </c>
      <c r="C3" s="26" t="s">
        <v>1</v>
      </c>
      <c r="D3" s="26" t="s">
        <v>2</v>
      </c>
      <c r="E3" s="26" t="s">
        <v>21</v>
      </c>
      <c r="F3" s="26" t="s">
        <v>27</v>
      </c>
      <c r="G3" s="26" t="s">
        <v>5</v>
      </c>
      <c r="H3" s="26" t="s">
        <v>24</v>
      </c>
      <c r="I3" s="26" t="s">
        <v>7</v>
      </c>
      <c r="J3" s="26" t="s">
        <v>45</v>
      </c>
      <c r="K3" s="26" t="s">
        <v>72</v>
      </c>
      <c r="L3" s="26" t="s">
        <v>79</v>
      </c>
      <c r="M3" s="26" t="s">
        <v>8</v>
      </c>
      <c r="N3" s="27" t="s">
        <v>9</v>
      </c>
      <c r="O3" s="17" t="s">
        <v>10</v>
      </c>
      <c r="P3" s="1"/>
      <c r="Q3" s="48" t="s">
        <v>26</v>
      </c>
    </row>
    <row r="4" spans="1:17" ht="19.5" thickBot="1">
      <c r="A4" s="253" t="s">
        <v>34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5"/>
      <c r="O4" s="58"/>
      <c r="P4" s="1"/>
      <c r="Q4" s="48"/>
    </row>
    <row r="5" spans="1:17" ht="44.25" customHeight="1">
      <c r="A5" s="120" t="s">
        <v>74</v>
      </c>
      <c r="B5" s="195" t="s">
        <v>53</v>
      </c>
      <c r="C5" s="210" t="s">
        <v>75</v>
      </c>
      <c r="D5" s="208"/>
      <c r="E5" s="211">
        <v>2</v>
      </c>
      <c r="F5" s="212">
        <v>0.33</v>
      </c>
      <c r="G5" s="213">
        <f t="shared" ref="G5:G10" si="0">+E5*F5</f>
        <v>0.66</v>
      </c>
      <c r="H5" s="214">
        <v>70</v>
      </c>
      <c r="I5" s="215">
        <f t="shared" ref="I5:I6" si="1">G5*H5</f>
        <v>46.2</v>
      </c>
      <c r="J5" s="188">
        <v>166</v>
      </c>
      <c r="K5" s="216"/>
      <c r="L5" s="217"/>
      <c r="M5" s="218">
        <f>I5-J5</f>
        <v>-119.8</v>
      </c>
      <c r="N5" s="219">
        <f t="shared" ref="N5:N10" si="2">+I5-J5</f>
        <v>-119.8</v>
      </c>
      <c r="Q5" s="48"/>
    </row>
    <row r="6" spans="1:17" ht="45.75" customHeight="1">
      <c r="A6" s="120" t="s">
        <v>74</v>
      </c>
      <c r="B6" s="195" t="s">
        <v>52</v>
      </c>
      <c r="C6" s="186" t="s">
        <v>110</v>
      </c>
      <c r="D6" s="195"/>
      <c r="E6" s="211">
        <v>2</v>
      </c>
      <c r="F6" s="214">
        <v>0.33</v>
      </c>
      <c r="G6" s="213">
        <f t="shared" si="0"/>
        <v>0.66</v>
      </c>
      <c r="H6" s="214">
        <v>5</v>
      </c>
      <c r="I6" s="220">
        <f t="shared" si="1"/>
        <v>3.3000000000000003</v>
      </c>
      <c r="J6" s="196">
        <v>1.98</v>
      </c>
      <c r="K6" s="216"/>
      <c r="L6" s="217"/>
      <c r="M6" s="218">
        <f t="shared" ref="M6:M12" si="3">I6-J6</f>
        <v>1.3200000000000003</v>
      </c>
      <c r="N6" s="219">
        <f t="shared" si="2"/>
        <v>1.3200000000000003</v>
      </c>
      <c r="Q6" s="51" t="s">
        <v>74</v>
      </c>
    </row>
    <row r="7" spans="1:17" ht="51.75" customHeight="1">
      <c r="A7" s="120" t="s">
        <v>74</v>
      </c>
      <c r="B7" s="103" t="s">
        <v>54</v>
      </c>
      <c r="C7" s="105" t="s">
        <v>102</v>
      </c>
      <c r="D7" s="103"/>
      <c r="E7" s="150">
        <v>56</v>
      </c>
      <c r="F7" s="150">
        <v>1</v>
      </c>
      <c r="G7" s="110">
        <f t="shared" si="0"/>
        <v>56</v>
      </c>
      <c r="H7" s="154">
        <v>0.25</v>
      </c>
      <c r="I7" s="109">
        <f t="shared" ref="I7:I10" si="4">+G7*H7</f>
        <v>14</v>
      </c>
      <c r="J7" s="104">
        <v>14</v>
      </c>
      <c r="K7" s="112"/>
      <c r="L7" s="113"/>
      <c r="M7" s="218">
        <f t="shared" si="3"/>
        <v>0</v>
      </c>
      <c r="N7" s="155">
        <f t="shared" si="2"/>
        <v>0</v>
      </c>
      <c r="Q7" s="51" t="s">
        <v>94</v>
      </c>
    </row>
    <row r="8" spans="1:17" ht="39.75" customHeight="1">
      <c r="A8" s="120" t="s">
        <v>74</v>
      </c>
      <c r="B8" s="103" t="s">
        <v>55</v>
      </c>
      <c r="C8" s="105" t="s">
        <v>103</v>
      </c>
      <c r="D8" s="103"/>
      <c r="E8" s="150">
        <v>56</v>
      </c>
      <c r="F8" s="150">
        <v>1</v>
      </c>
      <c r="G8" s="110">
        <f t="shared" si="0"/>
        <v>56</v>
      </c>
      <c r="H8" s="154">
        <v>0.25</v>
      </c>
      <c r="I8" s="109">
        <f t="shared" si="4"/>
        <v>14</v>
      </c>
      <c r="J8" s="104">
        <v>14</v>
      </c>
      <c r="K8" s="112"/>
      <c r="L8" s="114"/>
      <c r="M8" s="218">
        <f t="shared" si="3"/>
        <v>0</v>
      </c>
      <c r="N8" s="155">
        <f t="shared" si="2"/>
        <v>0</v>
      </c>
      <c r="Q8" s="51"/>
    </row>
    <row r="9" spans="1:17" ht="64.5" customHeight="1">
      <c r="A9" s="120" t="s">
        <v>74</v>
      </c>
      <c r="B9" s="186" t="s">
        <v>108</v>
      </c>
      <c r="C9" s="186" t="s">
        <v>109</v>
      </c>
      <c r="D9" s="195"/>
      <c r="E9" s="211">
        <v>56</v>
      </c>
      <c r="F9" s="211">
        <v>1</v>
      </c>
      <c r="G9" s="221">
        <f t="shared" si="0"/>
        <v>56</v>
      </c>
      <c r="H9" s="214">
        <v>0.1</v>
      </c>
      <c r="I9" s="222">
        <f t="shared" si="4"/>
        <v>5.6000000000000005</v>
      </c>
      <c r="J9" s="223">
        <v>4.6479999999999997</v>
      </c>
      <c r="K9" s="189"/>
      <c r="L9" s="189"/>
      <c r="M9" s="218">
        <f t="shared" si="3"/>
        <v>0.95200000000000085</v>
      </c>
      <c r="N9" s="219">
        <f t="shared" si="2"/>
        <v>0.95200000000000085</v>
      </c>
      <c r="Q9" s="49"/>
    </row>
    <row r="10" spans="1:17" ht="30">
      <c r="A10" s="120" t="s">
        <v>74</v>
      </c>
      <c r="B10" s="224" t="s">
        <v>57</v>
      </c>
      <c r="C10" s="225" t="s">
        <v>104</v>
      </c>
      <c r="D10" s="195"/>
      <c r="E10" s="211">
        <v>56</v>
      </c>
      <c r="F10" s="211">
        <v>1</v>
      </c>
      <c r="G10" s="221">
        <f t="shared" si="0"/>
        <v>56</v>
      </c>
      <c r="H10" s="214">
        <v>0.1</v>
      </c>
      <c r="I10" s="222">
        <f t="shared" si="4"/>
        <v>5.6000000000000005</v>
      </c>
      <c r="J10" s="223">
        <v>4.6479999999999997</v>
      </c>
      <c r="K10" s="189"/>
      <c r="L10" s="189"/>
      <c r="M10" s="218">
        <f t="shared" si="3"/>
        <v>0.95200000000000085</v>
      </c>
      <c r="N10" s="219">
        <f t="shared" si="2"/>
        <v>0.95200000000000085</v>
      </c>
      <c r="Q10" s="49"/>
    </row>
    <row r="11" spans="1:17" ht="45">
      <c r="A11" s="120" t="s">
        <v>74</v>
      </c>
      <c r="B11" s="195" t="s">
        <v>56</v>
      </c>
      <c r="C11" s="186" t="s">
        <v>105</v>
      </c>
      <c r="D11" s="195"/>
      <c r="E11" s="211">
        <v>43</v>
      </c>
      <c r="F11" s="211">
        <v>1</v>
      </c>
      <c r="G11" s="226">
        <f>+E11*F11</f>
        <v>43</v>
      </c>
      <c r="H11" s="214">
        <v>1.5</v>
      </c>
      <c r="I11" s="227">
        <f t="shared" ref="I11:I12" si="5">+G11*H11</f>
        <v>64.5</v>
      </c>
      <c r="J11" s="196">
        <v>172</v>
      </c>
      <c r="K11" s="189"/>
      <c r="L11" s="189"/>
      <c r="M11" s="218">
        <f t="shared" si="3"/>
        <v>-107.5</v>
      </c>
      <c r="N11" s="219">
        <f t="shared" ref="N11:N12" si="6">+I11-J11</f>
        <v>-107.5</v>
      </c>
      <c r="Q11" s="49"/>
    </row>
    <row r="12" spans="1:17" ht="30">
      <c r="A12" s="120" t="s">
        <v>74</v>
      </c>
      <c r="B12" s="195" t="s">
        <v>86</v>
      </c>
      <c r="C12" s="186" t="s">
        <v>87</v>
      </c>
      <c r="D12" s="195">
        <v>742</v>
      </c>
      <c r="E12" s="211">
        <v>56</v>
      </c>
      <c r="F12" s="211">
        <v>1</v>
      </c>
      <c r="G12" s="226">
        <f>+E12*F12</f>
        <v>56</v>
      </c>
      <c r="H12" s="214">
        <v>4</v>
      </c>
      <c r="I12" s="227">
        <f t="shared" si="5"/>
        <v>224</v>
      </c>
      <c r="J12" s="196">
        <v>0</v>
      </c>
      <c r="K12" s="189"/>
      <c r="L12" s="189"/>
      <c r="M12" s="218">
        <f t="shared" si="3"/>
        <v>224</v>
      </c>
      <c r="N12" s="219">
        <f t="shared" si="6"/>
        <v>224</v>
      </c>
      <c r="Q12" s="49"/>
    </row>
    <row r="13" spans="1:17" ht="15.75">
      <c r="A13" s="118"/>
      <c r="B13" s="119"/>
      <c r="C13" s="117" t="s">
        <v>33</v>
      </c>
      <c r="D13" s="122"/>
      <c r="E13" s="151">
        <f>+MAX(E5:E12)</f>
        <v>56</v>
      </c>
      <c r="F13" s="152">
        <f>G13/E13</f>
        <v>5.7914285714285709</v>
      </c>
      <c r="G13" s="151">
        <f>SUM(G5:G12)</f>
        <v>324.32</v>
      </c>
      <c r="H13" s="152">
        <f>I13/G13</f>
        <v>1.1630488406512087</v>
      </c>
      <c r="I13" s="151">
        <f t="shared" ref="I13:N13" si="7">SUM(I5:I12)</f>
        <v>377.2</v>
      </c>
      <c r="J13" s="151">
        <f t="shared" si="7"/>
        <v>377.27599999999995</v>
      </c>
      <c r="K13" s="153">
        <f t="shared" si="7"/>
        <v>0</v>
      </c>
      <c r="L13" s="153">
        <f t="shared" si="7"/>
        <v>0</v>
      </c>
      <c r="M13" s="153">
        <f t="shared" si="7"/>
        <v>-7.5999999999993406E-2</v>
      </c>
      <c r="N13" s="163">
        <f t="shared" si="7"/>
        <v>-7.5999999999993406E-2</v>
      </c>
      <c r="Q13" s="49"/>
    </row>
    <row r="14" spans="1:17" ht="18.75" customHeight="1">
      <c r="A14" s="253" t="s">
        <v>28</v>
      </c>
      <c r="B14" s="254"/>
      <c r="C14" s="254"/>
      <c r="D14" s="254"/>
      <c r="E14" s="254"/>
      <c r="F14" s="254"/>
      <c r="G14" s="254"/>
      <c r="H14" s="254"/>
      <c r="I14" s="254"/>
      <c r="J14" s="254"/>
      <c r="K14" s="254"/>
      <c r="L14" s="254"/>
      <c r="M14" s="254"/>
      <c r="N14" s="255"/>
      <c r="O14" s="58"/>
      <c r="P14" s="1"/>
      <c r="Q14" s="49"/>
    </row>
    <row r="15" spans="1:17" ht="36" customHeight="1">
      <c r="A15" s="120" t="s">
        <v>74</v>
      </c>
      <c r="B15" s="185" t="s">
        <v>98</v>
      </c>
      <c r="C15" s="186" t="s">
        <v>115</v>
      </c>
      <c r="D15" s="187"/>
      <c r="E15" s="188">
        <v>20858</v>
      </c>
      <c r="F15" s="189">
        <v>300</v>
      </c>
      <c r="G15" s="190">
        <f t="shared" ref="G15" si="8">+E15*F15</f>
        <v>6257400</v>
      </c>
      <c r="H15" s="191">
        <v>0.02</v>
      </c>
      <c r="I15" s="190">
        <f>+G15*H15</f>
        <v>125148</v>
      </c>
      <c r="J15" s="188">
        <v>0</v>
      </c>
      <c r="K15" s="192"/>
      <c r="L15" s="192"/>
      <c r="M15" s="192">
        <f>I15-J15</f>
        <v>125148</v>
      </c>
      <c r="N15" s="193">
        <f>I15-J15</f>
        <v>125148</v>
      </c>
      <c r="O15" s="58"/>
      <c r="P15" s="1"/>
      <c r="Q15" s="49"/>
    </row>
    <row r="16" spans="1:17" ht="50.25" customHeight="1">
      <c r="A16" s="23" t="s">
        <v>74</v>
      </c>
      <c r="B16" s="185" t="s">
        <v>58</v>
      </c>
      <c r="C16" s="194" t="s">
        <v>116</v>
      </c>
      <c r="D16" s="185"/>
      <c r="E16" s="188">
        <v>20858</v>
      </c>
      <c r="F16" s="189">
        <v>150</v>
      </c>
      <c r="G16" s="190">
        <f t="shared" ref="G16:G24" si="9">+E16*F16</f>
        <v>3128700</v>
      </c>
      <c r="H16" s="191">
        <v>0.02</v>
      </c>
      <c r="I16" s="190">
        <f t="shared" ref="I16:I18" si="10">+G16*H16</f>
        <v>62574</v>
      </c>
      <c r="J16" s="188">
        <v>1731.2139999999999</v>
      </c>
      <c r="K16" s="192"/>
      <c r="L16" s="192"/>
      <c r="M16" s="192">
        <f t="shared" ref="M16:M24" si="11">I16-J16</f>
        <v>60842.786</v>
      </c>
      <c r="N16" s="193">
        <f t="shared" ref="N16:N23" si="12">I16-J16</f>
        <v>60842.786</v>
      </c>
      <c r="Q16" s="49"/>
    </row>
    <row r="17" spans="1:17" ht="30">
      <c r="A17" s="23" t="s">
        <v>74</v>
      </c>
      <c r="B17" s="208" t="s">
        <v>80</v>
      </c>
      <c r="C17" s="186" t="s">
        <v>117</v>
      </c>
      <c r="D17" s="195"/>
      <c r="E17" s="188">
        <v>20858</v>
      </c>
      <c r="F17" s="189">
        <v>17</v>
      </c>
      <c r="G17" s="190">
        <f>+E17*F17</f>
        <v>354586</v>
      </c>
      <c r="H17" s="191">
        <v>0.02</v>
      </c>
      <c r="I17" s="190">
        <f t="shared" si="10"/>
        <v>7091.72</v>
      </c>
      <c r="J17" s="209">
        <v>192922</v>
      </c>
      <c r="K17" s="192"/>
      <c r="L17" s="192"/>
      <c r="M17" s="192">
        <f t="shared" si="11"/>
        <v>-185830.28</v>
      </c>
      <c r="N17" s="193">
        <f t="shared" si="12"/>
        <v>-185830.28</v>
      </c>
      <c r="Q17" s="49"/>
    </row>
    <row r="18" spans="1:17" ht="50.25" customHeight="1">
      <c r="A18" s="120" t="s">
        <v>74</v>
      </c>
      <c r="B18" s="195" t="s">
        <v>55</v>
      </c>
      <c r="C18" s="186" t="s">
        <v>101</v>
      </c>
      <c r="D18" s="187"/>
      <c r="E18" s="196">
        <v>20858</v>
      </c>
      <c r="F18" s="189">
        <v>1</v>
      </c>
      <c r="G18" s="190">
        <f t="shared" ref="G18" si="13">+E18*F18</f>
        <v>20858</v>
      </c>
      <c r="H18" s="197">
        <v>0.16600000000000001</v>
      </c>
      <c r="I18" s="190">
        <f t="shared" si="10"/>
        <v>3462.4280000000003</v>
      </c>
      <c r="J18" s="188">
        <v>3463</v>
      </c>
      <c r="K18" s="192"/>
      <c r="L18" s="192"/>
      <c r="M18" s="192">
        <f t="shared" si="11"/>
        <v>-0.57199999999966167</v>
      </c>
      <c r="N18" s="193">
        <f t="shared" si="12"/>
        <v>-0.57199999999966167</v>
      </c>
      <c r="Q18" s="49"/>
    </row>
    <row r="19" spans="1:17" ht="30">
      <c r="A19" s="120" t="s">
        <v>74</v>
      </c>
      <c r="B19" s="100" t="s">
        <v>59</v>
      </c>
      <c r="C19" s="102" t="s">
        <v>118</v>
      </c>
      <c r="D19" s="100"/>
      <c r="E19" s="101">
        <v>20858</v>
      </c>
      <c r="F19" s="115">
        <v>1</v>
      </c>
      <c r="G19" s="124">
        <f t="shared" si="9"/>
        <v>20858</v>
      </c>
      <c r="H19" s="127">
        <v>0.33</v>
      </c>
      <c r="I19" s="124">
        <f t="shared" ref="I19:I23" si="14">+G19*H19</f>
        <v>6883.14</v>
      </c>
      <c r="J19" s="101">
        <v>6883.14</v>
      </c>
      <c r="K19" s="125"/>
      <c r="L19" s="125"/>
      <c r="M19" s="192">
        <f t="shared" si="11"/>
        <v>0</v>
      </c>
      <c r="N19" s="193">
        <f t="shared" si="12"/>
        <v>0</v>
      </c>
      <c r="Q19" s="49"/>
    </row>
    <row r="20" spans="1:17" ht="30">
      <c r="A20" s="120" t="s">
        <v>74</v>
      </c>
      <c r="B20" s="185" t="s">
        <v>76</v>
      </c>
      <c r="C20" s="102" t="s">
        <v>119</v>
      </c>
      <c r="D20" s="185"/>
      <c r="E20" s="188">
        <v>20858</v>
      </c>
      <c r="F20" s="189">
        <v>12</v>
      </c>
      <c r="G20" s="190">
        <f t="shared" si="9"/>
        <v>250296</v>
      </c>
      <c r="H20" s="198">
        <v>0.25</v>
      </c>
      <c r="I20" s="190">
        <f t="shared" si="14"/>
        <v>62574</v>
      </c>
      <c r="J20" s="188">
        <v>62574</v>
      </c>
      <c r="K20" s="192"/>
      <c r="L20" s="192"/>
      <c r="M20" s="192">
        <f t="shared" si="11"/>
        <v>0</v>
      </c>
      <c r="N20" s="193">
        <f t="shared" si="12"/>
        <v>0</v>
      </c>
      <c r="Q20" s="49"/>
    </row>
    <row r="21" spans="1:17" ht="30">
      <c r="A21" s="175" t="s">
        <v>74</v>
      </c>
      <c r="B21" s="199" t="s">
        <v>77</v>
      </c>
      <c r="C21" s="199" t="s">
        <v>122</v>
      </c>
      <c r="D21" s="200">
        <v>742</v>
      </c>
      <c r="E21" s="201">
        <v>20858</v>
      </c>
      <c r="F21" s="202">
        <v>1</v>
      </c>
      <c r="G21" s="203">
        <f t="shared" si="9"/>
        <v>20858</v>
      </c>
      <c r="H21" s="204">
        <v>0.75</v>
      </c>
      <c r="I21" s="203">
        <f t="shared" si="14"/>
        <v>15643.5</v>
      </c>
      <c r="J21" s="201">
        <v>10429</v>
      </c>
      <c r="K21" s="205"/>
      <c r="L21" s="205"/>
      <c r="M21" s="192">
        <f t="shared" si="11"/>
        <v>5214.5</v>
      </c>
      <c r="N21" s="193">
        <f t="shared" si="12"/>
        <v>5214.5</v>
      </c>
      <c r="Q21" s="49"/>
    </row>
    <row r="22" spans="1:17" ht="60">
      <c r="A22" s="120" t="s">
        <v>74</v>
      </c>
      <c r="B22" s="195" t="s">
        <v>78</v>
      </c>
      <c r="C22" s="186" t="s">
        <v>100</v>
      </c>
      <c r="D22" s="195"/>
      <c r="E22" s="196">
        <v>1092</v>
      </c>
      <c r="F22" s="189">
        <v>1</v>
      </c>
      <c r="G22" s="190">
        <f t="shared" si="9"/>
        <v>1092</v>
      </c>
      <c r="H22" s="198">
        <v>0.25</v>
      </c>
      <c r="I22" s="190">
        <f t="shared" si="14"/>
        <v>273</v>
      </c>
      <c r="J22" s="188">
        <v>273</v>
      </c>
      <c r="K22" s="192"/>
      <c r="L22" s="192"/>
      <c r="M22" s="192">
        <f t="shared" si="11"/>
        <v>0</v>
      </c>
      <c r="N22" s="193">
        <f t="shared" si="12"/>
        <v>0</v>
      </c>
      <c r="Q22" s="49"/>
    </row>
    <row r="23" spans="1:17" ht="62.25" customHeight="1">
      <c r="A23" s="120" t="s">
        <v>74</v>
      </c>
      <c r="B23" s="103" t="s">
        <v>60</v>
      </c>
      <c r="C23" s="105" t="s">
        <v>81</v>
      </c>
      <c r="D23" s="105"/>
      <c r="E23" s="104">
        <v>1092</v>
      </c>
      <c r="F23" s="123">
        <v>1</v>
      </c>
      <c r="G23" s="124">
        <f t="shared" si="9"/>
        <v>1092</v>
      </c>
      <c r="H23" s="127">
        <v>0.25</v>
      </c>
      <c r="I23" s="124">
        <f t="shared" si="14"/>
        <v>273</v>
      </c>
      <c r="J23" s="101">
        <v>273</v>
      </c>
      <c r="K23" s="125"/>
      <c r="L23" s="125"/>
      <c r="M23" s="192">
        <f t="shared" si="11"/>
        <v>0</v>
      </c>
      <c r="N23" s="193">
        <f t="shared" si="12"/>
        <v>0</v>
      </c>
      <c r="Q23" s="49"/>
    </row>
    <row r="24" spans="1:17" ht="30">
      <c r="A24" s="120" t="s">
        <v>74</v>
      </c>
      <c r="B24" s="195" t="s">
        <v>61</v>
      </c>
      <c r="C24" s="186" t="s">
        <v>120</v>
      </c>
      <c r="D24" s="195"/>
      <c r="E24" s="196">
        <v>20858</v>
      </c>
      <c r="F24" s="206">
        <v>1</v>
      </c>
      <c r="G24" s="190">
        <f t="shared" si="9"/>
        <v>20858</v>
      </c>
      <c r="H24" s="207">
        <v>7.535E-2</v>
      </c>
      <c r="I24" s="190">
        <f>+G24*H24</f>
        <v>1571.6503</v>
      </c>
      <c r="J24" s="188">
        <v>1731.2139999999999</v>
      </c>
      <c r="K24" s="192"/>
      <c r="L24" s="192"/>
      <c r="M24" s="192">
        <f t="shared" si="11"/>
        <v>-159.56369999999993</v>
      </c>
      <c r="N24" s="128">
        <f>I24-J24</f>
        <v>-159.56369999999993</v>
      </c>
      <c r="Q24" s="49"/>
    </row>
    <row r="25" spans="1:17" ht="15.75">
      <c r="A25" s="118"/>
      <c r="B25" s="119"/>
      <c r="C25" s="117" t="s">
        <v>123</v>
      </c>
      <c r="D25" s="116"/>
      <c r="E25" s="126">
        <f>+MAX(E15:E24)</f>
        <v>20858</v>
      </c>
      <c r="F25" s="132">
        <f>G25/E25</f>
        <v>483.10470802569756</v>
      </c>
      <c r="G25" s="126">
        <f>SUM(G15:G24)</f>
        <v>10076598</v>
      </c>
      <c r="H25" s="132">
        <f>I25/G25</f>
        <v>2.8332423135268476E-2</v>
      </c>
      <c r="I25" s="126">
        <f t="shared" ref="I25:N25" si="15">SUM(I15:I24)</f>
        <v>285494.43830000004</v>
      </c>
      <c r="J25" s="126">
        <f t="shared" si="15"/>
        <v>280279.56800000003</v>
      </c>
      <c r="K25" s="129">
        <f t="shared" si="15"/>
        <v>0</v>
      </c>
      <c r="L25" s="129">
        <f t="shared" si="15"/>
        <v>0</v>
      </c>
      <c r="M25" s="129">
        <f t="shared" si="15"/>
        <v>5214.8702999999941</v>
      </c>
      <c r="N25" s="147">
        <f t="shared" si="15"/>
        <v>5214.8702999999941</v>
      </c>
      <c r="Q25" s="49"/>
    </row>
    <row r="26" spans="1:17" ht="18.75">
      <c r="A26" s="253" t="s">
        <v>62</v>
      </c>
      <c r="B26" s="254"/>
      <c r="C26" s="254"/>
      <c r="D26" s="254"/>
      <c r="E26" s="254"/>
      <c r="F26" s="254"/>
      <c r="G26" s="254"/>
      <c r="H26" s="254"/>
      <c r="I26" s="254"/>
      <c r="J26" s="254"/>
      <c r="K26" s="254"/>
      <c r="L26" s="254"/>
      <c r="M26" s="254"/>
      <c r="N26" s="255"/>
      <c r="O26" s="58"/>
      <c r="P26" s="1"/>
      <c r="Q26" s="49"/>
    </row>
    <row r="27" spans="1:17" ht="15" customHeight="1">
      <c r="A27" s="120"/>
      <c r="B27" s="103"/>
      <c r="C27" s="105"/>
      <c r="D27" s="103"/>
      <c r="E27" s="104"/>
      <c r="F27" s="130"/>
      <c r="G27" s="111"/>
      <c r="H27" s="127"/>
      <c r="I27" s="124"/>
      <c r="J27" s="131"/>
      <c r="K27" s="125"/>
      <c r="L27" s="125"/>
      <c r="M27" s="125"/>
      <c r="N27" s="128"/>
      <c r="Q27" s="49"/>
    </row>
    <row r="28" spans="1:17" ht="16.5" thickBot="1">
      <c r="A28" s="118"/>
      <c r="B28" s="119"/>
      <c r="C28" s="117" t="s">
        <v>41</v>
      </c>
      <c r="D28" s="116"/>
      <c r="E28" s="78">
        <f>+MAX(E27:E27)</f>
        <v>0</v>
      </c>
      <c r="F28" s="78">
        <f t="shared" ref="F28:N28" si="16">SUM(F27:F27)</f>
        <v>0</v>
      </c>
      <c r="G28" s="78">
        <f t="shared" si="16"/>
        <v>0</v>
      </c>
      <c r="H28" s="78">
        <f t="shared" si="16"/>
        <v>0</v>
      </c>
      <c r="I28" s="78">
        <f t="shared" si="16"/>
        <v>0</v>
      </c>
      <c r="J28" s="78">
        <f t="shared" si="16"/>
        <v>0</v>
      </c>
      <c r="K28" s="78">
        <f t="shared" si="16"/>
        <v>0</v>
      </c>
      <c r="L28" s="78">
        <f t="shared" si="16"/>
        <v>0</v>
      </c>
      <c r="M28" s="78">
        <f t="shared" si="16"/>
        <v>0</v>
      </c>
      <c r="N28" s="121">
        <f t="shared" si="16"/>
        <v>0</v>
      </c>
      <c r="Q28" s="50"/>
    </row>
    <row r="29" spans="1:17" ht="18.75">
      <c r="A29" s="253" t="s">
        <v>64</v>
      </c>
      <c r="B29" s="254"/>
      <c r="C29" s="254"/>
      <c r="D29" s="254"/>
      <c r="E29" s="254"/>
      <c r="F29" s="254"/>
      <c r="G29" s="254"/>
      <c r="H29" s="254"/>
      <c r="I29" s="254"/>
      <c r="J29" s="254"/>
      <c r="K29" s="254"/>
      <c r="L29" s="254"/>
      <c r="M29" s="254"/>
      <c r="N29" s="255"/>
      <c r="O29" s="58"/>
      <c r="P29" s="1"/>
      <c r="Q29" s="49"/>
    </row>
    <row r="30" spans="1:17" ht="30" customHeight="1">
      <c r="A30" s="175" t="s">
        <v>74</v>
      </c>
      <c r="B30" s="261" t="s">
        <v>67</v>
      </c>
      <c r="C30" s="262" t="s">
        <v>95</v>
      </c>
      <c r="D30" s="261"/>
      <c r="E30" s="263">
        <v>8262043</v>
      </c>
      <c r="F30" s="264">
        <v>1</v>
      </c>
      <c r="G30" s="203">
        <f t="shared" ref="G30:G31" si="17">+E30*F30</f>
        <v>8262043</v>
      </c>
      <c r="H30" s="204">
        <v>7.0000000000000007E-2</v>
      </c>
      <c r="I30" s="203">
        <f t="shared" ref="I30:I31" si="18">+G30*H30</f>
        <v>578343.01</v>
      </c>
      <c r="J30" s="263">
        <v>657300</v>
      </c>
      <c r="K30" s="205"/>
      <c r="L30" s="205">
        <v>78957</v>
      </c>
      <c r="M30" s="205"/>
      <c r="N30" s="265">
        <f t="shared" ref="N30:N31" si="19">+I30-J30</f>
        <v>-78956.989999999991</v>
      </c>
      <c r="Q30" s="49"/>
    </row>
    <row r="31" spans="1:17" ht="30">
      <c r="A31" s="175" t="s">
        <v>74</v>
      </c>
      <c r="B31" s="266" t="s">
        <v>65</v>
      </c>
      <c r="C31" s="262" t="s">
        <v>83</v>
      </c>
      <c r="D31" s="261"/>
      <c r="E31" s="263">
        <v>190000</v>
      </c>
      <c r="F31" s="264">
        <v>1</v>
      </c>
      <c r="G31" s="203">
        <f t="shared" si="17"/>
        <v>190000</v>
      </c>
      <c r="H31" s="204">
        <v>0.5</v>
      </c>
      <c r="I31" s="203">
        <f t="shared" si="18"/>
        <v>95000</v>
      </c>
      <c r="J31" s="263">
        <v>129000</v>
      </c>
      <c r="K31" s="205"/>
      <c r="L31" s="205">
        <v>34000</v>
      </c>
      <c r="M31" s="205"/>
      <c r="N31" s="265">
        <f t="shared" si="19"/>
        <v>-34000</v>
      </c>
      <c r="Q31" s="49"/>
    </row>
    <row r="32" spans="1:17" ht="28.5" customHeight="1">
      <c r="A32" s="175" t="s">
        <v>74</v>
      </c>
      <c r="B32" s="266" t="s">
        <v>66</v>
      </c>
      <c r="C32" s="262" t="s">
        <v>82</v>
      </c>
      <c r="D32" s="261"/>
      <c r="E32" s="263">
        <v>1900</v>
      </c>
      <c r="F32" s="264">
        <v>1</v>
      </c>
      <c r="G32" s="203">
        <f t="shared" ref="G32" si="20">+E32*F32</f>
        <v>1900</v>
      </c>
      <c r="H32" s="267">
        <v>0.16700000000000001</v>
      </c>
      <c r="I32" s="203">
        <f t="shared" ref="I32" si="21">+G32*H32</f>
        <v>317.3</v>
      </c>
      <c r="J32" s="263">
        <v>430</v>
      </c>
      <c r="K32" s="205"/>
      <c r="L32" s="205">
        <v>113</v>
      </c>
      <c r="M32" s="205"/>
      <c r="N32" s="265">
        <f t="shared" ref="N32" si="22">+I32-J32</f>
        <v>-112.69999999999999</v>
      </c>
      <c r="Q32" s="49"/>
    </row>
    <row r="33" spans="1:17" ht="16.5" thickBot="1">
      <c r="A33" s="118"/>
      <c r="B33" s="119"/>
      <c r="C33" s="117" t="s">
        <v>63</v>
      </c>
      <c r="D33" s="77"/>
      <c r="E33" s="78">
        <f>+MAX(E30:E32)</f>
        <v>8262043</v>
      </c>
      <c r="F33" s="108">
        <f>G33/E33</f>
        <v>1.0232267007082874</v>
      </c>
      <c r="G33" s="126">
        <f>SUM(G30:G32)</f>
        <v>8453943</v>
      </c>
      <c r="H33" s="108">
        <f>I33/G33</f>
        <v>7.9685929985570059E-2</v>
      </c>
      <c r="I33" s="126">
        <f t="shared" ref="I33:N33" si="23">SUM(I30:I32)</f>
        <v>673660.31</v>
      </c>
      <c r="J33" s="126">
        <f t="shared" si="23"/>
        <v>786730</v>
      </c>
      <c r="K33" s="126">
        <f t="shared" si="23"/>
        <v>0</v>
      </c>
      <c r="L33" s="126">
        <f t="shared" si="23"/>
        <v>113070</v>
      </c>
      <c r="M33" s="126">
        <f t="shared" si="23"/>
        <v>0</v>
      </c>
      <c r="N33" s="147">
        <f t="shared" si="23"/>
        <v>-113069.68999999999</v>
      </c>
      <c r="Q33" s="50"/>
    </row>
    <row r="34" spans="1:17" ht="25.5" customHeight="1" thickBot="1">
      <c r="A34" s="134"/>
      <c r="B34" s="135"/>
      <c r="C34" s="136" t="s">
        <v>42</v>
      </c>
      <c r="D34" s="137"/>
      <c r="E34" s="138">
        <f>+E13+E25+E28+E33</f>
        <v>8282957</v>
      </c>
      <c r="F34" s="139">
        <f>G34/E34</f>
        <v>2.2372282410738098</v>
      </c>
      <c r="G34" s="69">
        <f>+G13+G25+G28+G33</f>
        <v>18530865.32</v>
      </c>
      <c r="H34" s="139">
        <f>I34/G34</f>
        <v>5.1780201935006022E-2</v>
      </c>
      <c r="I34" s="138">
        <f>+I13+I25+I28+I33</f>
        <v>959531.94830000005</v>
      </c>
      <c r="J34" s="138">
        <f>+J13+J25+J28+J33</f>
        <v>1067386.844</v>
      </c>
      <c r="K34" s="138">
        <f>+K13+K25+K33</f>
        <v>0</v>
      </c>
      <c r="L34" s="138">
        <f>+L13+L25+L33</f>
        <v>113070</v>
      </c>
      <c r="M34" s="138">
        <f>+M13+M25+M33</f>
        <v>5214.7942999999941</v>
      </c>
      <c r="N34" s="148">
        <f>+N13+N25+N28+N33</f>
        <v>-107854.89569999999</v>
      </c>
      <c r="Q34" s="16"/>
    </row>
    <row r="35" spans="1:17" ht="15.75" thickBot="1">
      <c r="C35" s="16"/>
      <c r="Q35" s="16"/>
    </row>
    <row r="36" spans="1:17" ht="50.25" customHeight="1">
      <c r="C36" s="16"/>
      <c r="D36" s="71" t="str">
        <f>+A3</f>
        <v>Program Rule</v>
      </c>
      <c r="E36" s="72" t="str">
        <f>+E3</f>
        <v>Estimated # Respondents</v>
      </c>
      <c r="F36" s="72" t="str">
        <f t="shared" ref="F36:N36" si="24">+F3</f>
        <v>Responses per Respondents</v>
      </c>
      <c r="G36" s="72" t="str">
        <f t="shared" si="24"/>
        <v>Total Annual Records</v>
      </c>
      <c r="H36" s="72" t="str">
        <f t="shared" si="24"/>
        <v>Estimated Avg. # of Hours Per Response</v>
      </c>
      <c r="I36" s="72" t="str">
        <f t="shared" si="24"/>
        <v xml:space="preserve">Estimated Total Hours            </v>
      </c>
      <c r="J36" s="72" t="str">
        <f t="shared" si="24"/>
        <v>Current OMB Approved Burden Hrs</v>
      </c>
      <c r="K36" s="72" t="str">
        <f t="shared" si="24"/>
        <v>Due to Authorizing Statute</v>
      </c>
      <c r="L36" s="72" t="str">
        <f t="shared" si="24"/>
        <v>Due to Program Change - Direct Certification Rule</v>
      </c>
      <c r="M36" s="72" t="str">
        <f t="shared" si="24"/>
        <v>Due to an Adjustment</v>
      </c>
      <c r="N36" s="73" t="str">
        <f t="shared" si="24"/>
        <v>Total Difference</v>
      </c>
      <c r="Q36" s="16"/>
    </row>
    <row r="37" spans="1:17">
      <c r="C37" s="16"/>
      <c r="D37" s="87" t="str">
        <f t="shared" ref="D37:D45" si="25">+Q6</f>
        <v>F/R Eligibility</v>
      </c>
      <c r="E37" s="140">
        <f>+SUM($E$13+$E$25+$E$28+$E$33)</f>
        <v>8282957</v>
      </c>
      <c r="F37" s="142">
        <f t="shared" ref="F37:F48" si="26">IF(E37&gt;0,G37/E37,0)</f>
        <v>2.2372282410738098</v>
      </c>
      <c r="G37" s="140">
        <f t="shared" ref="G37:G48" si="27">+SUMIF($A$5:$A$33,D37,($G$5:$G$33))</f>
        <v>18530865.32</v>
      </c>
      <c r="H37" s="142">
        <f t="shared" ref="H37:H48" si="28">IF(G37&gt;0,I37/G37,0)</f>
        <v>5.1780201935006022E-2</v>
      </c>
      <c r="I37" s="140">
        <f t="shared" ref="I37:I48" si="29">+SUMIF($A$5:$A$33,D37,($I$5:$I$33))</f>
        <v>959531.94830000005</v>
      </c>
      <c r="J37" s="143">
        <f t="shared" ref="J37:J48" si="30">+SUMIF($A$5:$A$33,D37,($J$5:$J$33))</f>
        <v>1067386.844</v>
      </c>
      <c r="K37" s="74">
        <f>+SUMIF($A$5:$A$33,$D$37,($K$5:$K$33))</f>
        <v>0</v>
      </c>
      <c r="L37" s="74">
        <f>+SUMIF($A$5:$A$33,$D$37,($L$5:$L$33))</f>
        <v>113070</v>
      </c>
      <c r="M37" s="140">
        <f>+SUMIF($A$5:$A$33,$D$37,($M$5:$M$33))</f>
        <v>5214.7942999999932</v>
      </c>
      <c r="N37" s="141">
        <f t="shared" ref="N37:N48" si="31">+SUMIF($A$5:$A$33,D37,($N$5:$N$33))</f>
        <v>-107854.89569999999</v>
      </c>
      <c r="Q37" s="16"/>
    </row>
    <row r="38" spans="1:17">
      <c r="C38" s="16"/>
      <c r="D38" s="87" t="str">
        <f t="shared" si="25"/>
        <v>Direct Certification</v>
      </c>
      <c r="E38" s="74">
        <f t="shared" ref="E38:E48" si="32">+SUMIF($A$5:$A$33,D38,($E$5:$E$33))</f>
        <v>0</v>
      </c>
      <c r="F38" s="74">
        <f t="shared" si="26"/>
        <v>0</v>
      </c>
      <c r="G38" s="74">
        <f t="shared" si="27"/>
        <v>0</v>
      </c>
      <c r="H38" s="74">
        <f t="shared" si="28"/>
        <v>0</v>
      </c>
      <c r="I38" s="74">
        <f t="shared" si="29"/>
        <v>0</v>
      </c>
      <c r="J38" s="74">
        <f t="shared" si="30"/>
        <v>0</v>
      </c>
      <c r="K38" s="74">
        <f>+SUMIF($A$5:$A$33,$D$38,($K$5:$K$33))</f>
        <v>0</v>
      </c>
      <c r="L38" s="74">
        <f>+SUMIF($A$5:$A$33,$D$38,($L$5:$L$33))</f>
        <v>0</v>
      </c>
      <c r="M38" s="140">
        <f>+SUMIF($A$5:$A$33,$D$38,($M$5:$M$33))</f>
        <v>0</v>
      </c>
      <c r="N38" s="75">
        <f t="shared" si="31"/>
        <v>0</v>
      </c>
      <c r="Q38" s="16"/>
    </row>
    <row r="39" spans="1:17">
      <c r="C39" s="16"/>
      <c r="D39" s="87">
        <f t="shared" si="25"/>
        <v>0</v>
      </c>
      <c r="E39" s="74">
        <f t="shared" si="32"/>
        <v>0</v>
      </c>
      <c r="F39" s="74">
        <f t="shared" si="26"/>
        <v>0</v>
      </c>
      <c r="G39" s="74">
        <f t="shared" si="27"/>
        <v>0</v>
      </c>
      <c r="H39" s="74">
        <f t="shared" si="28"/>
        <v>0</v>
      </c>
      <c r="I39" s="74">
        <f t="shared" si="29"/>
        <v>0</v>
      </c>
      <c r="J39" s="74">
        <f t="shared" si="30"/>
        <v>0</v>
      </c>
      <c r="K39" s="74"/>
      <c r="L39" s="74"/>
      <c r="M39" s="74"/>
      <c r="N39" s="75">
        <f t="shared" si="31"/>
        <v>0</v>
      </c>
      <c r="Q39" s="16"/>
    </row>
    <row r="40" spans="1:17">
      <c r="C40" s="16"/>
      <c r="D40" s="87">
        <f t="shared" si="25"/>
        <v>0</v>
      </c>
      <c r="E40" s="74">
        <f t="shared" si="32"/>
        <v>0</v>
      </c>
      <c r="F40" s="74">
        <f t="shared" si="26"/>
        <v>0</v>
      </c>
      <c r="G40" s="74">
        <f t="shared" si="27"/>
        <v>0</v>
      </c>
      <c r="H40" s="74">
        <f t="shared" si="28"/>
        <v>0</v>
      </c>
      <c r="I40" s="74">
        <f t="shared" si="29"/>
        <v>0</v>
      </c>
      <c r="J40" s="74">
        <f t="shared" si="30"/>
        <v>0</v>
      </c>
      <c r="K40" s="74"/>
      <c r="L40" s="74"/>
      <c r="M40" s="74"/>
      <c r="N40" s="75">
        <f t="shared" si="31"/>
        <v>0</v>
      </c>
      <c r="P40" s="76" t="s">
        <v>36</v>
      </c>
      <c r="Q40" s="16"/>
    </row>
    <row r="41" spans="1:17" hidden="1">
      <c r="C41" s="16"/>
      <c r="D41" s="87">
        <f t="shared" si="25"/>
        <v>0</v>
      </c>
      <c r="E41" s="74">
        <f t="shared" si="32"/>
        <v>0</v>
      </c>
      <c r="F41" s="74">
        <f t="shared" si="26"/>
        <v>0</v>
      </c>
      <c r="G41" s="74">
        <f t="shared" si="27"/>
        <v>0</v>
      </c>
      <c r="H41" s="74">
        <f t="shared" si="28"/>
        <v>0</v>
      </c>
      <c r="I41" s="74">
        <f t="shared" si="29"/>
        <v>0</v>
      </c>
      <c r="J41" s="74">
        <f t="shared" si="30"/>
        <v>0</v>
      </c>
      <c r="K41" s="74"/>
      <c r="L41" s="74"/>
      <c r="M41" s="74"/>
      <c r="N41" s="75">
        <f t="shared" si="31"/>
        <v>0</v>
      </c>
      <c r="Q41" s="16"/>
    </row>
    <row r="42" spans="1:17" hidden="1">
      <c r="C42" s="16"/>
      <c r="D42" s="87">
        <f t="shared" si="25"/>
        <v>0</v>
      </c>
      <c r="E42" s="74">
        <f t="shared" si="32"/>
        <v>0</v>
      </c>
      <c r="F42" s="74">
        <f t="shared" si="26"/>
        <v>0</v>
      </c>
      <c r="G42" s="74">
        <f t="shared" si="27"/>
        <v>0</v>
      </c>
      <c r="H42" s="74">
        <f t="shared" si="28"/>
        <v>0</v>
      </c>
      <c r="I42" s="74">
        <f t="shared" si="29"/>
        <v>0</v>
      </c>
      <c r="J42" s="74">
        <f t="shared" si="30"/>
        <v>0</v>
      </c>
      <c r="K42" s="74"/>
      <c r="L42" s="74"/>
      <c r="M42" s="74"/>
      <c r="N42" s="75">
        <f t="shared" si="31"/>
        <v>0</v>
      </c>
    </row>
    <row r="43" spans="1:17" hidden="1">
      <c r="D43" s="87">
        <f t="shared" si="25"/>
        <v>0</v>
      </c>
      <c r="E43" s="74">
        <f t="shared" si="32"/>
        <v>0</v>
      </c>
      <c r="F43" s="74">
        <f t="shared" si="26"/>
        <v>0</v>
      </c>
      <c r="G43" s="74">
        <f t="shared" si="27"/>
        <v>0</v>
      </c>
      <c r="H43" s="74">
        <f t="shared" si="28"/>
        <v>0</v>
      </c>
      <c r="I43" s="74">
        <f t="shared" si="29"/>
        <v>0</v>
      </c>
      <c r="J43" s="74">
        <f t="shared" si="30"/>
        <v>0</v>
      </c>
      <c r="K43" s="74"/>
      <c r="L43" s="74"/>
      <c r="M43" s="74"/>
      <c r="N43" s="75">
        <f t="shared" si="31"/>
        <v>0</v>
      </c>
    </row>
    <row r="44" spans="1:17" hidden="1">
      <c r="D44" s="87">
        <f t="shared" si="25"/>
        <v>0</v>
      </c>
      <c r="E44" s="74">
        <f t="shared" si="32"/>
        <v>0</v>
      </c>
      <c r="F44" s="74">
        <f t="shared" si="26"/>
        <v>0</v>
      </c>
      <c r="G44" s="74">
        <f t="shared" si="27"/>
        <v>0</v>
      </c>
      <c r="H44" s="74">
        <f t="shared" si="28"/>
        <v>0</v>
      </c>
      <c r="I44" s="74">
        <f t="shared" si="29"/>
        <v>0</v>
      </c>
      <c r="J44" s="74">
        <f t="shared" si="30"/>
        <v>0</v>
      </c>
      <c r="K44" s="74"/>
      <c r="L44" s="74"/>
      <c r="M44" s="74"/>
      <c r="N44" s="75">
        <f t="shared" si="31"/>
        <v>0</v>
      </c>
    </row>
    <row r="45" spans="1:17" hidden="1">
      <c r="D45" s="87">
        <f t="shared" si="25"/>
        <v>0</v>
      </c>
      <c r="E45" s="74">
        <f t="shared" si="32"/>
        <v>0</v>
      </c>
      <c r="F45" s="74">
        <f t="shared" si="26"/>
        <v>0</v>
      </c>
      <c r="G45" s="74">
        <f t="shared" si="27"/>
        <v>0</v>
      </c>
      <c r="H45" s="74">
        <f t="shared" si="28"/>
        <v>0</v>
      </c>
      <c r="I45" s="74">
        <f t="shared" si="29"/>
        <v>0</v>
      </c>
      <c r="J45" s="74">
        <f t="shared" si="30"/>
        <v>0</v>
      </c>
      <c r="K45" s="74"/>
      <c r="L45" s="74"/>
      <c r="M45" s="74"/>
      <c r="N45" s="75">
        <f t="shared" si="31"/>
        <v>0</v>
      </c>
    </row>
    <row r="46" spans="1:17" hidden="1">
      <c r="D46" s="87">
        <f>+Q16</f>
        <v>0</v>
      </c>
      <c r="E46" s="74">
        <f t="shared" si="32"/>
        <v>0</v>
      </c>
      <c r="F46" s="74">
        <f t="shared" si="26"/>
        <v>0</v>
      </c>
      <c r="G46" s="74">
        <f t="shared" si="27"/>
        <v>0</v>
      </c>
      <c r="H46" s="74">
        <f t="shared" si="28"/>
        <v>0</v>
      </c>
      <c r="I46" s="74">
        <f t="shared" si="29"/>
        <v>0</v>
      </c>
      <c r="J46" s="74">
        <f t="shared" si="30"/>
        <v>0</v>
      </c>
      <c r="K46" s="74"/>
      <c r="L46" s="74"/>
      <c r="M46" s="74"/>
      <c r="N46" s="75">
        <f t="shared" si="31"/>
        <v>0</v>
      </c>
    </row>
    <row r="47" spans="1:17" hidden="1">
      <c r="D47" s="87">
        <f>+Q19</f>
        <v>0</v>
      </c>
      <c r="E47" s="74">
        <f t="shared" si="32"/>
        <v>0</v>
      </c>
      <c r="F47" s="74">
        <f t="shared" si="26"/>
        <v>0</v>
      </c>
      <c r="G47" s="74">
        <f t="shared" si="27"/>
        <v>0</v>
      </c>
      <c r="H47" s="74">
        <f t="shared" si="28"/>
        <v>0</v>
      </c>
      <c r="I47" s="74">
        <f t="shared" si="29"/>
        <v>0</v>
      </c>
      <c r="J47" s="74">
        <f t="shared" si="30"/>
        <v>0</v>
      </c>
      <c r="K47" s="74"/>
      <c r="L47" s="74"/>
      <c r="M47" s="74"/>
      <c r="N47" s="75">
        <f t="shared" si="31"/>
        <v>0</v>
      </c>
    </row>
    <row r="48" spans="1:17" hidden="1">
      <c r="D48" s="87">
        <f t="shared" ref="D48" si="33">+Q20</f>
        <v>0</v>
      </c>
      <c r="E48" s="74">
        <f t="shared" si="32"/>
        <v>0</v>
      </c>
      <c r="F48" s="74">
        <f t="shared" si="26"/>
        <v>0</v>
      </c>
      <c r="G48" s="74">
        <f t="shared" si="27"/>
        <v>0</v>
      </c>
      <c r="H48" s="74">
        <f t="shared" si="28"/>
        <v>0</v>
      </c>
      <c r="I48" s="74">
        <f t="shared" si="29"/>
        <v>0</v>
      </c>
      <c r="J48" s="74">
        <f t="shared" si="30"/>
        <v>0</v>
      </c>
      <c r="K48" s="74"/>
      <c r="L48" s="74"/>
      <c r="M48" s="74"/>
      <c r="N48" s="75">
        <f t="shared" si="31"/>
        <v>0</v>
      </c>
    </row>
    <row r="49" spans="4:14">
      <c r="D49" s="88" t="s">
        <v>35</v>
      </c>
      <c r="E49" s="146">
        <f>SUM(E37:E48)</f>
        <v>8282957</v>
      </c>
      <c r="F49" s="144">
        <f t="shared" ref="F49:N49" si="34">SUM(F37:F48)</f>
        <v>2.2372282410738098</v>
      </c>
      <c r="G49" s="145">
        <f t="shared" si="34"/>
        <v>18530865.32</v>
      </c>
      <c r="H49" s="144">
        <f t="shared" si="34"/>
        <v>5.1780201935006022E-2</v>
      </c>
      <c r="I49" s="145">
        <f t="shared" si="34"/>
        <v>959531.94830000005</v>
      </c>
      <c r="J49" s="145">
        <f t="shared" si="34"/>
        <v>1067386.844</v>
      </c>
      <c r="K49" s="145">
        <f t="shared" si="34"/>
        <v>0</v>
      </c>
      <c r="L49" s="145">
        <f t="shared" si="34"/>
        <v>113070</v>
      </c>
      <c r="M49" s="145">
        <f t="shared" si="34"/>
        <v>5214.7942999999932</v>
      </c>
      <c r="N49" s="145">
        <f t="shared" si="34"/>
        <v>-107854.89569999999</v>
      </c>
    </row>
  </sheetData>
  <sheetProtection selectLockedCells="1"/>
  <autoFilter ref="A3:N34"/>
  <dataConsolidate/>
  <mergeCells count="5">
    <mergeCell ref="A1:N1"/>
    <mergeCell ref="A4:N4"/>
    <mergeCell ref="A14:N14"/>
    <mergeCell ref="A26:N26"/>
    <mergeCell ref="A29:N29"/>
  </mergeCells>
  <dataValidations count="1">
    <dataValidation type="list" allowBlank="1" showInputMessage="1" showErrorMessage="1" sqref="A30:A33 A27:A28 A15:A25 A5:A13">
      <formula1>$Q$6:$Q$27</formula1>
    </dataValidation>
  </dataValidations>
  <printOptions horizontalCentered="1"/>
  <pageMargins left="0.7" right="0.7" top="0.75" bottom="0.75" header="0.3" footer="0.3"/>
  <pageSetup scale="40" orientation="landscape" r:id="rId1"/>
  <headerFooter>
    <oddHeader>&amp;C&amp;"-,Bold"&amp;12OMB Control #0584-0026 
&amp;16 7 CFR Part 245, Determining Eligibility for Free &amp; Reduced Price Meals</oddHeader>
  </headerFooter>
  <ignoredErrors>
    <ignoredError sqref="G37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F0"/>
  </sheetPr>
  <dimension ref="B1:E9"/>
  <sheetViews>
    <sheetView zoomScale="110" zoomScaleNormal="110" workbookViewId="0">
      <selection activeCell="C8" sqref="C8"/>
    </sheetView>
  </sheetViews>
  <sheetFormatPr defaultRowHeight="15"/>
  <cols>
    <col min="1" max="1" width="1.28515625" customWidth="1"/>
    <col min="2" max="2" width="75" bestFit="1" customWidth="1"/>
    <col min="3" max="3" width="11.5703125" customWidth="1"/>
  </cols>
  <sheetData>
    <row r="1" spans="2:5" ht="15.75" thickBot="1">
      <c r="C1" s="82"/>
    </row>
    <row r="2" spans="2:5" ht="16.5" thickBot="1">
      <c r="B2" s="256" t="s">
        <v>51</v>
      </c>
      <c r="C2" s="257"/>
    </row>
    <row r="3" spans="2:5" ht="16.5" thickBot="1">
      <c r="B3" s="85" t="s">
        <v>37</v>
      </c>
      <c r="C3" s="83">
        <f>+RecordKeeping!E18+Reporting!E34</f>
        <v>8303871</v>
      </c>
    </row>
    <row r="4" spans="2:5" ht="16.5" thickBot="1">
      <c r="B4" s="85" t="s">
        <v>38</v>
      </c>
      <c r="C4" s="86">
        <f>+C5/C3</f>
        <v>2.2350528229544993</v>
      </c>
    </row>
    <row r="5" spans="2:5" ht="16.5" thickBot="1">
      <c r="B5" s="85" t="s">
        <v>39</v>
      </c>
      <c r="C5" s="83">
        <f>+RecordKeeping!G18+Reporting!G34</f>
        <v>18559590.32</v>
      </c>
    </row>
    <row r="6" spans="2:5" ht="16.5" thickBot="1">
      <c r="B6" s="85" t="s">
        <v>40</v>
      </c>
      <c r="C6" s="84">
        <f>+C7/C5</f>
        <v>5.2026036763294245E-2</v>
      </c>
    </row>
    <row r="7" spans="2:5" ht="16.5" thickBot="1">
      <c r="B7" s="85" t="s">
        <v>112</v>
      </c>
      <c r="C7" s="83">
        <f>+RecordKeeping!I18+Reporting!I34</f>
        <v>965581.92830000003</v>
      </c>
    </row>
    <row r="8" spans="2:5" ht="16.5" thickBot="1">
      <c r="B8" s="85" t="s">
        <v>91</v>
      </c>
      <c r="C8" s="83">
        <f>+RecordKeeping!J18+Reporting!J34</f>
        <v>1073431.844</v>
      </c>
      <c r="E8" s="76" t="s">
        <v>46</v>
      </c>
    </row>
    <row r="9" spans="2:5" ht="16.5" thickBot="1">
      <c r="B9" s="85" t="s">
        <v>113</v>
      </c>
      <c r="C9" s="83">
        <f>+RecordKeeping!N18+Reporting!N34</f>
        <v>-107849.9157</v>
      </c>
    </row>
  </sheetData>
  <sheetProtection selectLockedCells="1"/>
  <mergeCells count="1">
    <mergeCell ref="B2:C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2">
    <tabColor rgb="FFFFFF00"/>
    <pageSetUpPr fitToPage="1"/>
  </sheetPr>
  <dimension ref="A1:G17"/>
  <sheetViews>
    <sheetView workbookViewId="0">
      <selection activeCell="D21" sqref="D21"/>
    </sheetView>
  </sheetViews>
  <sheetFormatPr defaultRowHeight="15"/>
  <cols>
    <col min="1" max="1" width="28.7109375" bestFit="1" customWidth="1"/>
    <col min="2" max="2" width="12.28515625" bestFit="1" customWidth="1"/>
    <col min="3" max="3" width="13.7109375" bestFit="1" customWidth="1"/>
    <col min="4" max="4" width="18.85546875" bestFit="1" customWidth="1"/>
    <col min="5" max="5" width="18.5703125" bestFit="1" customWidth="1"/>
    <col min="6" max="6" width="15" bestFit="1" customWidth="1"/>
  </cols>
  <sheetData>
    <row r="1" spans="1:7" ht="15.75">
      <c r="A1" s="258" t="s">
        <v>92</v>
      </c>
      <c r="B1" s="259"/>
      <c r="C1" s="259"/>
      <c r="D1" s="259"/>
      <c r="E1" s="259"/>
      <c r="F1" s="260"/>
    </row>
    <row r="2" spans="1:7" ht="13.5" customHeight="1">
      <c r="A2" s="31"/>
      <c r="B2" s="32"/>
      <c r="C2" s="32"/>
      <c r="D2" s="32"/>
      <c r="E2" s="32"/>
      <c r="F2" s="33"/>
    </row>
    <row r="3" spans="1:7" ht="48" customHeight="1">
      <c r="A3" s="44" t="s">
        <v>20</v>
      </c>
      <c r="B3" s="44" t="s">
        <v>21</v>
      </c>
      <c r="C3" s="44" t="s">
        <v>22</v>
      </c>
      <c r="D3" s="44" t="s">
        <v>23</v>
      </c>
      <c r="E3" s="44" t="s">
        <v>24</v>
      </c>
      <c r="F3" s="44" t="s">
        <v>25</v>
      </c>
    </row>
    <row r="4" spans="1:7" ht="15.75">
      <c r="A4" s="43" t="s">
        <v>12</v>
      </c>
      <c r="B4" s="42"/>
      <c r="C4" s="42"/>
      <c r="D4" s="42"/>
      <c r="E4" s="42"/>
      <c r="F4" s="42"/>
    </row>
    <row r="5" spans="1:7" ht="15.75" customHeight="1">
      <c r="A5" s="34" t="s">
        <v>11</v>
      </c>
      <c r="B5" s="35">
        <f>+RecordKeeping!E9</f>
        <v>56</v>
      </c>
      <c r="C5" s="177">
        <f>+RecordKeeping!F9</f>
        <v>120.98214285714286</v>
      </c>
      <c r="D5" s="35">
        <f>+RecordKeeping!G9</f>
        <v>6775</v>
      </c>
      <c r="E5" s="183">
        <f>+RecordKeeping!H9</f>
        <v>0.24833387453874539</v>
      </c>
      <c r="F5" s="35">
        <f>+RecordKeeping!I9</f>
        <v>1682.462</v>
      </c>
      <c r="G5" s="37"/>
    </row>
    <row r="6" spans="1:7" ht="19.5" customHeight="1">
      <c r="A6" s="38" t="s">
        <v>28</v>
      </c>
      <c r="B6" s="36">
        <f>+RecordKeeping!E13</f>
        <v>20858</v>
      </c>
      <c r="C6" s="178">
        <f>+RecordKeeping!F13</f>
        <v>1.0523540128487869</v>
      </c>
      <c r="D6" s="35">
        <f>+RecordKeeping!G13</f>
        <v>21950</v>
      </c>
      <c r="E6" s="183">
        <f>+RecordKeeping!H13</f>
        <v>0.1989757630979499</v>
      </c>
      <c r="F6" s="35">
        <f>+RecordKeeping!I13</f>
        <v>4367.518</v>
      </c>
      <c r="G6" s="40"/>
    </row>
    <row r="7" spans="1:7" ht="19.5" customHeight="1">
      <c r="A7" s="38" t="s">
        <v>29</v>
      </c>
      <c r="B7" s="6">
        <f>+RecordKeeping!E17</f>
        <v>0</v>
      </c>
      <c r="C7" s="39">
        <f>+RecordKeeping!F17</f>
        <v>0</v>
      </c>
      <c r="D7" s="7">
        <f>+RecordKeeping!G17</f>
        <v>0</v>
      </c>
      <c r="E7" s="7">
        <f>+RecordKeeping!H17</f>
        <v>0</v>
      </c>
      <c r="F7" s="7">
        <f>+RecordKeeping!I17</f>
        <v>0</v>
      </c>
      <c r="G7" s="40"/>
    </row>
    <row r="8" spans="1:7" ht="19.5" customHeight="1">
      <c r="A8" s="47" t="s">
        <v>30</v>
      </c>
      <c r="B8" s="36">
        <f>SUBTOTAL(109,B5:B7)</f>
        <v>20914</v>
      </c>
      <c r="C8" s="177">
        <f>D8/B8</f>
        <v>1.3734818781677345</v>
      </c>
      <c r="D8" s="36">
        <f>SUBTOTAL(109,D5:D7)</f>
        <v>28725</v>
      </c>
      <c r="E8" s="177">
        <f>+F8/D8</f>
        <v>0.2106172323759791</v>
      </c>
      <c r="F8" s="36">
        <f>SUBTOTAL(109,F5:F7)</f>
        <v>6049.98</v>
      </c>
      <c r="G8" s="40"/>
    </row>
    <row r="9" spans="1:7" ht="15.75">
      <c r="A9" s="46" t="s">
        <v>31</v>
      </c>
      <c r="B9" s="45"/>
      <c r="C9" s="45"/>
      <c r="D9" s="45"/>
      <c r="E9" s="45"/>
      <c r="F9" s="45"/>
    </row>
    <row r="10" spans="1:7" ht="19.5" customHeight="1">
      <c r="A10" s="52" t="s">
        <v>11</v>
      </c>
      <c r="B10" s="53">
        <f>+Reporting!E13</f>
        <v>56</v>
      </c>
      <c r="C10" s="179">
        <f>+Reporting!F13</f>
        <v>5.7914285714285709</v>
      </c>
      <c r="D10" s="53">
        <f>+Reporting!G13</f>
        <v>324.32</v>
      </c>
      <c r="E10" s="179">
        <f>+Reporting!H13</f>
        <v>1.1630488406512087</v>
      </c>
      <c r="F10" s="53">
        <f>+Reporting!I13</f>
        <v>377.2</v>
      </c>
      <c r="G10" s="40"/>
    </row>
    <row r="11" spans="1:7" ht="19.5" customHeight="1">
      <c r="A11" s="54" t="s">
        <v>28</v>
      </c>
      <c r="B11" s="55">
        <f>+Reporting!E25</f>
        <v>20858</v>
      </c>
      <c r="C11" s="180">
        <f>+Reporting!F25</f>
        <v>483.10470802569756</v>
      </c>
      <c r="D11" s="55">
        <f>+Reporting!G25</f>
        <v>10076598</v>
      </c>
      <c r="E11" s="180">
        <f>+Reporting!H25</f>
        <v>2.8332423135268476E-2</v>
      </c>
      <c r="F11" s="55">
        <f>+Reporting!I25</f>
        <v>285494.43830000004</v>
      </c>
      <c r="G11" s="40"/>
    </row>
    <row r="12" spans="1:7" ht="15.75" customHeight="1">
      <c r="A12" s="56" t="s">
        <v>64</v>
      </c>
      <c r="B12" s="57">
        <f>+Reporting!E33</f>
        <v>8262043</v>
      </c>
      <c r="C12" s="181">
        <f>+Reporting!F33</f>
        <v>1.0232267007082874</v>
      </c>
      <c r="D12" s="57">
        <f>+Reporting!G33</f>
        <v>8453943</v>
      </c>
      <c r="E12" s="181">
        <f>+Reporting!H33</f>
        <v>7.9685929985570059E-2</v>
      </c>
      <c r="F12" s="57">
        <f>+Reporting!I33</f>
        <v>673660.31</v>
      </c>
      <c r="G12" s="37"/>
    </row>
    <row r="13" spans="1:7" ht="19.5" customHeight="1">
      <c r="A13" s="47" t="s">
        <v>32</v>
      </c>
      <c r="B13" s="36">
        <f>SUBTOTAL(109,B10:B12)</f>
        <v>8282957</v>
      </c>
      <c r="C13" s="177">
        <f>D13/B13</f>
        <v>2.2372282410738098</v>
      </c>
      <c r="D13" s="36">
        <f>SUBTOTAL(109,D10:D12)</f>
        <v>18530865.32</v>
      </c>
      <c r="E13" s="177">
        <f>+F13/D13</f>
        <v>5.1780201935006022E-2</v>
      </c>
      <c r="F13" s="36">
        <f>SUBTOTAL(109,F10:F12)</f>
        <v>959531.94830000005</v>
      </c>
      <c r="G13" s="40"/>
    </row>
    <row r="14" spans="1:7" ht="17.25" customHeight="1">
      <c r="A14" s="41" t="s">
        <v>99</v>
      </c>
      <c r="B14" s="8">
        <f>+B8+B13</f>
        <v>8303871</v>
      </c>
      <c r="C14" s="182">
        <f>+D14/B14</f>
        <v>2.2350528229544993</v>
      </c>
      <c r="D14" s="8">
        <f t="shared" ref="D14:E14" si="0">+D8+D13</f>
        <v>18559590.32</v>
      </c>
      <c r="E14" s="182">
        <f t="shared" si="0"/>
        <v>0.26239743431098511</v>
      </c>
      <c r="F14" s="8">
        <f>+F8+F13</f>
        <v>965581.92830000003</v>
      </c>
      <c r="G14" s="37"/>
    </row>
    <row r="16" spans="1:7">
      <c r="A16" s="5"/>
      <c r="B16" s="5"/>
      <c r="C16" s="9"/>
      <c r="D16" s="5"/>
      <c r="E16" s="5"/>
      <c r="F16" s="89"/>
      <c r="G16" s="5"/>
    </row>
    <row r="17" spans="4:4">
      <c r="D17" s="10"/>
    </row>
  </sheetData>
  <sheetProtection selectLockedCells="1"/>
  <mergeCells count="1">
    <mergeCell ref="A1:F1"/>
  </mergeCells>
  <printOptions horizontalCentered="1"/>
  <pageMargins left="0.7" right="0.7" top="0.75" bottom="0.75" header="0.3" footer="0.3"/>
  <pageSetup scale="84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C68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5" sqref="A5"/>
    </sheetView>
  </sheetViews>
  <sheetFormatPr defaultRowHeight="15"/>
  <cols>
    <col min="1" max="1" width="10.140625" bestFit="1" customWidth="1"/>
    <col min="2" max="2" width="18.28515625" customWidth="1"/>
    <col min="3" max="3" width="112.85546875" customWidth="1"/>
  </cols>
  <sheetData>
    <row r="1" spans="1:3" s="94" customFormat="1">
      <c r="A1" s="92" t="s">
        <v>47</v>
      </c>
      <c r="B1" s="93" t="s">
        <v>49</v>
      </c>
      <c r="C1" s="93" t="s">
        <v>48</v>
      </c>
    </row>
    <row r="2" spans="1:3">
      <c r="A2" s="95">
        <v>40735</v>
      </c>
      <c r="B2" s="90" t="s">
        <v>50</v>
      </c>
      <c r="C2" s="90" t="s">
        <v>71</v>
      </c>
    </row>
    <row r="3" spans="1:3">
      <c r="A3" s="95">
        <v>40847</v>
      </c>
      <c r="B3" s="90" t="s">
        <v>50</v>
      </c>
      <c r="C3" s="90" t="s">
        <v>93</v>
      </c>
    </row>
    <row r="4" spans="1:3">
      <c r="A4" s="95">
        <v>40983</v>
      </c>
      <c r="B4" s="90" t="s">
        <v>50</v>
      </c>
      <c r="C4" s="90" t="s">
        <v>97</v>
      </c>
    </row>
    <row r="5" spans="1:3">
      <c r="A5" s="95"/>
      <c r="B5" s="90"/>
      <c r="C5" s="90"/>
    </row>
    <row r="6" spans="1:3">
      <c r="A6" s="95"/>
      <c r="B6" s="90"/>
      <c r="C6" s="90"/>
    </row>
    <row r="7" spans="1:3">
      <c r="A7" s="95"/>
      <c r="B7" s="90"/>
      <c r="C7" s="90"/>
    </row>
    <row r="8" spans="1:3">
      <c r="A8" s="95"/>
      <c r="B8" s="90"/>
      <c r="C8" s="90"/>
    </row>
    <row r="9" spans="1:3">
      <c r="A9" s="95"/>
      <c r="B9" s="90"/>
      <c r="C9" s="90"/>
    </row>
    <row r="10" spans="1:3">
      <c r="A10" s="95"/>
      <c r="B10" s="90"/>
      <c r="C10" s="90"/>
    </row>
    <row r="11" spans="1:3">
      <c r="A11" s="95"/>
      <c r="B11" s="90"/>
      <c r="C11" s="90"/>
    </row>
    <row r="12" spans="1:3">
      <c r="A12" s="95"/>
      <c r="B12" s="90"/>
      <c r="C12" s="90"/>
    </row>
    <row r="13" spans="1:3">
      <c r="A13" s="95"/>
      <c r="B13" s="90"/>
      <c r="C13" s="90"/>
    </row>
    <row r="14" spans="1:3">
      <c r="A14" s="95"/>
      <c r="B14" s="90"/>
      <c r="C14" s="90"/>
    </row>
    <row r="15" spans="1:3">
      <c r="A15" s="95"/>
      <c r="B15" s="90"/>
      <c r="C15" s="90"/>
    </row>
    <row r="16" spans="1:3">
      <c r="A16" s="95"/>
      <c r="B16" s="90"/>
      <c r="C16" s="90"/>
    </row>
    <row r="17" spans="1:3">
      <c r="A17" s="95"/>
      <c r="B17" s="90"/>
      <c r="C17" s="90"/>
    </row>
    <row r="18" spans="1:3">
      <c r="A18" s="95"/>
      <c r="B18" s="90"/>
      <c r="C18" s="90"/>
    </row>
    <row r="19" spans="1:3">
      <c r="A19" s="95"/>
      <c r="B19" s="90"/>
      <c r="C19" s="90"/>
    </row>
    <row r="20" spans="1:3">
      <c r="A20" s="95"/>
      <c r="B20" s="90"/>
      <c r="C20" s="90"/>
    </row>
    <row r="21" spans="1:3">
      <c r="A21" s="95"/>
      <c r="B21" s="90"/>
      <c r="C21" s="90"/>
    </row>
    <row r="22" spans="1:3">
      <c r="A22" s="95"/>
      <c r="B22" s="90"/>
      <c r="C22" s="90"/>
    </row>
    <row r="23" spans="1:3">
      <c r="A23" s="95"/>
      <c r="B23" s="90"/>
      <c r="C23" s="90"/>
    </row>
    <row r="24" spans="1:3">
      <c r="A24" s="95"/>
      <c r="B24" s="90"/>
      <c r="C24" s="90"/>
    </row>
    <row r="25" spans="1:3">
      <c r="A25" s="95"/>
      <c r="B25" s="90"/>
      <c r="C25" s="90"/>
    </row>
    <row r="26" spans="1:3">
      <c r="A26" s="95"/>
      <c r="B26" s="90"/>
      <c r="C26" s="90"/>
    </row>
    <row r="27" spans="1:3">
      <c r="A27" s="95"/>
      <c r="B27" s="90"/>
      <c r="C27" s="90"/>
    </row>
    <row r="28" spans="1:3">
      <c r="A28" s="95"/>
      <c r="B28" s="90"/>
      <c r="C28" s="90"/>
    </row>
    <row r="29" spans="1:3">
      <c r="A29" s="95"/>
      <c r="B29" s="90"/>
      <c r="C29" s="90"/>
    </row>
    <row r="30" spans="1:3">
      <c r="A30" s="95"/>
      <c r="B30" s="90"/>
      <c r="C30" s="90"/>
    </row>
    <row r="31" spans="1:3">
      <c r="A31" s="95"/>
      <c r="B31" s="90"/>
      <c r="C31" s="90"/>
    </row>
    <row r="32" spans="1:3">
      <c r="A32" s="95"/>
      <c r="B32" s="90"/>
      <c r="C32" s="90"/>
    </row>
    <row r="33" spans="1:3">
      <c r="A33" s="95"/>
      <c r="B33" s="90"/>
      <c r="C33" s="90"/>
    </row>
    <row r="34" spans="1:3">
      <c r="A34" s="95"/>
      <c r="B34" s="90"/>
      <c r="C34" s="90"/>
    </row>
    <row r="35" spans="1:3">
      <c r="A35" s="95"/>
      <c r="B35" s="90"/>
      <c r="C35" s="90"/>
    </row>
    <row r="36" spans="1:3">
      <c r="A36" s="95"/>
      <c r="B36" s="90"/>
      <c r="C36" s="90"/>
    </row>
    <row r="37" spans="1:3">
      <c r="A37" s="95"/>
      <c r="B37" s="90"/>
      <c r="C37" s="90"/>
    </row>
    <row r="38" spans="1:3">
      <c r="A38" s="95"/>
      <c r="B38" s="90"/>
      <c r="C38" s="90"/>
    </row>
    <row r="39" spans="1:3">
      <c r="A39" s="95"/>
      <c r="B39" s="90"/>
      <c r="C39" s="90"/>
    </row>
    <row r="40" spans="1:3">
      <c r="A40" s="95"/>
      <c r="B40" s="90"/>
      <c r="C40" s="90"/>
    </row>
    <row r="41" spans="1:3">
      <c r="A41" s="95"/>
      <c r="B41" s="90"/>
      <c r="C41" s="90"/>
    </row>
    <row r="42" spans="1:3">
      <c r="A42" s="95"/>
      <c r="B42" s="90"/>
      <c r="C42" s="90"/>
    </row>
    <row r="43" spans="1:3">
      <c r="A43" s="95"/>
      <c r="B43" s="90"/>
      <c r="C43" s="90"/>
    </row>
    <row r="44" spans="1:3">
      <c r="A44" s="95"/>
      <c r="B44" s="90"/>
      <c r="C44" s="90"/>
    </row>
    <row r="45" spans="1:3">
      <c r="A45" s="95"/>
      <c r="B45" s="90"/>
      <c r="C45" s="90"/>
    </row>
    <row r="46" spans="1:3">
      <c r="A46" s="95"/>
      <c r="B46" s="90"/>
      <c r="C46" s="90"/>
    </row>
    <row r="47" spans="1:3">
      <c r="A47" s="95"/>
      <c r="B47" s="90"/>
      <c r="C47" s="90"/>
    </row>
    <row r="48" spans="1:3">
      <c r="A48" s="95"/>
      <c r="B48" s="90"/>
      <c r="C48" s="90"/>
    </row>
    <row r="49" spans="1:3">
      <c r="A49" s="95"/>
      <c r="B49" s="90"/>
      <c r="C49" s="90"/>
    </row>
    <row r="50" spans="1:3">
      <c r="A50" s="95"/>
      <c r="B50" s="90"/>
      <c r="C50" s="90"/>
    </row>
    <row r="51" spans="1:3">
      <c r="A51" s="95"/>
      <c r="B51" s="90"/>
      <c r="C51" s="90"/>
    </row>
    <row r="52" spans="1:3">
      <c r="A52" s="95"/>
      <c r="B52" s="90"/>
      <c r="C52" s="90"/>
    </row>
    <row r="53" spans="1:3">
      <c r="A53" s="95"/>
      <c r="B53" s="90"/>
      <c r="C53" s="90"/>
    </row>
    <row r="54" spans="1:3">
      <c r="A54" s="95"/>
      <c r="B54" s="90"/>
      <c r="C54" s="90"/>
    </row>
    <row r="55" spans="1:3">
      <c r="A55" s="95"/>
      <c r="B55" s="90"/>
      <c r="C55" s="90"/>
    </row>
    <row r="56" spans="1:3">
      <c r="A56" s="95"/>
      <c r="B56" s="90"/>
      <c r="C56" s="90"/>
    </row>
    <row r="57" spans="1:3">
      <c r="A57" s="95"/>
      <c r="B57" s="90"/>
      <c r="C57" s="90"/>
    </row>
    <row r="58" spans="1:3">
      <c r="A58" s="95"/>
      <c r="B58" s="90"/>
      <c r="C58" s="90"/>
    </row>
    <row r="59" spans="1:3">
      <c r="A59" s="95"/>
      <c r="B59" s="90"/>
      <c r="C59" s="90"/>
    </row>
    <row r="60" spans="1:3">
      <c r="A60" s="95"/>
      <c r="B60" s="90"/>
      <c r="C60" s="90"/>
    </row>
    <row r="61" spans="1:3">
      <c r="A61" s="95"/>
      <c r="B61" s="90"/>
      <c r="C61" s="90"/>
    </row>
    <row r="62" spans="1:3">
      <c r="A62" s="95"/>
      <c r="B62" s="90"/>
      <c r="C62" s="90"/>
    </row>
    <row r="63" spans="1:3">
      <c r="A63" s="95"/>
      <c r="B63" s="90"/>
      <c r="C63" s="90"/>
    </row>
    <row r="64" spans="1:3">
      <c r="A64" s="95"/>
      <c r="B64" s="90"/>
      <c r="C64" s="90"/>
    </row>
    <row r="65" spans="1:3">
      <c r="A65" s="95"/>
      <c r="B65" s="90"/>
      <c r="C65" s="90"/>
    </row>
    <row r="66" spans="1:3">
      <c r="A66" s="95"/>
      <c r="B66" s="90"/>
      <c r="C66" s="90"/>
    </row>
    <row r="67" spans="1:3">
      <c r="A67" s="95"/>
      <c r="B67" s="90"/>
      <c r="C67" s="90"/>
    </row>
    <row r="68" spans="1:3" ht="15.75" thickBot="1">
      <c r="A68" s="96"/>
      <c r="B68" s="91"/>
      <c r="C68" s="91"/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RecordKeeping</vt:lpstr>
      <vt:lpstr>Reporting</vt:lpstr>
      <vt:lpstr>60 day Summ</vt:lpstr>
      <vt:lpstr>Burden Summary</vt:lpstr>
      <vt:lpstr>Notes</vt:lpstr>
      <vt:lpstr>'60 day Summ'!Print_Area</vt:lpstr>
      <vt:lpstr>'Burden Summary'!Print_Area</vt:lpstr>
      <vt:lpstr>RecordKeeping!Print_Area</vt:lpstr>
      <vt:lpstr>Reporting!Print_Area</vt:lpstr>
    </vt:vector>
  </TitlesOfParts>
  <Company>USDA/FNS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mmalhotra</dc:creator>
  <cp:lastModifiedBy>bkowtha</cp:lastModifiedBy>
  <cp:lastPrinted>2013-02-19T12:38:42Z</cp:lastPrinted>
  <dcterms:created xsi:type="dcterms:W3CDTF">2011-04-25T16:43:00Z</dcterms:created>
  <dcterms:modified xsi:type="dcterms:W3CDTF">2013-02-19T13:40:04Z</dcterms:modified>
</cp:coreProperties>
</file>