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Kerwin\Desktop\temp\"/>
    </mc:Choice>
  </mc:AlternateContent>
  <bookViews>
    <workbookView xWindow="0" yWindow="0" windowWidth="20490" windowHeight="715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D13" i="1" l="1"/>
  <c r="F13" i="1" s="1"/>
  <c r="D14" i="1"/>
  <c r="F14" i="1" s="1"/>
  <c r="D12" i="1"/>
  <c r="F12" i="1" s="1"/>
  <c r="G12" i="1" s="1"/>
  <c r="D15" i="1"/>
  <c r="F15" i="1"/>
  <c r="H13" i="1" l="1"/>
  <c r="G13" i="1"/>
  <c r="H15" i="1"/>
  <c r="G15" i="1"/>
  <c r="H12" i="1"/>
  <c r="I12" i="1" s="1"/>
  <c r="G14" i="1"/>
  <c r="H14" i="1"/>
  <c r="F7" i="2"/>
  <c r="G7" i="2" s="1"/>
  <c r="F8" i="2"/>
  <c r="H8" i="2" s="1"/>
  <c r="F9" i="2"/>
  <c r="H9" i="2" s="1"/>
  <c r="F11" i="2"/>
  <c r="G11" i="2" s="1"/>
  <c r="F12" i="2"/>
  <c r="G12" i="2" s="1"/>
  <c r="D7" i="2"/>
  <c r="D8" i="2"/>
  <c r="D9" i="2"/>
  <c r="D10" i="2"/>
  <c r="F10" i="2" s="1"/>
  <c r="H10" i="2" s="1"/>
  <c r="D11" i="2"/>
  <c r="D12" i="2"/>
  <c r="D14" i="2"/>
  <c r="F14" i="2" s="1"/>
  <c r="D6" i="2"/>
  <c r="F6" i="2" s="1"/>
  <c r="G14" i="2" l="1"/>
  <c r="H14" i="2"/>
  <c r="H12" i="2"/>
  <c r="I12" i="2" s="1"/>
  <c r="I7" i="2"/>
  <c r="H11" i="2"/>
  <c r="I11" i="2" s="1"/>
  <c r="H7" i="2"/>
  <c r="G10" i="2"/>
  <c r="I10" i="2" s="1"/>
  <c r="G9" i="2"/>
  <c r="I9" i="2" s="1"/>
  <c r="G8" i="2"/>
  <c r="I8" i="2" s="1"/>
  <c r="G6" i="2"/>
  <c r="F15" i="2" s="1"/>
  <c r="H6" i="2"/>
  <c r="I6" i="2"/>
  <c r="I15" i="1"/>
  <c r="I13" i="1"/>
  <c r="I14" i="1"/>
  <c r="D33" i="1"/>
  <c r="F33" i="1" s="1"/>
  <c r="D10" i="1"/>
  <c r="F10" i="1" s="1"/>
  <c r="G10" i="1" s="1"/>
  <c r="D16" i="1"/>
  <c r="F16" i="1" s="1"/>
  <c r="D20" i="1"/>
  <c r="F20" i="1" s="1"/>
  <c r="D21" i="1"/>
  <c r="F21" i="1" s="1"/>
  <c r="G21" i="1" s="1"/>
  <c r="D22" i="1"/>
  <c r="F22" i="1" s="1"/>
  <c r="H22" i="1" s="1"/>
  <c r="D23" i="1"/>
  <c r="F23" i="1" s="1"/>
  <c r="D25" i="1"/>
  <c r="F25" i="1" s="1"/>
  <c r="D7" i="1"/>
  <c r="F7" i="1" s="1"/>
  <c r="D8" i="1"/>
  <c r="F8" i="1" s="1"/>
  <c r="D6" i="1"/>
  <c r="F6" i="1" s="1"/>
  <c r="I14" i="2" l="1"/>
  <c r="I15" i="2"/>
  <c r="H7" i="1"/>
  <c r="G7" i="1"/>
  <c r="H21" i="1"/>
  <c r="I21" i="1" s="1"/>
  <c r="H10" i="1"/>
  <c r="I10" i="1" s="1"/>
  <c r="G25" i="1"/>
  <c r="H25" i="1"/>
  <c r="G20" i="1"/>
  <c r="H20" i="1"/>
  <c r="H6" i="1"/>
  <c r="G6" i="1"/>
  <c r="G23" i="1"/>
  <c r="G16" i="1"/>
  <c r="G22" i="1"/>
  <c r="I22" i="1" s="1"/>
  <c r="H8" i="1"/>
  <c r="H23" i="1"/>
  <c r="H16" i="1"/>
  <c r="G8" i="1"/>
  <c r="G33" i="1"/>
  <c r="H33" i="1"/>
  <c r="I6" i="1" l="1"/>
  <c r="F36" i="1"/>
  <c r="I20" i="1"/>
  <c r="I8" i="1"/>
  <c r="I7" i="1"/>
  <c r="I16" i="1"/>
  <c r="I25" i="1"/>
  <c r="I23" i="1"/>
  <c r="F26" i="1"/>
  <c r="F37" i="1" s="1"/>
  <c r="I33" i="1"/>
  <c r="I36" i="1" s="1"/>
  <c r="I26" i="1" l="1"/>
  <c r="I37" i="1" s="1"/>
</calcChain>
</file>

<file path=xl/sharedStrings.xml><?xml version="1.0" encoding="utf-8"?>
<sst xmlns="http://schemas.openxmlformats.org/spreadsheetml/2006/main" count="97" uniqueCount="90">
  <si>
    <r>
      <t xml:space="preserve">Table 1: Annual Respondent Burden and Cost – </t>
    </r>
    <r>
      <rPr>
        <b/>
        <sz val="12"/>
        <color theme="1"/>
        <rFont val="Times New Roman"/>
        <family val="1"/>
      </rPr>
      <t>NSPS for Petroleum Refineries for which Construction, Reconstruction, or Modification Commenced after May 14, 2007 (40 CFR Part 60, Subpart Ja) (Renewal)</t>
    </r>
  </si>
  <si>
    <t>Burden Item</t>
  </si>
  <si>
    <t>(A)
Person-hours per occurrence</t>
  </si>
  <si>
    <t>(C) 
Person-hrs. per respondent per year
(C=AxB)</t>
  </si>
  <si>
    <t>(E)
Technical person-hrs. per year 
(E=CxD)</t>
  </si>
  <si>
    <t>(F) 
Management person‑hrs. per year
(F=Ex0.05)</t>
  </si>
  <si>
    <t>(G)
Clerical person-hrs. per year 
(G=Ex0.1)</t>
  </si>
  <si>
    <t>N/A</t>
  </si>
  <si>
    <t>1.  Applications</t>
  </si>
  <si>
    <t>2.  Survey and Studies</t>
  </si>
  <si>
    <t xml:space="preserve">   A. Flare Management Plan</t>
  </si>
  <si>
    <t xml:space="preserve">   B. Root Cause Analysis (flow)</t>
  </si>
  <si>
    <t xml:space="preserve">   C. Root Cause Analysis (sulfur)</t>
  </si>
  <si>
    <t>3.  Reporting Requirements</t>
  </si>
  <si>
    <t xml:space="preserve">   B. Required Activities</t>
  </si>
  <si>
    <t xml:space="preserve">   C. Create Information</t>
  </si>
  <si>
    <t xml:space="preserve">   D. Gather Existing Information</t>
  </si>
  <si>
    <t xml:space="preserve">      Notification of construction, reconstruction, or modification</t>
  </si>
  <si>
    <t xml:space="preserve">      Notification of anticipated startup</t>
  </si>
  <si>
    <t xml:space="preserve">      Notification of actual startup</t>
  </si>
  <si>
    <t xml:space="preserve">      Notification of initial performance test</t>
  </si>
  <si>
    <t xml:space="preserve">      Report of performance test</t>
  </si>
  <si>
    <t>Subtotal for Reporting Requirements</t>
  </si>
  <si>
    <t>4.  Recordkeeping Requirements</t>
  </si>
  <si>
    <t xml:space="preserve">   B. Plan Activities</t>
  </si>
  <si>
    <t xml:space="preserve">   C. Implement Activities</t>
  </si>
  <si>
    <t xml:space="preserve">   D. Develop Record System</t>
  </si>
  <si>
    <t xml:space="preserve">   E. Time to Enter Information</t>
  </si>
  <si>
    <t xml:space="preserve">   F. Train Personnel</t>
  </si>
  <si>
    <t xml:space="preserve">   G. Audits</t>
  </si>
  <si>
    <t>Subtotal for Recordkeeping Requirements</t>
  </si>
  <si>
    <t>Capital and O&amp;M Cost</t>
  </si>
  <si>
    <t>Grand TOTAL</t>
  </si>
  <si>
    <r>
      <t>(H)
Annual costs ($)</t>
    </r>
    <r>
      <rPr>
        <b/>
        <vertAlign val="superscript"/>
        <sz val="10"/>
        <color theme="1"/>
        <rFont val="Times New Roman"/>
        <family val="1"/>
      </rPr>
      <t>c</t>
    </r>
  </si>
  <si>
    <r>
      <t xml:space="preserve">Table 2: Average Annual EPA Burden and Cost – </t>
    </r>
    <r>
      <rPr>
        <b/>
        <sz val="12"/>
        <color theme="1"/>
        <rFont val="Times New Roman"/>
        <family val="1"/>
      </rPr>
      <t>NSPS for Petroleum Refineries for which Construction, Reconstruction, or Modification Commenced after May 14, 2007(40 CFR part 60, subpart Ja) (Renewal)</t>
    </r>
  </si>
  <si>
    <t>Activity</t>
  </si>
  <si>
    <t>(A)
 Person-hours per occurrence</t>
  </si>
  <si>
    <t>(B) 
No. of occurrences per respondent per year</t>
  </si>
  <si>
    <t>(C) 
Person-hours per respondent per year (C=AxB)</t>
  </si>
  <si>
    <r>
      <t xml:space="preserve">(D) Respondents per year </t>
    </r>
    <r>
      <rPr>
        <b/>
        <vertAlign val="superscript"/>
        <sz val="10"/>
        <color rgb="FF000000"/>
        <rFont val="Times New Roman"/>
        <family val="1"/>
      </rPr>
      <t>a</t>
    </r>
  </si>
  <si>
    <t>(E) Technical Person-hours per year (E=CxD)</t>
  </si>
  <si>
    <t>(F) Management person-hours per year (Ex0.05)</t>
  </si>
  <si>
    <t>(G) Clerical person-hours per year (Ex0.1)</t>
  </si>
  <si>
    <r>
      <t xml:space="preserve">(H) 
Cost, $ </t>
    </r>
    <r>
      <rPr>
        <b/>
        <vertAlign val="superscript"/>
        <sz val="10"/>
        <color rgb="FF000000"/>
        <rFont val="Times New Roman"/>
        <family val="1"/>
      </rPr>
      <t>b</t>
    </r>
  </si>
  <si>
    <t xml:space="preserve">   Report Review</t>
  </si>
  <si>
    <t xml:space="preserve">      Review test results</t>
  </si>
  <si>
    <t xml:space="preserve">      Emission Reports</t>
  </si>
  <si>
    <t>New Plants:</t>
  </si>
  <si>
    <t>Existing Plants:</t>
  </si>
  <si>
    <t xml:space="preserve">      CEMS Audits (RAA or CGA)</t>
  </si>
  <si>
    <t>Assumptions</t>
  </si>
  <si>
    <r>
      <t>c</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groups.  The rates are from column 1, Total Compensation.  The rates have been increased by 110 percent to account for the benefit packages available to those employed by private industry.</t>
    </r>
  </si>
  <si>
    <r>
      <t>(B)
Number of occurrences per year per respondent</t>
    </r>
    <r>
      <rPr>
        <b/>
        <vertAlign val="superscript"/>
        <sz val="10"/>
        <color theme="1"/>
        <rFont val="Times New Roman"/>
        <family val="1"/>
      </rPr>
      <t>a</t>
    </r>
  </si>
  <si>
    <r>
      <t>(D)
Respondents per year</t>
    </r>
    <r>
      <rPr>
        <b/>
        <vertAlign val="superscript"/>
        <sz val="10"/>
        <color theme="1"/>
        <rFont val="Times New Roman"/>
        <family val="1"/>
      </rPr>
      <t>b</t>
    </r>
  </si>
  <si>
    <r>
      <t>a</t>
    </r>
    <r>
      <rPr>
        <sz val="10"/>
        <color theme="1"/>
        <rFont val="Times New Roman"/>
        <family val="1"/>
      </rPr>
      <t xml:space="preserve"> Occurrences per respondent per year is calculated as the number of occurrences per source per year multiplied by the number of sources per respondent (refinery).</t>
    </r>
  </si>
  <si>
    <r>
      <t>b</t>
    </r>
    <r>
      <rPr>
        <sz val="10"/>
        <color theme="1"/>
        <rFont val="Times New Roman"/>
        <family val="1"/>
      </rPr>
      <t xml:space="preserve"> Assume that there are approximately 150 plants (respondents) which become subject over a 3-year period. There will be no additional new source that will become subject to the rule over the three years of this ICR.</t>
    </r>
  </si>
  <si>
    <t xml:space="preserve">   A.  Familiarize with rule requirements</t>
  </si>
  <si>
    <r>
      <t xml:space="preserve">      Initial performance tests</t>
    </r>
    <r>
      <rPr>
        <vertAlign val="superscript"/>
        <sz val="10"/>
        <color theme="1"/>
        <rFont val="Times New Roman"/>
        <family val="1"/>
      </rPr>
      <t xml:space="preserve"> d</t>
    </r>
  </si>
  <si>
    <r>
      <rPr>
        <vertAlign val="superscript"/>
        <sz val="10"/>
        <color theme="1"/>
        <rFont val="Times New Roman"/>
        <family val="1"/>
      </rPr>
      <t>d</t>
    </r>
    <r>
      <rPr>
        <sz val="10"/>
        <color theme="1"/>
        <rFont val="Times New Roman"/>
        <family val="1"/>
      </rPr>
      <t xml:space="preserve"> We have assumed that it will take 40 hour for each respondent to perform initial performance tests.  There are 6 CEM units at 18 plants (respondents).</t>
    </r>
  </si>
  <si>
    <r>
      <t xml:space="preserve">      Repeat of performance tests </t>
    </r>
    <r>
      <rPr>
        <vertAlign val="superscript"/>
        <sz val="10"/>
        <color theme="1"/>
        <rFont val="Times New Roman"/>
        <family val="1"/>
      </rPr>
      <t>e</t>
    </r>
  </si>
  <si>
    <r>
      <t>e</t>
    </r>
    <r>
      <rPr>
        <sz val="10"/>
        <color theme="1"/>
        <rFont val="Times New Roman"/>
        <family val="1"/>
      </rPr>
      <t xml:space="preserve">  We have assumed that 20 percent of sources would have to repeat performance test due to failure.</t>
    </r>
  </si>
  <si>
    <r>
      <t xml:space="preserve">      Initial Relative Accuracy Test</t>
    </r>
    <r>
      <rPr>
        <vertAlign val="superscript"/>
        <sz val="10"/>
        <color theme="1"/>
        <rFont val="Times New Roman"/>
        <family val="1"/>
      </rPr>
      <t>f</t>
    </r>
  </si>
  <si>
    <r>
      <t xml:space="preserve">      CMS Audits (RAA or CGA)</t>
    </r>
    <r>
      <rPr>
        <vertAlign val="superscript"/>
        <sz val="10"/>
        <color theme="1"/>
        <rFont val="Times New Roman"/>
        <family val="1"/>
      </rPr>
      <t>f</t>
    </r>
  </si>
  <si>
    <r>
      <t xml:space="preserve">   E. Write Report</t>
    </r>
    <r>
      <rPr>
        <vertAlign val="superscript"/>
        <sz val="10"/>
        <color theme="1"/>
        <rFont val="Times New Roman"/>
        <family val="1"/>
      </rPr>
      <t>g</t>
    </r>
  </si>
  <si>
    <r>
      <t>h</t>
    </r>
    <r>
      <rPr>
        <sz val="10"/>
        <color theme="1"/>
        <rFont val="Times New Roman"/>
        <family val="1"/>
      </rPr>
      <t xml:space="preserve">  We have assumed that each respondent will take 8 hours twice per year to complete semiannual reports</t>
    </r>
  </si>
  <si>
    <r>
      <t xml:space="preserve">      Records of operating parameters</t>
    </r>
    <r>
      <rPr>
        <vertAlign val="superscript"/>
        <sz val="10"/>
        <color theme="1"/>
        <rFont val="Times New Roman"/>
        <family val="1"/>
      </rPr>
      <t>i</t>
    </r>
  </si>
  <si>
    <r>
      <t>i</t>
    </r>
    <r>
      <rPr>
        <sz val="10"/>
        <color theme="1"/>
        <rFont val="Times New Roman"/>
        <family val="1"/>
      </rPr>
      <t xml:space="preserve">  Assume operation 350 days per year as specified in the NSPS review document.</t>
    </r>
  </si>
  <si>
    <r>
      <rPr>
        <vertAlign val="superscript"/>
        <sz val="10"/>
        <color theme="1"/>
        <rFont val="Times New Roman"/>
        <family val="1"/>
      </rPr>
      <t xml:space="preserve">g </t>
    </r>
    <r>
      <rPr>
        <sz val="10"/>
        <color theme="1"/>
        <rFont val="Times New Roman"/>
        <family val="1"/>
      </rPr>
      <t xml:space="preserve"> We have assumed that each respondent will take 2 hours to write report.</t>
    </r>
  </si>
  <si>
    <r>
      <t>f</t>
    </r>
    <r>
      <rPr>
        <sz val="10"/>
        <color theme="1"/>
        <rFont val="Times New Roman"/>
        <family val="1"/>
      </rPr>
      <t xml:space="preserve">  Assume that there are two monitors needed for each source, one to monitor sulfur content and one to monitor flow rate.</t>
    </r>
  </si>
  <si>
    <r>
      <t>TOTAL LABOR BURDEN AND COST (rounded</t>
    </r>
    <r>
      <rPr>
        <b/>
        <vertAlign val="superscript"/>
        <sz val="10"/>
        <color rgb="FF000000"/>
        <rFont val="Times New Roman"/>
        <family val="1"/>
      </rPr>
      <t>j</t>
    </r>
    <r>
      <rPr>
        <b/>
        <sz val="10"/>
        <color rgb="FF000000"/>
        <rFont val="Times New Roman"/>
        <family val="1"/>
      </rPr>
      <t>)</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</si>
  <si>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</si>
  <si>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t>Assumptions:</t>
  </si>
  <si>
    <r>
      <t>c</t>
    </r>
    <r>
      <rPr>
        <sz val="10"/>
        <color theme="1"/>
        <rFont val="Times New Roman"/>
        <family val="1"/>
      </rPr>
      <t xml:space="preserve">  We have assumed that all existing new sources will take 2 hours to complete report.</t>
    </r>
  </si>
  <si>
    <r>
      <t>d</t>
    </r>
    <r>
      <rPr>
        <sz val="10"/>
        <color theme="1"/>
        <rFont val="Times New Roman"/>
        <family val="1"/>
      </rPr>
      <t xml:space="preserve">  We have assumed that all existing sources will each take 0.5 hours to complete report.</t>
    </r>
  </si>
  <si>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x 1.6), $46.67 for Technical (GS-12, Step 1, $29.17 x 1.6) and $25.25 Clerical (GS-6, Step 3, $15.78 x 1.6).  These rates are from the Office of Personnel Management (OPM) </t>
    </r>
    <r>
      <rPr>
        <sz val="10"/>
        <color theme="1"/>
        <rFont val="WP TypographicSymbols"/>
      </rPr>
      <t xml:space="preserve">2014 </t>
    </r>
    <r>
      <rPr>
        <sz val="10"/>
        <color theme="1"/>
        <rFont val="Times New Roman"/>
        <family val="1"/>
      </rPr>
      <t>General Schedule, which excludes locality rates of pay.</t>
    </r>
  </si>
  <si>
    <r>
      <t>a</t>
    </r>
    <r>
      <rPr>
        <sz val="10"/>
        <color theme="1"/>
        <rFont val="Times New Roman"/>
        <family val="1"/>
      </rPr>
      <t xml:space="preserve">  We have assumed that there are approximately 150 respondents, with no additional new or reconstructed sources becoming subject to the rule over the next three years. </t>
    </r>
  </si>
  <si>
    <r>
      <t xml:space="preserve">      Notification of construction, reconstruction, 
      or modification</t>
    </r>
    <r>
      <rPr>
        <vertAlign val="superscript"/>
        <sz val="10"/>
        <color theme="1"/>
        <rFont val="Times New Roman"/>
        <family val="1"/>
      </rPr>
      <t>c</t>
    </r>
  </si>
  <si>
    <r>
      <t xml:space="preserve">      Notification of accuracy test</t>
    </r>
    <r>
      <rPr>
        <vertAlign val="superscript"/>
        <sz val="10"/>
        <color theme="1"/>
        <rFont val="Times New Roman"/>
        <family val="1"/>
      </rPr>
      <t>d</t>
    </r>
  </si>
  <si>
    <r>
      <t xml:space="preserve">      Notification of actual startup</t>
    </r>
    <r>
      <rPr>
        <vertAlign val="superscript"/>
        <sz val="10"/>
        <color theme="1"/>
        <rFont val="Times New Roman"/>
        <family val="1"/>
      </rPr>
      <t>d</t>
    </r>
  </si>
  <si>
    <r>
      <t xml:space="preserve">      Notification of anticipated startup</t>
    </r>
    <r>
      <rPr>
        <vertAlign val="superscript"/>
        <sz val="10"/>
        <color theme="1"/>
        <rFont val="Times New Roman"/>
        <family val="1"/>
      </rPr>
      <t>d</t>
    </r>
  </si>
  <si>
    <r>
      <t xml:space="preserve">      Flare management plans</t>
    </r>
    <r>
      <rPr>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</si>
  <si>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Some plans will need more review than others, depending on complexity of flare connections and baseline calculations; assume 1 hour is the average amount of time spent per plan.</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</si>
  <si>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</si>
  <si>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g</t>
    </r>
    <r>
      <rPr>
        <b/>
        <sz val="10"/>
        <color theme="1"/>
        <rFont val="Times New Roman"/>
        <family val="1"/>
      </rPr>
      <t>)</t>
    </r>
  </si>
  <si>
    <t>See 3B</t>
  </si>
  <si>
    <t>See 3E</t>
  </si>
  <si>
    <t>See 3A</t>
  </si>
  <si>
    <r>
      <t xml:space="preserve">   Semiannual Emissions Reports</t>
    </r>
    <r>
      <rPr>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</si>
  <si>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We have assumed that all existing plants will be required to complete semiannual emissions reports.</t>
    </r>
  </si>
  <si>
    <r>
      <t xml:space="preserve">      Semiannual Emissions Reports</t>
    </r>
    <r>
      <rPr>
        <vertAlign val="superscript"/>
        <sz val="10"/>
        <color theme="1"/>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</si>
</sst>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164" formatCode="&quot;$&quot;#,##0.00"/>
    <numFmt numFmtId="165" formatCode="#,##0.0"/>
    <numFmt numFmtId="166" formatCode="&quot;$&quot;#,##0.0_);[Red]\(&quot;$&quot;#,##0.0\)"/>
    <numFmt numFmtId="167" formatCode="&quot;$&quot;#,##0"/>
  </numFmts>
  <fonts count="14">
    <font>
      <sz val="11"/>
      <color theme="1"/>
      <name val="Calibri"/>
      <family val="2"/>
      <scheme val="minor"/>
    </font>
    <font>
      <b/>
      <sz val="11"/>
      <color theme="1"/>
      <name val="Calibri"/>
      <family val="2"/>
      <scheme val="minor"/>
    </font>
    <font>
      <sz val="10"/>
      <color theme="1"/>
      <name val="Times New Roman"/>
      <family val="1"/>
    </font>
    <font>
      <vertAlign val="superscript"/>
      <sz val="10"/>
      <color theme="1"/>
      <name val="Times New Roman"/>
      <family val="1"/>
    </font>
    <font>
      <sz val="10"/>
      <color rgb="FF000000"/>
      <name val="Times New Roman"/>
      <family val="1"/>
    </font>
    <font>
      <b/>
      <sz val="12"/>
      <color theme="1"/>
      <name val="Times New Roman"/>
      <family val="1"/>
    </font>
    <font>
      <b/>
      <sz val="12"/>
      <color rgb="FF000000"/>
      <name val="Times New Roman"/>
      <family val="1"/>
    </font>
    <font>
      <b/>
      <sz val="10"/>
      <color theme="1"/>
      <name val="Times New Roman"/>
      <family val="1"/>
    </font>
    <font>
      <b/>
      <vertAlign val="superscript"/>
      <sz val="10"/>
      <color theme="1"/>
      <name val="Times New Roman"/>
      <family val="1"/>
    </font>
    <font>
      <b/>
      <sz val="10"/>
      <color rgb="FF000000"/>
      <name val="Times New Roman"/>
      <family val="1"/>
    </font>
    <font>
      <b/>
      <vertAlign val="superscript"/>
      <sz val="10"/>
      <color rgb="FF000000"/>
      <name val="Times New Roman"/>
      <family val="1"/>
    </font>
    <font>
      <b/>
      <sz val="10"/>
      <name val="Times New Roman"/>
      <family val="1"/>
    </font>
    <font>
      <vertAlign val="superscript"/>
      <sz val="12"/>
      <color theme="1"/>
      <name val="Times New Roman"/>
      <family val="1"/>
    </font>
    <font>
      <sz val="10"/>
      <color theme="1"/>
      <name val="WP TypographicSymbols"/>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xf numFmtId="0" fontId="0" fillId="0" borderId="0" xfId="0" applyBorder="1" applyAlignment="1"/>
    <xf numFmtId="0" fontId="6" fillId="0" borderId="0" xfId="0" applyFont="1" applyAlignment="1">
      <alignment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9" fillId="0" borderId="2" xfId="0" applyFont="1" applyBorder="1" applyAlignment="1">
      <alignment vertical="center" wrapText="1"/>
    </xf>
    <xf numFmtId="0" fontId="11"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center" vertical="center" wrapText="1"/>
    </xf>
    <xf numFmtId="8" fontId="2"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2" fillId="0" borderId="2" xfId="0" applyFont="1" applyBorder="1" applyAlignment="1"/>
    <xf numFmtId="0" fontId="6" fillId="0" borderId="0" xfId="0" applyFont="1" applyAlignment="1"/>
    <xf numFmtId="0" fontId="2" fillId="0" borderId="2" xfId="0" applyFont="1" applyBorder="1" applyAlignment="1">
      <alignment vertical="center" wrapText="1"/>
    </xf>
    <xf numFmtId="3"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164" fontId="2" fillId="0" borderId="2" xfId="0" applyNumberFormat="1" applyFont="1" applyBorder="1" applyAlignment="1"/>
    <xf numFmtId="6" fontId="7" fillId="0" borderId="2" xfId="0" applyNumberFormat="1" applyFont="1" applyBorder="1" applyAlignment="1">
      <alignment horizontal="center" vertical="center" wrapText="1"/>
    </xf>
    <xf numFmtId="4" fontId="2" fillId="0" borderId="2" xfId="0" applyNumberFormat="1" applyFont="1" applyBorder="1" applyAlignment="1"/>
    <xf numFmtId="166"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0" xfId="0" applyFont="1"/>
    <xf numFmtId="0" fontId="7" fillId="0" borderId="0" xfId="0" applyFont="1"/>
    <xf numFmtId="0" fontId="2" fillId="0" borderId="0" xfId="0" applyFont="1"/>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4" fontId="0" fillId="0" borderId="0" xfId="0" applyNumberFormat="1" applyBorder="1" applyAlignment="1">
      <alignment horizontal="left" vertical="top"/>
    </xf>
    <xf numFmtId="0" fontId="2" fillId="0" borderId="0" xfId="0" applyFont="1" applyAlignment="1">
      <alignment horizontal="left" vertical="top"/>
    </xf>
    <xf numFmtId="0" fontId="12" fillId="0" borderId="0" xfId="0" applyFont="1"/>
    <xf numFmtId="0" fontId="2" fillId="0" borderId="0" xfId="0" applyFont="1" applyBorder="1" applyAlignment="1"/>
    <xf numFmtId="167" fontId="7" fillId="0" borderId="2" xfId="0" applyNumberFormat="1" applyFont="1" applyBorder="1" applyAlignment="1"/>
    <xf numFmtId="0" fontId="7"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6" fontId="2" fillId="0" borderId="2" xfId="0" applyNumberFormat="1" applyFont="1" applyBorder="1" applyAlignment="1">
      <alignment horizontal="center" vertical="center" wrapText="1"/>
    </xf>
    <xf numFmtId="167" fontId="2" fillId="0" borderId="2" xfId="0" applyNumberFormat="1" applyFont="1" applyBorder="1" applyAlignment="1"/>
    <xf numFmtId="0" fontId="2" fillId="0" borderId="2"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1" fillId="0" borderId="3" xfId="0" applyNumberFormat="1" applyFont="1" applyBorder="1" applyAlignment="1"/>
    <xf numFmtId="3" fontId="1" fillId="0" borderId="4" xfId="0" applyNumberFormat="1" applyFont="1" applyBorder="1" applyAlignment="1"/>
    <xf numFmtId="0" fontId="3" fillId="0" borderId="0" xfId="0" applyFont="1" applyAlignment="1">
      <alignment horizontal="left" vertical="top" wrapText="1"/>
    </xf>
    <xf numFmtId="0" fontId="0" fillId="0" borderId="0" xfId="0" applyAlignment="1">
      <alignment horizontal="left" vertical="top" wrapText="1"/>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topLeftCell="A22" zoomScale="80" zoomScaleNormal="80" workbookViewId="0">
      <selection activeCell="A25" sqref="A25"/>
    </sheetView>
  </sheetViews>
  <sheetFormatPr defaultColWidth="9.140625" defaultRowHeight="15"/>
  <cols>
    <col min="1" max="1" width="43.5703125" style="2" customWidth="1"/>
    <col min="2" max="2" width="12.28515625" style="2" customWidth="1"/>
    <col min="3" max="3" width="14.140625" style="2" customWidth="1"/>
    <col min="4" max="4" width="11.85546875" style="2" customWidth="1"/>
    <col min="5" max="5" width="12.7109375" style="2" bestFit="1" customWidth="1"/>
    <col min="6" max="6" width="11.85546875" style="2" customWidth="1"/>
    <col min="7" max="7" width="14.85546875" style="2" customWidth="1"/>
    <col min="8" max="8" width="13.140625" style="2" customWidth="1"/>
    <col min="9" max="9" width="15.7109375" style="2" customWidth="1"/>
    <col min="10" max="16384" width="9.140625" style="2"/>
  </cols>
  <sheetData>
    <row r="1" spans="1:9" ht="15.75">
      <c r="A1" s="3" t="s">
        <v>0</v>
      </c>
    </row>
    <row r="2" spans="1:9">
      <c r="F2">
        <v>103.97</v>
      </c>
      <c r="G2">
        <v>123.93</v>
      </c>
      <c r="H2">
        <v>51.79</v>
      </c>
    </row>
    <row r="3" spans="1:9" ht="99.75" customHeight="1">
      <c r="A3" s="4" t="s">
        <v>1</v>
      </c>
      <c r="B3" s="4" t="s">
        <v>2</v>
      </c>
      <c r="C3" s="4" t="s">
        <v>52</v>
      </c>
      <c r="D3" s="4" t="s">
        <v>3</v>
      </c>
      <c r="E3" s="4" t="s">
        <v>53</v>
      </c>
      <c r="F3" s="4" t="s">
        <v>4</v>
      </c>
      <c r="G3" s="4" t="s">
        <v>5</v>
      </c>
      <c r="H3" s="4" t="s">
        <v>6</v>
      </c>
      <c r="I3" s="4" t="s">
        <v>33</v>
      </c>
    </row>
    <row r="4" spans="1:9">
      <c r="A4" s="8" t="s">
        <v>8</v>
      </c>
      <c r="B4" s="5" t="s">
        <v>7</v>
      </c>
      <c r="C4" s="5"/>
      <c r="D4" s="5"/>
      <c r="E4" s="5"/>
      <c r="F4" s="5"/>
      <c r="G4" s="16"/>
      <c r="H4" s="16"/>
      <c r="I4" s="5"/>
    </row>
    <row r="5" spans="1:9">
      <c r="A5" s="8" t="s">
        <v>9</v>
      </c>
      <c r="B5" s="11"/>
      <c r="C5" s="11"/>
      <c r="D5" s="5"/>
      <c r="E5" s="11"/>
      <c r="F5" s="11"/>
      <c r="G5" s="16"/>
      <c r="H5" s="16"/>
      <c r="I5" s="11"/>
    </row>
    <row r="6" spans="1:9">
      <c r="A6" s="12" t="s">
        <v>10</v>
      </c>
      <c r="B6" s="5">
        <v>160</v>
      </c>
      <c r="C6" s="5">
        <v>2.89</v>
      </c>
      <c r="D6" s="5">
        <f>B6*C6</f>
        <v>462.40000000000003</v>
      </c>
      <c r="E6" s="5">
        <v>0</v>
      </c>
      <c r="F6" s="19">
        <f>D6*E6</f>
        <v>0</v>
      </c>
      <c r="G6" s="27">
        <f>F6*0.05</f>
        <v>0</v>
      </c>
      <c r="H6" s="27">
        <f>F6*0.1</f>
        <v>0</v>
      </c>
      <c r="I6" s="43">
        <f>$F$2*F6+$G$2*G6+$H$2*H6</f>
        <v>0</v>
      </c>
    </row>
    <row r="7" spans="1:9">
      <c r="A7" s="12" t="s">
        <v>11</v>
      </c>
      <c r="B7" s="5">
        <v>45</v>
      </c>
      <c r="C7" s="5">
        <v>4</v>
      </c>
      <c r="D7" s="5">
        <f t="shared" ref="D7:D33" si="0">B7*C7</f>
        <v>180</v>
      </c>
      <c r="E7" s="45">
        <v>150</v>
      </c>
      <c r="F7" s="19">
        <f t="shared" ref="F7:F33" si="1">D7*E7</f>
        <v>27000</v>
      </c>
      <c r="G7" s="27">
        <f t="shared" ref="G7:G33" si="2">F7*0.05</f>
        <v>1350</v>
      </c>
      <c r="H7" s="27">
        <f t="shared" ref="H7:H33" si="3">F7*0.1</f>
        <v>2700</v>
      </c>
      <c r="I7" s="14">
        <f t="shared" ref="I7:I8" si="4">$F$2*F7+$G$2*G7+$H$2*H7</f>
        <v>3114328.5</v>
      </c>
    </row>
    <row r="8" spans="1:9">
      <c r="A8" s="12" t="s">
        <v>12</v>
      </c>
      <c r="B8" s="5">
        <v>24</v>
      </c>
      <c r="C8" s="5">
        <v>3</v>
      </c>
      <c r="D8" s="5">
        <f t="shared" si="0"/>
        <v>72</v>
      </c>
      <c r="E8" s="45">
        <v>150</v>
      </c>
      <c r="F8" s="19">
        <f t="shared" si="1"/>
        <v>10800</v>
      </c>
      <c r="G8" s="27">
        <f t="shared" si="2"/>
        <v>540</v>
      </c>
      <c r="H8" s="27">
        <f t="shared" si="3"/>
        <v>1080</v>
      </c>
      <c r="I8" s="14">
        <f t="shared" si="4"/>
        <v>1245731.3999999999</v>
      </c>
    </row>
    <row r="9" spans="1:9">
      <c r="A9" s="8" t="s">
        <v>13</v>
      </c>
      <c r="B9" s="5"/>
      <c r="C9" s="5"/>
      <c r="D9" s="5"/>
      <c r="E9" s="5"/>
      <c r="F9" s="13"/>
      <c r="G9" s="26"/>
      <c r="H9" s="26"/>
      <c r="I9" s="14"/>
    </row>
    <row r="10" spans="1:9">
      <c r="A10" s="8" t="s">
        <v>56</v>
      </c>
      <c r="B10" s="5">
        <v>1</v>
      </c>
      <c r="C10" s="5">
        <v>1</v>
      </c>
      <c r="D10" s="5">
        <f t="shared" si="0"/>
        <v>1</v>
      </c>
      <c r="E10" s="5">
        <v>150</v>
      </c>
      <c r="F10" s="19">
        <f t="shared" si="1"/>
        <v>150</v>
      </c>
      <c r="G10" s="25">
        <f t="shared" si="2"/>
        <v>7.5</v>
      </c>
      <c r="H10" s="27">
        <f t="shared" si="3"/>
        <v>15</v>
      </c>
      <c r="I10" s="24">
        <f>$F$2*F10+$G$2*G10+$H$2*H10</f>
        <v>17301.824999999997</v>
      </c>
    </row>
    <row r="11" spans="1:9">
      <c r="A11" s="12" t="s">
        <v>14</v>
      </c>
      <c r="B11" s="5"/>
      <c r="C11" s="5"/>
      <c r="D11" s="5"/>
      <c r="E11" s="5"/>
      <c r="F11" s="13"/>
      <c r="G11" s="26"/>
      <c r="H11" s="26"/>
      <c r="I11" s="14"/>
    </row>
    <row r="12" spans="1:9" ht="15.75">
      <c r="A12" s="12" t="s">
        <v>57</v>
      </c>
      <c r="B12" s="5">
        <v>40</v>
      </c>
      <c r="C12" s="5">
        <v>6</v>
      </c>
      <c r="D12" s="5">
        <f t="shared" ref="D12:D14" si="5">B12*C12</f>
        <v>240</v>
      </c>
      <c r="E12" s="5">
        <v>0</v>
      </c>
      <c r="F12" s="19">
        <f t="shared" ref="F12:F13" si="6">D12*E12</f>
        <v>0</v>
      </c>
      <c r="G12" s="27">
        <f t="shared" ref="G12:G13" si="7">F12*0.05</f>
        <v>0</v>
      </c>
      <c r="H12" s="27">
        <f t="shared" ref="H12:H13" si="8">F12*0.1</f>
        <v>0</v>
      </c>
      <c r="I12" s="19">
        <f t="shared" ref="I12:I13" si="9">$F$2*F12+$G$2*G12+$H$2*H12</f>
        <v>0</v>
      </c>
    </row>
    <row r="13" spans="1:9" ht="15.75">
      <c r="A13" s="12" t="s">
        <v>59</v>
      </c>
      <c r="B13" s="5">
        <v>40</v>
      </c>
      <c r="C13" s="5">
        <v>0.2</v>
      </c>
      <c r="D13" s="5">
        <f t="shared" si="5"/>
        <v>8</v>
      </c>
      <c r="E13" s="5">
        <v>0</v>
      </c>
      <c r="F13" s="19">
        <f t="shared" si="6"/>
        <v>0</v>
      </c>
      <c r="G13" s="27">
        <f t="shared" si="7"/>
        <v>0</v>
      </c>
      <c r="H13" s="27">
        <f t="shared" si="8"/>
        <v>0</v>
      </c>
      <c r="I13" s="19">
        <f t="shared" si="9"/>
        <v>0</v>
      </c>
    </row>
    <row r="14" spans="1:9">
      <c r="A14" s="12" t="s">
        <v>49</v>
      </c>
      <c r="B14" s="5">
        <v>36</v>
      </c>
      <c r="C14" s="5">
        <v>6</v>
      </c>
      <c r="D14" s="5">
        <f t="shared" si="5"/>
        <v>216</v>
      </c>
      <c r="E14" s="5">
        <v>0</v>
      </c>
      <c r="F14" s="19">
        <f t="shared" ref="F14" si="10">D14*E14</f>
        <v>0</v>
      </c>
      <c r="G14" s="27">
        <f t="shared" ref="G14" si="11">F14*0.05</f>
        <v>0</v>
      </c>
      <c r="H14" s="27">
        <f t="shared" ref="H14" si="12">F14*0.1</f>
        <v>0</v>
      </c>
      <c r="I14" s="19">
        <f t="shared" ref="I14" si="13">$F$2*F14+$G$2*G14+$H$2*H14</f>
        <v>0</v>
      </c>
    </row>
    <row r="15" spans="1:9" ht="15.75">
      <c r="A15" s="12" t="s">
        <v>61</v>
      </c>
      <c r="B15" s="5">
        <v>24</v>
      </c>
      <c r="C15" s="5">
        <v>3.97</v>
      </c>
      <c r="D15" s="5">
        <f t="shared" si="0"/>
        <v>95.28</v>
      </c>
      <c r="E15" s="5">
        <v>0</v>
      </c>
      <c r="F15" s="19">
        <f t="shared" si="1"/>
        <v>0</v>
      </c>
      <c r="G15" s="27">
        <f t="shared" si="2"/>
        <v>0</v>
      </c>
      <c r="H15" s="27">
        <f t="shared" si="3"/>
        <v>0</v>
      </c>
      <c r="I15" s="19">
        <f t="shared" ref="I15:I33" si="14">$F$2*F15+$G$2*G15+$H$2*H15</f>
        <v>0</v>
      </c>
    </row>
    <row r="16" spans="1:9" ht="15.75">
      <c r="A16" s="12" t="s">
        <v>62</v>
      </c>
      <c r="B16" s="5">
        <v>36</v>
      </c>
      <c r="C16" s="5">
        <v>3.97</v>
      </c>
      <c r="D16" s="5">
        <f t="shared" si="0"/>
        <v>142.92000000000002</v>
      </c>
      <c r="E16" s="5">
        <v>0</v>
      </c>
      <c r="F16" s="19">
        <f t="shared" si="1"/>
        <v>0</v>
      </c>
      <c r="G16" s="27">
        <f t="shared" si="2"/>
        <v>0</v>
      </c>
      <c r="H16" s="27">
        <f t="shared" si="3"/>
        <v>0</v>
      </c>
      <c r="I16" s="19">
        <f t="shared" si="14"/>
        <v>0</v>
      </c>
    </row>
    <row r="17" spans="1:9" ht="32.25" customHeight="1">
      <c r="A17" s="12" t="s">
        <v>15</v>
      </c>
      <c r="B17" s="5" t="s">
        <v>84</v>
      </c>
      <c r="C17" s="5"/>
      <c r="D17" s="5"/>
      <c r="E17" s="5"/>
      <c r="F17" s="13"/>
      <c r="G17" s="26"/>
      <c r="H17" s="26"/>
      <c r="I17" s="19"/>
    </row>
    <row r="18" spans="1:9" ht="26.25" customHeight="1">
      <c r="A18" s="12" t="s">
        <v>16</v>
      </c>
      <c r="B18" s="5" t="s">
        <v>85</v>
      </c>
      <c r="C18" s="5"/>
      <c r="D18" s="5"/>
      <c r="E18" s="5"/>
      <c r="F18" s="13"/>
      <c r="G18" s="26"/>
      <c r="H18" s="26"/>
      <c r="I18" s="19"/>
    </row>
    <row r="19" spans="1:9" ht="15.75">
      <c r="A19" s="12" t="s">
        <v>63</v>
      </c>
      <c r="B19" s="5"/>
      <c r="C19" s="5"/>
      <c r="D19" s="5"/>
      <c r="E19" s="5"/>
      <c r="F19" s="13"/>
      <c r="G19" s="26"/>
      <c r="H19" s="26"/>
      <c r="I19" s="19"/>
    </row>
    <row r="20" spans="1:9" ht="33.75" customHeight="1">
      <c r="A20" s="12" t="s">
        <v>17</v>
      </c>
      <c r="B20" s="5">
        <v>2</v>
      </c>
      <c r="C20" s="5">
        <v>9.89</v>
      </c>
      <c r="D20" s="5">
        <f t="shared" si="0"/>
        <v>19.78</v>
      </c>
      <c r="E20" s="5">
        <v>0</v>
      </c>
      <c r="F20" s="19">
        <f t="shared" si="1"/>
        <v>0</v>
      </c>
      <c r="G20" s="27">
        <f t="shared" si="2"/>
        <v>0</v>
      </c>
      <c r="H20" s="27">
        <f t="shared" si="3"/>
        <v>0</v>
      </c>
      <c r="I20" s="19">
        <f t="shared" si="14"/>
        <v>0</v>
      </c>
    </row>
    <row r="21" spans="1:9" ht="32.25" customHeight="1">
      <c r="A21" s="12" t="s">
        <v>18</v>
      </c>
      <c r="B21" s="5">
        <v>2</v>
      </c>
      <c r="C21" s="5">
        <v>9.89</v>
      </c>
      <c r="D21" s="5">
        <f t="shared" si="0"/>
        <v>19.78</v>
      </c>
      <c r="E21" s="5">
        <v>0</v>
      </c>
      <c r="F21" s="19">
        <f t="shared" si="1"/>
        <v>0</v>
      </c>
      <c r="G21" s="27">
        <f t="shared" si="2"/>
        <v>0</v>
      </c>
      <c r="H21" s="27">
        <f t="shared" si="3"/>
        <v>0</v>
      </c>
      <c r="I21" s="19">
        <f t="shared" si="14"/>
        <v>0</v>
      </c>
    </row>
    <row r="22" spans="1:9">
      <c r="A22" s="12" t="s">
        <v>19</v>
      </c>
      <c r="B22" s="5">
        <v>2</v>
      </c>
      <c r="C22" s="5">
        <v>9.89</v>
      </c>
      <c r="D22" s="5">
        <f t="shared" si="0"/>
        <v>19.78</v>
      </c>
      <c r="E22" s="5">
        <v>0</v>
      </c>
      <c r="F22" s="19">
        <f t="shared" si="1"/>
        <v>0</v>
      </c>
      <c r="G22" s="27">
        <f t="shared" si="2"/>
        <v>0</v>
      </c>
      <c r="H22" s="27">
        <f t="shared" si="3"/>
        <v>0</v>
      </c>
      <c r="I22" s="19">
        <f t="shared" si="14"/>
        <v>0</v>
      </c>
    </row>
    <row r="23" spans="1:9">
      <c r="A23" s="12" t="s">
        <v>20</v>
      </c>
      <c r="B23" s="5">
        <v>2</v>
      </c>
      <c r="C23" s="5">
        <v>8.89</v>
      </c>
      <c r="D23" s="5">
        <f t="shared" si="0"/>
        <v>17.78</v>
      </c>
      <c r="E23" s="5">
        <v>0</v>
      </c>
      <c r="F23" s="19">
        <f t="shared" si="1"/>
        <v>0</v>
      </c>
      <c r="G23" s="27">
        <f t="shared" si="2"/>
        <v>0</v>
      </c>
      <c r="H23" s="27">
        <f t="shared" si="3"/>
        <v>0</v>
      </c>
      <c r="I23" s="19">
        <f t="shared" si="14"/>
        <v>0</v>
      </c>
    </row>
    <row r="24" spans="1:9" ht="26.25" customHeight="1">
      <c r="A24" s="12" t="s">
        <v>21</v>
      </c>
      <c r="B24" s="5" t="s">
        <v>84</v>
      </c>
      <c r="C24" s="5"/>
      <c r="D24" s="5"/>
      <c r="E24" s="5"/>
      <c r="F24" s="13"/>
      <c r="G24" s="26"/>
      <c r="H24" s="26"/>
      <c r="I24" s="14"/>
    </row>
    <row r="25" spans="1:9" ht="15.75">
      <c r="A25" s="12" t="s">
        <v>89</v>
      </c>
      <c r="B25" s="5">
        <v>16</v>
      </c>
      <c r="C25" s="5">
        <v>2</v>
      </c>
      <c r="D25" s="5">
        <f t="shared" si="0"/>
        <v>32</v>
      </c>
      <c r="E25" s="5">
        <v>150</v>
      </c>
      <c r="F25" s="19">
        <f t="shared" si="1"/>
        <v>4800</v>
      </c>
      <c r="G25" s="27">
        <f t="shared" si="2"/>
        <v>240</v>
      </c>
      <c r="H25" s="27">
        <f t="shared" si="3"/>
        <v>480</v>
      </c>
      <c r="I25" s="14">
        <f t="shared" si="14"/>
        <v>553658.39999999991</v>
      </c>
    </row>
    <row r="26" spans="1:9">
      <c r="A26" s="15" t="s">
        <v>22</v>
      </c>
      <c r="B26" s="5"/>
      <c r="C26" s="5"/>
      <c r="D26" s="5"/>
      <c r="E26" s="5"/>
      <c r="F26" s="46">
        <f>SUM(F6:H25)</f>
        <v>49162.5</v>
      </c>
      <c r="G26" s="47"/>
      <c r="H26" s="48"/>
      <c r="I26" s="22">
        <f>SUM(I6:I25)</f>
        <v>4931020.125</v>
      </c>
    </row>
    <row r="27" spans="1:9">
      <c r="A27" s="8" t="s">
        <v>23</v>
      </c>
      <c r="B27" s="5"/>
      <c r="C27" s="5"/>
      <c r="D27" s="5"/>
      <c r="E27" s="5"/>
      <c r="F27" s="13"/>
      <c r="G27" s="23"/>
      <c r="H27" s="23"/>
      <c r="I27" s="14"/>
    </row>
    <row r="28" spans="1:9">
      <c r="A28" s="8" t="s">
        <v>56</v>
      </c>
      <c r="B28" s="5" t="s">
        <v>86</v>
      </c>
      <c r="C28" s="5"/>
      <c r="D28" s="5"/>
      <c r="E28" s="5"/>
      <c r="F28" s="13"/>
      <c r="G28" s="23"/>
      <c r="H28" s="23"/>
      <c r="I28" s="14"/>
    </row>
    <row r="29" spans="1:9">
      <c r="A29" s="12" t="s">
        <v>24</v>
      </c>
      <c r="B29" s="5" t="s">
        <v>84</v>
      </c>
      <c r="C29" s="5"/>
      <c r="D29" s="5"/>
      <c r="E29" s="5"/>
      <c r="F29" s="13"/>
      <c r="G29" s="23"/>
      <c r="H29" s="23"/>
      <c r="I29" s="14"/>
    </row>
    <row r="30" spans="1:9">
      <c r="A30" s="12" t="s">
        <v>25</v>
      </c>
      <c r="B30" s="5" t="s">
        <v>84</v>
      </c>
      <c r="C30" s="5"/>
      <c r="D30" s="5"/>
      <c r="E30" s="5"/>
      <c r="F30" s="13"/>
      <c r="G30" s="23"/>
      <c r="H30" s="23"/>
      <c r="I30" s="14"/>
    </row>
    <row r="31" spans="1:9">
      <c r="A31" s="12" t="s">
        <v>26</v>
      </c>
      <c r="B31" s="5" t="s">
        <v>7</v>
      </c>
      <c r="C31" s="5"/>
      <c r="D31" s="5"/>
      <c r="E31" s="5"/>
      <c r="F31" s="13"/>
      <c r="G31" s="23"/>
      <c r="H31" s="23"/>
      <c r="I31" s="14"/>
    </row>
    <row r="32" spans="1:9">
      <c r="A32" s="12" t="s">
        <v>27</v>
      </c>
      <c r="B32" s="5"/>
      <c r="C32" s="5"/>
      <c r="D32" s="5"/>
      <c r="E32" s="5"/>
      <c r="F32" s="13"/>
      <c r="G32" s="23"/>
      <c r="H32" s="23"/>
      <c r="I32" s="14"/>
    </row>
    <row r="33" spans="1:9" ht="15.75">
      <c r="A33" s="12" t="s">
        <v>65</v>
      </c>
      <c r="B33" s="5">
        <v>0.25</v>
      </c>
      <c r="C33" s="5">
        <v>350</v>
      </c>
      <c r="D33" s="5">
        <f t="shared" si="0"/>
        <v>87.5</v>
      </c>
      <c r="E33" s="5">
        <v>150</v>
      </c>
      <c r="F33" s="19">
        <f t="shared" si="1"/>
        <v>13125</v>
      </c>
      <c r="G33" s="27">
        <f t="shared" si="2"/>
        <v>656.25</v>
      </c>
      <c r="H33" s="27">
        <f t="shared" si="3"/>
        <v>1312.5</v>
      </c>
      <c r="I33" s="14">
        <f t="shared" si="14"/>
        <v>1513909.6875</v>
      </c>
    </row>
    <row r="34" spans="1:9">
      <c r="A34" s="12" t="s">
        <v>28</v>
      </c>
      <c r="B34" s="5" t="s">
        <v>7</v>
      </c>
      <c r="C34" s="5"/>
      <c r="D34" s="5"/>
      <c r="E34" s="5"/>
      <c r="F34" s="13"/>
      <c r="G34" s="23"/>
      <c r="H34" s="23"/>
      <c r="I34" s="14"/>
    </row>
    <row r="35" spans="1:9">
      <c r="A35" s="12" t="s">
        <v>29</v>
      </c>
      <c r="B35" s="5" t="s">
        <v>7</v>
      </c>
      <c r="C35" s="5"/>
      <c r="D35" s="5"/>
      <c r="E35" s="5"/>
      <c r="F35" s="13"/>
      <c r="G35" s="23"/>
      <c r="H35" s="23"/>
      <c r="I35" s="14"/>
    </row>
    <row r="36" spans="1:9">
      <c r="A36" s="15" t="s">
        <v>30</v>
      </c>
      <c r="B36" s="5"/>
      <c r="C36" s="5"/>
      <c r="D36" s="5"/>
      <c r="E36" s="5"/>
      <c r="F36" s="46">
        <f>SUM(F28:H35)</f>
        <v>15093.75</v>
      </c>
      <c r="G36" s="47"/>
      <c r="H36" s="48"/>
      <c r="I36" s="22">
        <f>SUM(I28:I35)</f>
        <v>1513909.6875</v>
      </c>
    </row>
    <row r="37" spans="1:9" ht="31.5" customHeight="1">
      <c r="A37" s="9" t="s">
        <v>69</v>
      </c>
      <c r="B37" s="5"/>
      <c r="C37" s="5"/>
      <c r="D37" s="5"/>
      <c r="E37" s="5"/>
      <c r="F37" s="46">
        <f>ROUND(F26+F36,-2)</f>
        <v>64300</v>
      </c>
      <c r="G37" s="47"/>
      <c r="H37" s="48"/>
      <c r="I37" s="22">
        <f>ROUND(I26+I36, -4)</f>
        <v>6440000</v>
      </c>
    </row>
    <row r="38" spans="1:9">
      <c r="A38" s="10" t="s">
        <v>31</v>
      </c>
      <c r="B38" s="5"/>
      <c r="C38" s="5"/>
      <c r="D38" s="5"/>
      <c r="E38" s="5"/>
      <c r="F38" s="13"/>
      <c r="G38" s="16"/>
      <c r="H38" s="16"/>
      <c r="I38" s="22">
        <v>15700000</v>
      </c>
    </row>
    <row r="39" spans="1:9">
      <c r="A39" s="10" t="s">
        <v>32</v>
      </c>
      <c r="B39" s="5"/>
      <c r="C39" s="5"/>
      <c r="D39" s="5"/>
      <c r="E39" s="5"/>
      <c r="F39" s="13"/>
      <c r="G39" s="16"/>
      <c r="H39" s="16"/>
      <c r="I39" s="22">
        <f>ROUND(I37+I38, -5)</f>
        <v>22100000</v>
      </c>
    </row>
    <row r="40" spans="1:9">
      <c r="A40"/>
      <c r="B40"/>
      <c r="C40"/>
      <c r="D40"/>
      <c r="E40"/>
      <c r="F40"/>
      <c r="G40"/>
      <c r="H40"/>
      <c r="I40"/>
    </row>
    <row r="41" spans="1:9">
      <c r="A41" s="29" t="s">
        <v>50</v>
      </c>
      <c r="B41" s="6"/>
      <c r="C41" s="6"/>
      <c r="D41" s="6"/>
      <c r="E41" s="6"/>
      <c r="F41" s="6"/>
      <c r="G41" s="6"/>
      <c r="H41" s="6"/>
      <c r="I41" s="6"/>
    </row>
    <row r="42" spans="1:9" ht="15.75">
      <c r="A42" s="31" t="s">
        <v>54</v>
      </c>
      <c r="B42" s="32"/>
      <c r="C42" s="32"/>
      <c r="D42" s="32"/>
      <c r="E42" s="32"/>
      <c r="F42" s="32"/>
      <c r="G42" s="32"/>
      <c r="H42" s="32"/>
      <c r="I42" s="32"/>
    </row>
    <row r="43" spans="1:9" ht="30.75" customHeight="1">
      <c r="A43" s="49" t="s">
        <v>55</v>
      </c>
      <c r="B43" s="50"/>
      <c r="C43" s="50"/>
      <c r="D43" s="50"/>
      <c r="E43" s="50"/>
      <c r="F43" s="50"/>
      <c r="G43" s="50"/>
      <c r="H43" s="50"/>
      <c r="I43" s="50"/>
    </row>
    <row r="44" spans="1:9" ht="56.25" customHeight="1">
      <c r="A44" s="49" t="s">
        <v>51</v>
      </c>
      <c r="B44" s="50"/>
      <c r="C44" s="50"/>
      <c r="D44" s="50"/>
      <c r="E44" s="50"/>
      <c r="F44" s="50"/>
      <c r="G44" s="50"/>
      <c r="H44" s="50"/>
      <c r="I44" s="50"/>
    </row>
    <row r="45" spans="1:9" ht="15.75">
      <c r="A45" s="35" t="s">
        <v>58</v>
      </c>
      <c r="B45" s="33"/>
      <c r="C45" s="33"/>
      <c r="D45" s="33"/>
      <c r="E45" s="33"/>
      <c r="F45" s="33"/>
      <c r="G45" s="33"/>
      <c r="H45" s="33"/>
      <c r="I45" s="33"/>
    </row>
    <row r="46" spans="1:9" ht="16.5">
      <c r="A46" s="28" t="s">
        <v>60</v>
      </c>
      <c r="B46" s="33"/>
      <c r="C46" s="33"/>
      <c r="D46" s="33"/>
      <c r="E46" s="33"/>
      <c r="F46" s="33"/>
      <c r="G46" s="33"/>
      <c r="H46" s="33"/>
      <c r="I46" s="33"/>
    </row>
    <row r="47" spans="1:9" ht="15.75">
      <c r="A47" s="31" t="s">
        <v>68</v>
      </c>
      <c r="B47" s="33"/>
      <c r="C47" s="33"/>
      <c r="D47" s="33"/>
      <c r="E47" s="33"/>
      <c r="F47" s="33"/>
      <c r="G47" s="33"/>
      <c r="H47" s="33"/>
      <c r="I47" s="33"/>
    </row>
    <row r="48" spans="1:9" ht="16.5">
      <c r="A48" s="30" t="s">
        <v>67</v>
      </c>
      <c r="B48" s="33"/>
      <c r="C48" s="33"/>
      <c r="D48" s="33"/>
      <c r="E48" s="33"/>
      <c r="F48" s="33"/>
      <c r="G48" s="33"/>
      <c r="H48" s="33"/>
      <c r="I48" s="33"/>
    </row>
    <row r="49" spans="1:9" ht="18.75">
      <c r="A49" s="36" t="s">
        <v>64</v>
      </c>
      <c r="B49" s="33"/>
      <c r="C49" s="33"/>
      <c r="D49" s="33"/>
      <c r="E49" s="33"/>
      <c r="F49" s="33"/>
      <c r="G49" s="33"/>
      <c r="H49" s="33"/>
      <c r="I49" s="33"/>
    </row>
    <row r="50" spans="1:9" ht="15.75">
      <c r="A50" s="31" t="s">
        <v>66</v>
      </c>
      <c r="B50" s="33"/>
      <c r="C50" s="33"/>
      <c r="D50" s="33"/>
      <c r="E50" s="34"/>
      <c r="F50" s="33"/>
      <c r="G50" s="33"/>
      <c r="H50" s="33"/>
      <c r="I50" s="33"/>
    </row>
    <row r="51" spans="1:9" ht="16.5">
      <c r="A51" s="37" t="s">
        <v>70</v>
      </c>
    </row>
  </sheetData>
  <mergeCells count="5">
    <mergeCell ref="F26:H26"/>
    <mergeCell ref="F36:H36"/>
    <mergeCell ref="F37:H37"/>
    <mergeCell ref="A43:I43"/>
    <mergeCell ref="A44:I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4" workbookViewId="0">
      <selection activeCell="D27" sqref="D27"/>
    </sheetView>
  </sheetViews>
  <sheetFormatPr defaultColWidth="9.140625" defaultRowHeight="15"/>
  <cols>
    <col min="1" max="1" width="37" style="1" customWidth="1"/>
    <col min="2" max="2" width="10" style="1" customWidth="1"/>
    <col min="3" max="3" width="10.7109375" style="1" customWidth="1"/>
    <col min="4" max="4" width="9.5703125" style="1" customWidth="1"/>
    <col min="5" max="5" width="11.140625" style="1" customWidth="1"/>
    <col min="6" max="6" width="9.140625" style="1"/>
    <col min="7" max="7" width="10.85546875" style="1" customWidth="1"/>
    <col min="8" max="8" width="9.140625" style="1"/>
    <col min="9" max="9" width="10.85546875" style="1" bestFit="1" customWidth="1"/>
    <col min="10" max="16384" width="9.140625" style="1"/>
  </cols>
  <sheetData>
    <row r="1" spans="1:9" ht="15.75">
      <c r="A1" s="17" t="s">
        <v>34</v>
      </c>
    </row>
    <row r="2" spans="1:9">
      <c r="F2" s="6">
        <v>46.67</v>
      </c>
      <c r="G2" s="6">
        <v>62.9</v>
      </c>
      <c r="H2" s="6">
        <v>25.25</v>
      </c>
    </row>
    <row r="3" spans="1:9" ht="76.5">
      <c r="A3" s="7" t="s">
        <v>35</v>
      </c>
      <c r="B3" s="7" t="s">
        <v>36</v>
      </c>
      <c r="C3" s="7" t="s">
        <v>37</v>
      </c>
      <c r="D3" s="7" t="s">
        <v>38</v>
      </c>
      <c r="E3" s="7" t="s">
        <v>39</v>
      </c>
      <c r="F3" s="7" t="s">
        <v>40</v>
      </c>
      <c r="G3" s="7" t="s">
        <v>41</v>
      </c>
      <c r="H3" s="7" t="s">
        <v>42</v>
      </c>
      <c r="I3" s="7" t="s">
        <v>43</v>
      </c>
    </row>
    <row r="4" spans="1:9">
      <c r="A4" s="18" t="s">
        <v>47</v>
      </c>
      <c r="B4" s="16"/>
      <c r="C4" s="16"/>
      <c r="D4" s="16"/>
      <c r="E4" s="16"/>
      <c r="F4" s="16"/>
      <c r="G4" s="16"/>
      <c r="H4" s="16"/>
      <c r="I4" s="21"/>
    </row>
    <row r="5" spans="1:9">
      <c r="A5" s="12" t="s">
        <v>44</v>
      </c>
      <c r="B5" s="5"/>
      <c r="C5" s="5"/>
      <c r="D5" s="5"/>
      <c r="E5" s="5"/>
      <c r="F5" s="5"/>
      <c r="G5" s="16"/>
      <c r="H5" s="16"/>
      <c r="I5" s="21"/>
    </row>
    <row r="6" spans="1:9" ht="27.75" customHeight="1">
      <c r="A6" s="12" t="s">
        <v>76</v>
      </c>
      <c r="B6" s="5">
        <v>2</v>
      </c>
      <c r="C6" s="5">
        <v>2.89</v>
      </c>
      <c r="D6" s="5">
        <f>B6*C6</f>
        <v>5.78</v>
      </c>
      <c r="E6" s="5">
        <v>0</v>
      </c>
      <c r="F6" s="5">
        <f>D6*E6</f>
        <v>0</v>
      </c>
      <c r="G6" s="16">
        <f>F6*0.05</f>
        <v>0</v>
      </c>
      <c r="H6" s="16">
        <f>F6*0.1</f>
        <v>0</v>
      </c>
      <c r="I6" s="44">
        <f>$F$2*F6+$G$2*G6+$H$2*H6</f>
        <v>0</v>
      </c>
    </row>
    <row r="7" spans="1:9" ht="15.75">
      <c r="A7" s="12" t="s">
        <v>79</v>
      </c>
      <c r="B7" s="5">
        <v>0.5</v>
      </c>
      <c r="C7" s="5">
        <v>2.89</v>
      </c>
      <c r="D7" s="5">
        <f t="shared" ref="D7:D12" si="0">B7*C7</f>
        <v>1.4450000000000001</v>
      </c>
      <c r="E7" s="5">
        <v>0</v>
      </c>
      <c r="F7" s="5">
        <f t="shared" ref="F7:F14" si="1">D7*E7</f>
        <v>0</v>
      </c>
      <c r="G7" s="16">
        <f t="shared" ref="G7:G14" si="2">F7*0.05</f>
        <v>0</v>
      </c>
      <c r="H7" s="16">
        <f t="shared" ref="H7:H14" si="3">F7*0.1</f>
        <v>0</v>
      </c>
      <c r="I7" s="44">
        <f t="shared" ref="I7:I14" si="4">$F$2*F7+$G$2*G7+$H$2*H7</f>
        <v>0</v>
      </c>
    </row>
    <row r="8" spans="1:9" ht="15.75">
      <c r="A8" s="12" t="s">
        <v>78</v>
      </c>
      <c r="B8" s="5">
        <v>0.5</v>
      </c>
      <c r="C8" s="5">
        <v>2.89</v>
      </c>
      <c r="D8" s="5">
        <f t="shared" si="0"/>
        <v>1.4450000000000001</v>
      </c>
      <c r="E8" s="5">
        <v>0</v>
      </c>
      <c r="F8" s="5">
        <f t="shared" si="1"/>
        <v>0</v>
      </c>
      <c r="G8" s="16">
        <f t="shared" si="2"/>
        <v>0</v>
      </c>
      <c r="H8" s="16">
        <f t="shared" si="3"/>
        <v>0</v>
      </c>
      <c r="I8" s="44">
        <f t="shared" si="4"/>
        <v>0</v>
      </c>
    </row>
    <row r="9" spans="1:9" ht="15.75">
      <c r="A9" s="12" t="s">
        <v>77</v>
      </c>
      <c r="B9" s="5">
        <v>0.5</v>
      </c>
      <c r="C9" s="5">
        <v>1.98</v>
      </c>
      <c r="D9" s="5">
        <f t="shared" si="0"/>
        <v>0.99</v>
      </c>
      <c r="E9" s="5">
        <v>0</v>
      </c>
      <c r="F9" s="5">
        <f t="shared" si="1"/>
        <v>0</v>
      </c>
      <c r="G9" s="16">
        <f t="shared" si="2"/>
        <v>0</v>
      </c>
      <c r="H9" s="16">
        <f t="shared" si="3"/>
        <v>0</v>
      </c>
      <c r="I9" s="44">
        <f t="shared" si="4"/>
        <v>0</v>
      </c>
    </row>
    <row r="10" spans="1:9" ht="19.5" customHeight="1">
      <c r="A10" s="12" t="s">
        <v>80</v>
      </c>
      <c r="B10" s="5">
        <v>1</v>
      </c>
      <c r="C10" s="5">
        <v>2.89</v>
      </c>
      <c r="D10" s="5">
        <f t="shared" si="0"/>
        <v>2.89</v>
      </c>
      <c r="E10" s="5">
        <v>0</v>
      </c>
      <c r="F10" s="5">
        <f t="shared" si="1"/>
        <v>0</v>
      </c>
      <c r="G10" s="16">
        <f t="shared" si="2"/>
        <v>0</v>
      </c>
      <c r="H10" s="16">
        <f t="shared" si="3"/>
        <v>0</v>
      </c>
      <c r="I10" s="44">
        <f t="shared" si="4"/>
        <v>0</v>
      </c>
    </row>
    <row r="11" spans="1:9">
      <c r="A11" s="12" t="s">
        <v>45</v>
      </c>
      <c r="B11" s="5">
        <v>8</v>
      </c>
      <c r="C11" s="5">
        <v>1.98</v>
      </c>
      <c r="D11" s="5">
        <f t="shared" si="0"/>
        <v>15.84</v>
      </c>
      <c r="E11" s="5">
        <v>0</v>
      </c>
      <c r="F11" s="5">
        <f t="shared" si="1"/>
        <v>0</v>
      </c>
      <c r="G11" s="16">
        <f t="shared" si="2"/>
        <v>0</v>
      </c>
      <c r="H11" s="16">
        <f t="shared" si="3"/>
        <v>0</v>
      </c>
      <c r="I11" s="44">
        <f t="shared" si="4"/>
        <v>0</v>
      </c>
    </row>
    <row r="12" spans="1:9">
      <c r="A12" s="12" t="s">
        <v>46</v>
      </c>
      <c r="B12" s="5">
        <v>4.2</v>
      </c>
      <c r="C12" s="5">
        <v>2</v>
      </c>
      <c r="D12" s="5">
        <f t="shared" si="0"/>
        <v>8.4</v>
      </c>
      <c r="E12" s="5">
        <v>0</v>
      </c>
      <c r="F12" s="5">
        <f t="shared" si="1"/>
        <v>0</v>
      </c>
      <c r="G12" s="16">
        <f t="shared" si="2"/>
        <v>0</v>
      </c>
      <c r="H12" s="16">
        <f t="shared" si="3"/>
        <v>0</v>
      </c>
      <c r="I12" s="44">
        <f t="shared" si="4"/>
        <v>0</v>
      </c>
    </row>
    <row r="13" spans="1:9">
      <c r="A13" s="18" t="s">
        <v>48</v>
      </c>
      <c r="B13" s="16"/>
      <c r="C13" s="16"/>
      <c r="D13" s="16"/>
      <c r="E13" s="16"/>
      <c r="F13" s="5"/>
      <c r="G13" s="16"/>
      <c r="H13" s="16"/>
      <c r="I13" s="21"/>
    </row>
    <row r="14" spans="1:9" ht="15.75">
      <c r="A14" s="12" t="s">
        <v>87</v>
      </c>
      <c r="B14" s="5">
        <v>4.2</v>
      </c>
      <c r="C14" s="5">
        <v>2</v>
      </c>
      <c r="D14" s="5">
        <f>B14*C14</f>
        <v>8.4</v>
      </c>
      <c r="E14" s="5">
        <v>150</v>
      </c>
      <c r="F14" s="5">
        <f t="shared" si="1"/>
        <v>1260</v>
      </c>
      <c r="G14" s="16">
        <f t="shared" si="2"/>
        <v>63</v>
      </c>
      <c r="H14" s="16">
        <f t="shared" si="3"/>
        <v>126</v>
      </c>
      <c r="I14" s="21">
        <f t="shared" si="4"/>
        <v>65948.399999999994</v>
      </c>
    </row>
    <row r="15" spans="1:9" ht="28.5">
      <c r="A15" s="20" t="s">
        <v>83</v>
      </c>
      <c r="B15" s="5"/>
      <c r="C15" s="5"/>
      <c r="D15" s="5"/>
      <c r="E15" s="5"/>
      <c r="F15" s="46">
        <f>ROUND(SUM(F6:H14),-1)</f>
        <v>1450</v>
      </c>
      <c r="G15" s="51"/>
      <c r="H15" s="52"/>
      <c r="I15" s="38">
        <f>ROUND(SUM(I6:I14),-2)</f>
        <v>65900</v>
      </c>
    </row>
    <row r="17" spans="1:2">
      <c r="A17" s="39" t="s">
        <v>71</v>
      </c>
    </row>
    <row r="18" spans="1:2" ht="18.75">
      <c r="A18" s="40" t="s">
        <v>75</v>
      </c>
      <c r="B18"/>
    </row>
    <row r="19" spans="1:2" ht="18.75">
      <c r="A19" s="40" t="s">
        <v>74</v>
      </c>
      <c r="B19"/>
    </row>
    <row r="20" spans="1:2" ht="15.75">
      <c r="A20" s="42" t="s">
        <v>72</v>
      </c>
      <c r="B20"/>
    </row>
    <row r="21" spans="1:2" ht="15.75">
      <c r="A21" s="42" t="s">
        <v>73</v>
      </c>
      <c r="B21"/>
    </row>
    <row r="22" spans="1:2" ht="15.75">
      <c r="A22" s="41" t="s">
        <v>81</v>
      </c>
      <c r="B22" s="6"/>
    </row>
    <row r="23" spans="1:2" ht="15.75">
      <c r="A23" s="41" t="s">
        <v>88</v>
      </c>
      <c r="B23"/>
    </row>
    <row r="24" spans="1:2" ht="15.75">
      <c r="A24" s="41" t="s">
        <v>82</v>
      </c>
    </row>
  </sheetData>
  <mergeCells count="1">
    <mergeCell ref="F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2015-08-28T14:46:03Z</dcterms:created>
  <dcterms:modified xsi:type="dcterms:W3CDTF">2015-12-23T10:58:23Z</dcterms:modified>
</cp:coreProperties>
</file>