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CR Team\FR Notices - TO BE SIGNED\"/>
    </mc:Choice>
  </mc:AlternateContent>
  <bookViews>
    <workbookView xWindow="0" yWindow="0" windowWidth="28800" windowHeight="121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4" i="1" l="1"/>
  <c r="I30" i="1"/>
  <c r="F17" i="2" l="1"/>
  <c r="I32" i="1"/>
  <c r="F30" i="1"/>
  <c r="I5" i="1" l="1"/>
  <c r="F29" i="1"/>
  <c r="F17" i="1"/>
  <c r="I17" i="2" l="1"/>
  <c r="I5" i="2" l="1"/>
  <c r="I7" i="2"/>
  <c r="I8" i="2"/>
  <c r="I9" i="2"/>
  <c r="I10" i="2"/>
  <c r="I11" i="2"/>
  <c r="I12" i="2"/>
  <c r="I13" i="2"/>
  <c r="I14" i="2"/>
  <c r="I15" i="2"/>
  <c r="I16" i="2"/>
  <c r="I4" i="2"/>
  <c r="H5" i="2"/>
  <c r="H7" i="2"/>
  <c r="H8" i="2"/>
  <c r="H9" i="2"/>
  <c r="H10" i="2"/>
  <c r="H11" i="2"/>
  <c r="H12" i="2"/>
  <c r="H13" i="2"/>
  <c r="H14" i="2"/>
  <c r="H15" i="2"/>
  <c r="H16" i="2"/>
  <c r="H4" i="2"/>
  <c r="G5" i="2"/>
  <c r="G7" i="2"/>
  <c r="G8" i="2"/>
  <c r="G9" i="2"/>
  <c r="G10" i="2"/>
  <c r="G11" i="2"/>
  <c r="G12" i="2"/>
  <c r="G13" i="2"/>
  <c r="G14" i="2"/>
  <c r="G15" i="2"/>
  <c r="G16" i="2"/>
  <c r="G4" i="2"/>
  <c r="F16" i="2"/>
  <c r="F15" i="2"/>
  <c r="F14" i="2"/>
  <c r="F13" i="2"/>
  <c r="F12" i="2"/>
  <c r="F11" i="2"/>
  <c r="F10" i="2"/>
  <c r="F9" i="2"/>
  <c r="F8" i="2"/>
  <c r="F7" i="2"/>
  <c r="F5" i="2"/>
  <c r="F4" i="2"/>
  <c r="D5" i="2"/>
  <c r="D7" i="2"/>
  <c r="D8" i="2"/>
  <c r="D9" i="2"/>
  <c r="D10" i="2"/>
  <c r="D11" i="2"/>
  <c r="D12" i="2"/>
  <c r="D13" i="2"/>
  <c r="D14" i="2"/>
  <c r="D15" i="2"/>
  <c r="D16" i="2"/>
  <c r="D4" i="2"/>
  <c r="I6" i="1" l="1"/>
  <c r="I8" i="1"/>
  <c r="I9" i="1"/>
  <c r="I10" i="1"/>
  <c r="I11" i="1"/>
  <c r="I12" i="1"/>
  <c r="I13" i="1"/>
  <c r="I14" i="1"/>
  <c r="I15" i="1"/>
  <c r="I16" i="1"/>
  <c r="I19" i="1"/>
  <c r="I20" i="1"/>
  <c r="I21" i="1"/>
  <c r="I22" i="1"/>
  <c r="I24" i="1"/>
  <c r="I25" i="1"/>
  <c r="I26" i="1"/>
  <c r="I27" i="1"/>
  <c r="I28" i="1"/>
  <c r="H28" i="1"/>
  <c r="H6" i="1"/>
  <c r="H8" i="1"/>
  <c r="H9" i="1"/>
  <c r="H10" i="1"/>
  <c r="H11" i="1"/>
  <c r="H12" i="1"/>
  <c r="H13" i="1"/>
  <c r="H14" i="1"/>
  <c r="H15" i="1"/>
  <c r="H16" i="1"/>
  <c r="H19" i="1"/>
  <c r="H20" i="1"/>
  <c r="H21" i="1"/>
  <c r="H22" i="1"/>
  <c r="H24" i="1"/>
  <c r="H25" i="1"/>
  <c r="H26" i="1"/>
  <c r="H27" i="1"/>
  <c r="H5" i="1"/>
  <c r="G6" i="1"/>
  <c r="G8" i="1"/>
  <c r="G9" i="1"/>
  <c r="G10" i="1"/>
  <c r="G11" i="1"/>
  <c r="G12" i="1"/>
  <c r="G13" i="1"/>
  <c r="G14" i="1"/>
  <c r="G15" i="1"/>
  <c r="G16" i="1"/>
  <c r="G19" i="1"/>
  <c r="G20" i="1"/>
  <c r="G21" i="1"/>
  <c r="G22" i="1"/>
  <c r="G24" i="1"/>
  <c r="G25" i="1"/>
  <c r="G26" i="1"/>
  <c r="G27" i="1"/>
  <c r="G28" i="1"/>
  <c r="G5" i="1"/>
  <c r="F20" i="1"/>
  <c r="F21" i="1"/>
  <c r="F22" i="1"/>
  <c r="F24" i="1"/>
  <c r="F25" i="1"/>
  <c r="F26" i="1"/>
  <c r="F27" i="1"/>
  <c r="F28" i="1"/>
  <c r="F19" i="1"/>
  <c r="F6" i="1"/>
  <c r="F8" i="1"/>
  <c r="F9" i="1"/>
  <c r="F10" i="1"/>
  <c r="F11" i="1"/>
  <c r="F12" i="1"/>
  <c r="F13" i="1"/>
  <c r="F14" i="1"/>
  <c r="F15" i="1"/>
  <c r="F16" i="1"/>
  <c r="F5" i="1"/>
  <c r="D8" i="1"/>
  <c r="D9" i="1"/>
  <c r="D10" i="1"/>
  <c r="D11" i="1"/>
  <c r="D12" i="1"/>
  <c r="D13" i="1"/>
  <c r="D14" i="1"/>
  <c r="D15" i="1"/>
  <c r="D16" i="1"/>
  <c r="D19" i="1"/>
  <c r="D20" i="1"/>
  <c r="D21" i="1"/>
  <c r="D22" i="1"/>
  <c r="D24" i="1"/>
  <c r="D25" i="1"/>
  <c r="D26" i="1"/>
  <c r="D27" i="1"/>
  <c r="D28" i="1"/>
  <c r="D6" i="1"/>
  <c r="D5" i="1"/>
  <c r="I17" i="1" l="1"/>
  <c r="I29" i="1"/>
</calcChain>
</file>

<file path=xl/sharedStrings.xml><?xml version="1.0" encoding="utf-8"?>
<sst xmlns="http://schemas.openxmlformats.org/spreadsheetml/2006/main" count="71" uniqueCount="67">
  <si>
    <t>Burden Item</t>
  </si>
  <si>
    <t>1. Reporting requirements</t>
  </si>
  <si>
    <t>b. Process/review information</t>
  </si>
  <si>
    <t>c. Write reports</t>
  </si>
  <si>
    <t>i. Initial notification</t>
  </si>
  <si>
    <t>ii. Notification of compliance status</t>
  </si>
  <si>
    <t>iii. Notification of construction/reconstruction</t>
  </si>
  <si>
    <t>iv. Notification of actual startup</t>
  </si>
  <si>
    <t>v. Notification of performance test</t>
  </si>
  <si>
    <t>vi. Report of performance test</t>
  </si>
  <si>
    <t>vii. Semiannual report</t>
  </si>
  <si>
    <t>viii. Excess emissions report</t>
  </si>
  <si>
    <t>ix. Startup, shutdown, malfunction report</t>
  </si>
  <si>
    <t>Subtotal for Reporting Requirements</t>
  </si>
  <si>
    <t>2. Recordkeeping requirements</t>
  </si>
  <si>
    <t>b. Plan activities</t>
  </si>
  <si>
    <t>c. Implement activities</t>
  </si>
  <si>
    <t>d. Maintain record system for material used</t>
  </si>
  <si>
    <t>e. Time to enter information</t>
  </si>
  <si>
    <t>i. Material usage</t>
  </si>
  <si>
    <t>ii. Compliance calculation</t>
  </si>
  <si>
    <t>f. Time to train personnel</t>
  </si>
  <si>
    <t>g. Store, file, and maintain records</t>
  </si>
  <si>
    <t>h. Retrieve records/reports</t>
  </si>
  <si>
    <t>Subtotal for Recordkeeping Requirements</t>
  </si>
  <si>
    <t>TOTAL LABOR BURDEN AND COST (rounded)</t>
  </si>
  <si>
    <t>Table 1: Annual Respondent Burden and Cost – NESHAP for the Wood Building Products Surface Coating Industry (40 CFR Part 63, Subpart QQQQ) (Renewal)</t>
  </si>
  <si>
    <t>(A)
Person-hours per occurrence</t>
  </si>
  <si>
    <t>(B)
Number of occurrences per year</t>
  </si>
  <si>
    <t>(C) 
Person-hrs. per respondent per year
(C=AxB)</t>
  </si>
  <si>
    <r>
      <t>(D)
Respondents per year</t>
    </r>
    <r>
      <rPr>
        <b/>
        <vertAlign val="superscript"/>
        <sz val="10"/>
        <color theme="1"/>
        <rFont val="Times New Roman"/>
        <family val="1"/>
      </rPr>
      <t>a</t>
    </r>
  </si>
  <si>
    <t>(E)
Technical person-hrs. per year 
(E=CxD)</t>
  </si>
  <si>
    <t>(F) 
Management person‑hrs. per year
(F=Ex0.05)</t>
  </si>
  <si>
    <t>(G)
Clerical person-hrs. per year 
(G=Ex0.1)</t>
  </si>
  <si>
    <r>
      <t>(H)
Annual costs ($)</t>
    </r>
    <r>
      <rPr>
        <b/>
        <vertAlign val="superscript"/>
        <sz val="10"/>
        <color theme="1"/>
        <rFont val="Times New Roman"/>
        <family val="1"/>
      </rPr>
      <t>b</t>
    </r>
  </si>
  <si>
    <r>
      <t>a</t>
    </r>
    <r>
      <rPr>
        <sz val="10"/>
        <color theme="1"/>
        <rFont val="Times New Roman"/>
        <family val="1"/>
      </rPr>
      <t xml:space="preserve">  There is an average of 232 respondents per year over the next three years of this ICR. In addition, we have assumed that no new facility will become subject to this regulation.</t>
    </r>
    <r>
      <rPr>
        <sz val="12"/>
        <color theme="1"/>
        <rFont val="Times New Roman"/>
        <family val="1"/>
      </rPr>
      <t xml:space="preserve">  </t>
    </r>
  </si>
  <si>
    <r>
      <t>b</t>
    </r>
    <r>
      <rPr>
        <sz val="10"/>
        <color theme="1"/>
        <rFont val="Times New Roman"/>
        <family val="1"/>
      </rPr>
      <t xml:space="preserve">  This ICR uses the following labor rates: $123.93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  The rates have been increased by 110% to account for the benefit packages available to those employed by private industry.</t>
    </r>
  </si>
  <si>
    <t>Assumptions:</t>
  </si>
  <si>
    <t>1. Initial performance test</t>
  </si>
  <si>
    <t>2. Repeat performance test</t>
  </si>
  <si>
    <t xml:space="preserve">3. Report review </t>
  </si>
  <si>
    <t>a) Initial notification</t>
  </si>
  <si>
    <t>b) Notification of performance test</t>
  </si>
  <si>
    <t>c) Notification of compliance status</t>
  </si>
  <si>
    <t>d) Notification of construction/reconstruction</t>
  </si>
  <si>
    <t>e) Notification of actual startup</t>
  </si>
  <si>
    <t>f) Notification of performance test</t>
  </si>
  <si>
    <t>g) Report of performance test</t>
  </si>
  <si>
    <t>h) Semiannual report</t>
  </si>
  <si>
    <t>i) Excess emissions report</t>
  </si>
  <si>
    <t>j) Startup, shutdown, malfunction report</t>
  </si>
  <si>
    <t>Total Burden Hours and Costs</t>
  </si>
  <si>
    <t xml:space="preserve">    </t>
  </si>
  <si>
    <t>Table 2: Average Annual EPA Burden and Cost – NESHAP for the Wood Building Products Surface Coating Industry (40 CFR Part 63, Subpart QQQQ) (Renewal)</t>
  </si>
  <si>
    <t>(A)
EPA Person-hours per activity</t>
  </si>
  <si>
    <t>(B) 
No. of occurences per plant per year</t>
  </si>
  <si>
    <r>
      <t>(D)
Plants per year</t>
    </r>
    <r>
      <rPr>
        <b/>
        <vertAlign val="superscript"/>
        <sz val="10"/>
        <color theme="1"/>
        <rFont val="Times New Roman"/>
        <family val="1"/>
      </rPr>
      <t>a</t>
    </r>
  </si>
  <si>
    <t>(E)
Technical person-hours per year
(E=CxD)</t>
  </si>
  <si>
    <t>(F)
Management person-hours per year
(D=Cx0.05)</t>
  </si>
  <si>
    <t>(G)
Clerical person-hours per year 
(E=Cx0.1)</t>
  </si>
  <si>
    <t>(C)
EPA person-hours per plant per year
(C=AxB)</t>
  </si>
  <si>
    <r>
      <t>a</t>
    </r>
    <r>
      <rPr>
        <sz val="10"/>
        <color theme="1"/>
        <rFont val="Times New Roman"/>
        <family val="1"/>
      </rPr>
      <t xml:space="preserve">  There is an average of 232 respondents per year over the next three years of this ICR. In addition, we have assumed that no new facility will become subject to this regulation.</t>
    </r>
  </si>
  <si>
    <r>
      <t xml:space="preserve">b   </t>
    </r>
    <r>
      <rPr>
        <sz val="10"/>
        <color theme="1"/>
        <rFont val="Times New Roman"/>
        <family val="1"/>
      </rPr>
      <t>This cost is based on the following labor rates which incorporates a 1.6 benefits multiplication factor to account for government overhead expenses:  Managerial rate of $62.90 (GS-13, Step 5, $39.31 x 1.6), Technical rate of $46.67 (GS-12, Step 1, $29.17 x 1.6), and Clerical rate of $25.25 (GS-6, Step 3, $15.78 x 1.6).  These rates are from the Office of Personnel Management (OPM) 2014 General Schedule which excludes locality rates of pay.</t>
    </r>
  </si>
  <si>
    <t>a. Familiarize with rule requirements</t>
  </si>
  <si>
    <t>Capital and O&amp;M Cost</t>
  </si>
  <si>
    <t>Grand TOTAL</t>
  </si>
  <si>
    <t>hr/resp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</si>
</sst>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8" x14ac:knownFonts="1">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i/>
      <sz val="10"/>
      <color theme="1"/>
      <name val="Times New Roman"/>
      <family val="1"/>
    </font>
    <font>
      <sz val="12"/>
      <color theme="1"/>
      <name val="Times New Roman"/>
      <family val="1"/>
    </font>
    <font>
      <vertAlign val="superscript"/>
      <sz val="12"/>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center" vertical="center" wrapText="1"/>
    </xf>
    <xf numFmtId="8"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indent="3"/>
    </xf>
    <xf numFmtId="0" fontId="1" fillId="0" borderId="1" xfId="0" applyFont="1" applyBorder="1" applyAlignment="1">
      <alignment horizontal="left" vertical="center" wrapText="1" indent="2"/>
    </xf>
    <xf numFmtId="0" fontId="5" fillId="0" borderId="1" xfId="0" applyFont="1" applyBorder="1" applyAlignment="1">
      <alignment vertical="center" wrapText="1"/>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right" vertical="center" wrapText="1"/>
    </xf>
    <xf numFmtId="0" fontId="2" fillId="0" borderId="0" xfId="0" applyFont="1" applyAlignment="1">
      <alignment horizontal="left" vertical="center"/>
    </xf>
    <xf numFmtId="6" fontId="3" fillId="0" borderId="1" xfId="0" applyNumberFormat="1" applyFont="1" applyBorder="1" applyAlignment="1">
      <alignment vertical="center" wrapText="1"/>
    </xf>
    <xf numFmtId="0" fontId="3" fillId="0" borderId="6" xfId="0" applyFont="1" applyBorder="1" applyAlignment="1">
      <alignment vertical="center" wrapText="1"/>
    </xf>
    <xf numFmtId="0" fontId="1" fillId="0" borderId="6" xfId="0" applyFont="1" applyBorder="1" applyAlignment="1">
      <alignment vertical="center" wrapText="1"/>
    </xf>
    <xf numFmtId="3" fontId="3" fillId="0" borderId="6" xfId="0" applyNumberFormat="1" applyFont="1" applyBorder="1" applyAlignment="1">
      <alignment horizontal="center" vertical="center" wrapText="1"/>
    </xf>
    <xf numFmtId="0" fontId="0" fillId="0" borderId="6" xfId="0" applyBorder="1" applyAlignment="1">
      <alignment horizontal="center" vertical="center" wrapText="1"/>
    </xf>
    <xf numFmtId="6" fontId="3" fillId="0" borderId="6" xfId="0" applyNumberFormat="1" applyFont="1" applyBorder="1" applyAlignment="1">
      <alignment horizontal="right" vertical="center" wrapText="1"/>
    </xf>
    <xf numFmtId="0" fontId="2" fillId="0" borderId="0" xfId="0" applyFont="1" applyAlignment="1">
      <alignment vertical="center"/>
    </xf>
    <xf numFmtId="6" fontId="1"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0" fontId="0" fillId="0" borderId="0" xfId="0" applyFont="1"/>
    <xf numFmtId="0" fontId="3" fillId="0" borderId="0" xfId="0" applyFont="1" applyAlignment="1">
      <alignment vertical="center"/>
    </xf>
    <xf numFmtId="3" fontId="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xf numFmtId="0" fontId="3" fillId="0" borderId="0" xfId="0" applyFont="1" applyBorder="1" applyAlignment="1">
      <alignment vertical="center" wrapText="1"/>
    </xf>
    <xf numFmtId="0" fontId="1" fillId="0" borderId="0" xfId="0" applyFont="1" applyBorder="1" applyAlignment="1">
      <alignment vertical="center" wrapText="1"/>
    </xf>
    <xf numFmtId="3" fontId="3" fillId="0" borderId="0" xfId="0" applyNumberFormat="1" applyFont="1" applyBorder="1" applyAlignment="1">
      <alignment horizontal="center" vertical="center" wrapText="1"/>
    </xf>
    <xf numFmtId="0" fontId="0" fillId="0" borderId="0" xfId="0" applyBorder="1" applyAlignment="1">
      <alignment horizontal="center" vertical="center" wrapText="1"/>
    </xf>
    <xf numFmtId="6" fontId="3" fillId="0" borderId="0" xfId="0" applyNumberFormat="1" applyFont="1" applyBorder="1" applyAlignment="1">
      <alignment horizontal="right" vertical="center" wrapText="1"/>
    </xf>
    <xf numFmtId="1" fontId="0" fillId="0" borderId="0" xfId="0" applyNumberFormat="1" applyBorder="1"/>
    <xf numFmtId="3" fontId="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0" borderId="0" xfId="0" applyFont="1" applyBorder="1" applyAlignment="1">
      <alignment vertical="center" wrapText="1"/>
    </xf>
    <xf numFmtId="0" fontId="0" fillId="0" borderId="0" xfId="0" applyBorder="1" applyAlignment="1">
      <alignment wrapText="1"/>
    </xf>
    <xf numFmtId="3" fontId="3" fillId="0" borderId="1" xfId="0" applyNumberFormat="1" applyFont="1" applyBorder="1" applyAlignment="1">
      <alignment horizontal="center" vertical="center" wrapText="1"/>
    </xf>
    <xf numFmtId="0" fontId="7" fillId="0" borderId="0" xfId="0" applyFont="1"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zoomScaleNormal="100" workbookViewId="0">
      <selection activeCell="A3" sqref="A3"/>
    </sheetView>
  </sheetViews>
  <sheetFormatPr defaultRowHeight="15" x14ac:dyDescent="0.25"/>
  <cols>
    <col min="1" max="1" width="30.42578125" customWidth="1"/>
    <col min="2" max="2" width="9.5703125" customWidth="1"/>
    <col min="3" max="3" width="10.5703125" customWidth="1"/>
    <col min="4" max="4" width="10" customWidth="1"/>
    <col min="5" max="5" width="11.140625" customWidth="1"/>
    <col min="6" max="6" width="9.85546875" customWidth="1"/>
    <col min="7" max="7" width="11.42578125" customWidth="1"/>
    <col min="8" max="8" width="10.85546875" customWidth="1"/>
    <col min="9" max="9" width="15.7109375" customWidth="1"/>
  </cols>
  <sheetData>
    <row r="1" spans="1:9" ht="15.75" x14ac:dyDescent="0.25">
      <c r="A1" s="14" t="s">
        <v>26</v>
      </c>
    </row>
    <row r="2" spans="1:9" x14ac:dyDescent="0.25">
      <c r="F2">
        <v>103.97</v>
      </c>
      <c r="G2">
        <v>123.93</v>
      </c>
      <c r="H2">
        <v>51.79</v>
      </c>
    </row>
    <row r="3" spans="1:9" ht="76.5" x14ac:dyDescent="0.25">
      <c r="A3" s="11" t="s">
        <v>0</v>
      </c>
      <c r="B3" s="12" t="s">
        <v>27</v>
      </c>
      <c r="C3" s="12" t="s">
        <v>28</v>
      </c>
      <c r="D3" s="12" t="s">
        <v>29</v>
      </c>
      <c r="E3" s="1" t="s">
        <v>30</v>
      </c>
      <c r="F3" s="12" t="s">
        <v>31</v>
      </c>
      <c r="G3" s="12" t="s">
        <v>32</v>
      </c>
      <c r="H3" s="1" t="s">
        <v>33</v>
      </c>
      <c r="I3" s="1" t="s">
        <v>34</v>
      </c>
    </row>
    <row r="4" spans="1:9" x14ac:dyDescent="0.25">
      <c r="A4" s="2" t="s">
        <v>1</v>
      </c>
      <c r="B4" s="2"/>
      <c r="C4" s="2"/>
      <c r="D4" s="2"/>
      <c r="E4" s="2"/>
      <c r="F4" s="2"/>
      <c r="G4" s="2"/>
      <c r="H4" s="2"/>
      <c r="I4" s="2"/>
    </row>
    <row r="5" spans="1:9" x14ac:dyDescent="0.25">
      <c r="A5" s="3" t="s">
        <v>63</v>
      </c>
      <c r="B5" s="4">
        <v>4</v>
      </c>
      <c r="C5" s="4">
        <v>1</v>
      </c>
      <c r="D5" s="4">
        <f>B5*C5</f>
        <v>4</v>
      </c>
      <c r="E5" s="4">
        <v>232</v>
      </c>
      <c r="F5" s="4">
        <f>D5*E5</f>
        <v>928</v>
      </c>
      <c r="G5" s="4">
        <f>F5*0.05</f>
        <v>46.400000000000006</v>
      </c>
      <c r="H5" s="4">
        <f>F5*0.1</f>
        <v>92.800000000000011</v>
      </c>
      <c r="I5" s="5">
        <f>$F$2*F5+$G$2*G5+$H$2*H5</f>
        <v>107040.624</v>
      </c>
    </row>
    <row r="6" spans="1:9" x14ac:dyDescent="0.25">
      <c r="A6" s="3" t="s">
        <v>2</v>
      </c>
      <c r="B6" s="4">
        <v>4</v>
      </c>
      <c r="C6" s="4">
        <v>4</v>
      </c>
      <c r="D6" s="4">
        <f>B6*C6</f>
        <v>16</v>
      </c>
      <c r="E6" s="4">
        <v>232</v>
      </c>
      <c r="F6" s="4">
        <f t="shared" ref="F6:F16" si="0">D6*E6</f>
        <v>3712</v>
      </c>
      <c r="G6" s="4">
        <f t="shared" ref="G6:G28" si="1">F6*0.05</f>
        <v>185.60000000000002</v>
      </c>
      <c r="H6" s="4">
        <f t="shared" ref="H6:H27" si="2">F6*0.1</f>
        <v>371.20000000000005</v>
      </c>
      <c r="I6" s="5">
        <f t="shared" ref="I6:I28" si="3">$F$2*F6+$G$2*G6+$H$2*H6</f>
        <v>428162.49599999998</v>
      </c>
    </row>
    <row r="7" spans="1:9" x14ac:dyDescent="0.25">
      <c r="A7" s="3" t="s">
        <v>3</v>
      </c>
      <c r="B7" s="2"/>
      <c r="C7" s="2"/>
      <c r="D7" s="4"/>
      <c r="E7" s="2"/>
      <c r="F7" s="4"/>
      <c r="G7" s="4"/>
      <c r="H7" s="4"/>
      <c r="I7" s="5"/>
    </row>
    <row r="8" spans="1:9" x14ac:dyDescent="0.25">
      <c r="A8" s="6" t="s">
        <v>4</v>
      </c>
      <c r="B8" s="4">
        <v>2</v>
      </c>
      <c r="C8" s="4">
        <v>1</v>
      </c>
      <c r="D8" s="4">
        <f t="shared" ref="D8:D28" si="4">B8*C8</f>
        <v>2</v>
      </c>
      <c r="E8" s="4">
        <v>0</v>
      </c>
      <c r="F8" s="4">
        <f t="shared" si="0"/>
        <v>0</v>
      </c>
      <c r="G8" s="4">
        <f t="shared" si="1"/>
        <v>0</v>
      </c>
      <c r="H8" s="4">
        <f t="shared" si="2"/>
        <v>0</v>
      </c>
      <c r="I8" s="5">
        <f t="shared" si="3"/>
        <v>0</v>
      </c>
    </row>
    <row r="9" spans="1:9" ht="25.5" x14ac:dyDescent="0.25">
      <c r="A9" s="6" t="s">
        <v>5</v>
      </c>
      <c r="B9" s="4">
        <v>2</v>
      </c>
      <c r="C9" s="4">
        <v>1</v>
      </c>
      <c r="D9" s="4">
        <f t="shared" si="4"/>
        <v>2</v>
      </c>
      <c r="E9" s="4">
        <v>0</v>
      </c>
      <c r="F9" s="4">
        <f t="shared" si="0"/>
        <v>0</v>
      </c>
      <c r="G9" s="4">
        <f t="shared" si="1"/>
        <v>0</v>
      </c>
      <c r="H9" s="4">
        <f t="shared" si="2"/>
        <v>0</v>
      </c>
      <c r="I9" s="5">
        <f t="shared" si="3"/>
        <v>0</v>
      </c>
    </row>
    <row r="10" spans="1:9" ht="25.5" x14ac:dyDescent="0.25">
      <c r="A10" s="6" t="s">
        <v>6</v>
      </c>
      <c r="B10" s="4">
        <v>2</v>
      </c>
      <c r="C10" s="4">
        <v>1</v>
      </c>
      <c r="D10" s="4">
        <f t="shared" si="4"/>
        <v>2</v>
      </c>
      <c r="E10" s="4">
        <v>0</v>
      </c>
      <c r="F10" s="4">
        <f t="shared" si="0"/>
        <v>0</v>
      </c>
      <c r="G10" s="4">
        <f t="shared" si="1"/>
        <v>0</v>
      </c>
      <c r="H10" s="4">
        <f t="shared" si="2"/>
        <v>0</v>
      </c>
      <c r="I10" s="5">
        <f t="shared" si="3"/>
        <v>0</v>
      </c>
    </row>
    <row r="11" spans="1:9" x14ac:dyDescent="0.25">
      <c r="A11" s="6" t="s">
        <v>7</v>
      </c>
      <c r="B11" s="4">
        <v>2</v>
      </c>
      <c r="C11" s="4">
        <v>1</v>
      </c>
      <c r="D11" s="4">
        <f t="shared" si="4"/>
        <v>2</v>
      </c>
      <c r="E11" s="4">
        <v>0</v>
      </c>
      <c r="F11" s="4">
        <f t="shared" si="0"/>
        <v>0</v>
      </c>
      <c r="G11" s="4">
        <f t="shared" si="1"/>
        <v>0</v>
      </c>
      <c r="H11" s="4">
        <f t="shared" si="2"/>
        <v>0</v>
      </c>
      <c r="I11" s="5">
        <f t="shared" si="3"/>
        <v>0</v>
      </c>
    </row>
    <row r="12" spans="1:9" ht="25.5" x14ac:dyDescent="0.25">
      <c r="A12" s="6" t="s">
        <v>8</v>
      </c>
      <c r="B12" s="4">
        <v>2</v>
      </c>
      <c r="C12" s="4">
        <v>1.2</v>
      </c>
      <c r="D12" s="4">
        <f t="shared" si="4"/>
        <v>2.4</v>
      </c>
      <c r="E12" s="4">
        <v>0</v>
      </c>
      <c r="F12" s="4">
        <f t="shared" si="0"/>
        <v>0</v>
      </c>
      <c r="G12" s="4">
        <f t="shared" si="1"/>
        <v>0</v>
      </c>
      <c r="H12" s="4">
        <f t="shared" si="2"/>
        <v>0</v>
      </c>
      <c r="I12" s="5">
        <f t="shared" si="3"/>
        <v>0</v>
      </c>
    </row>
    <row r="13" spans="1:9" x14ac:dyDescent="0.25">
      <c r="A13" s="6" t="s">
        <v>9</v>
      </c>
      <c r="B13" s="4">
        <v>10</v>
      </c>
      <c r="C13" s="4">
        <v>1.2</v>
      </c>
      <c r="D13" s="4">
        <f t="shared" si="4"/>
        <v>12</v>
      </c>
      <c r="E13" s="4">
        <v>0</v>
      </c>
      <c r="F13" s="4">
        <f t="shared" si="0"/>
        <v>0</v>
      </c>
      <c r="G13" s="4">
        <f t="shared" si="1"/>
        <v>0</v>
      </c>
      <c r="H13" s="4">
        <f t="shared" si="2"/>
        <v>0</v>
      </c>
      <c r="I13" s="5">
        <f t="shared" si="3"/>
        <v>0</v>
      </c>
    </row>
    <row r="14" spans="1:9" x14ac:dyDescent="0.25">
      <c r="A14" s="7" t="s">
        <v>10</v>
      </c>
      <c r="B14" s="4">
        <v>6</v>
      </c>
      <c r="C14" s="4">
        <v>2</v>
      </c>
      <c r="D14" s="4">
        <f t="shared" si="4"/>
        <v>12</v>
      </c>
      <c r="E14" s="4">
        <v>232</v>
      </c>
      <c r="F14" s="4">
        <f t="shared" si="0"/>
        <v>2784</v>
      </c>
      <c r="G14" s="4">
        <f t="shared" si="1"/>
        <v>139.20000000000002</v>
      </c>
      <c r="H14" s="4">
        <f t="shared" si="2"/>
        <v>278.40000000000003</v>
      </c>
      <c r="I14" s="5">
        <f t="shared" si="3"/>
        <v>321121.87199999997</v>
      </c>
    </row>
    <row r="15" spans="1:9" x14ac:dyDescent="0.25">
      <c r="A15" s="6" t="s">
        <v>11</v>
      </c>
      <c r="B15" s="4">
        <v>4</v>
      </c>
      <c r="C15" s="4">
        <v>0.5</v>
      </c>
      <c r="D15" s="4">
        <f t="shared" si="4"/>
        <v>2</v>
      </c>
      <c r="E15" s="4">
        <v>232</v>
      </c>
      <c r="F15" s="4">
        <f t="shared" si="0"/>
        <v>464</v>
      </c>
      <c r="G15" s="4">
        <f t="shared" si="1"/>
        <v>23.200000000000003</v>
      </c>
      <c r="H15" s="4">
        <f t="shared" si="2"/>
        <v>46.400000000000006</v>
      </c>
      <c r="I15" s="5">
        <f t="shared" si="3"/>
        <v>53520.311999999998</v>
      </c>
    </row>
    <row r="16" spans="1:9" ht="25.5" x14ac:dyDescent="0.25">
      <c r="A16" s="6" t="s">
        <v>12</v>
      </c>
      <c r="B16" s="4">
        <v>4</v>
      </c>
      <c r="C16" s="4">
        <v>0.5</v>
      </c>
      <c r="D16" s="4">
        <f t="shared" si="4"/>
        <v>2</v>
      </c>
      <c r="E16" s="4">
        <v>232</v>
      </c>
      <c r="F16" s="4">
        <f t="shared" si="0"/>
        <v>464</v>
      </c>
      <c r="G16" s="4">
        <f t="shared" si="1"/>
        <v>23.200000000000003</v>
      </c>
      <c r="H16" s="4">
        <f t="shared" si="2"/>
        <v>46.400000000000006</v>
      </c>
      <c r="I16" s="5">
        <f t="shared" si="3"/>
        <v>53520.311999999998</v>
      </c>
    </row>
    <row r="17" spans="1:9" ht="25.5" x14ac:dyDescent="0.25">
      <c r="A17" s="8" t="s">
        <v>13</v>
      </c>
      <c r="B17" s="2"/>
      <c r="C17" s="2"/>
      <c r="D17" s="4"/>
      <c r="E17" s="2"/>
      <c r="F17" s="36">
        <f>SUM(F5:H16)</f>
        <v>9604.8000000000011</v>
      </c>
      <c r="G17" s="37"/>
      <c r="H17" s="38"/>
      <c r="I17" s="10">
        <f>SUM(I5:I16)</f>
        <v>963365.61600000004</v>
      </c>
    </row>
    <row r="18" spans="1:9" x14ac:dyDescent="0.25">
      <c r="A18" s="2" t="s">
        <v>14</v>
      </c>
      <c r="B18" s="2"/>
      <c r="C18" s="2"/>
      <c r="D18" s="4"/>
      <c r="E18" s="2"/>
      <c r="F18" s="2"/>
      <c r="G18" s="4"/>
      <c r="H18" s="4"/>
      <c r="I18" s="5"/>
    </row>
    <row r="19" spans="1:9" x14ac:dyDescent="0.25">
      <c r="A19" s="3" t="s">
        <v>63</v>
      </c>
      <c r="B19" s="4">
        <v>4</v>
      </c>
      <c r="C19" s="4">
        <v>1</v>
      </c>
      <c r="D19" s="4">
        <f t="shared" si="4"/>
        <v>4</v>
      </c>
      <c r="E19" s="4">
        <v>232</v>
      </c>
      <c r="F19" s="4">
        <f>D19*E19</f>
        <v>928</v>
      </c>
      <c r="G19" s="4">
        <f t="shared" si="1"/>
        <v>46.400000000000006</v>
      </c>
      <c r="H19" s="4">
        <f t="shared" si="2"/>
        <v>92.800000000000011</v>
      </c>
      <c r="I19" s="5">
        <f t="shared" si="3"/>
        <v>107040.624</v>
      </c>
    </row>
    <row r="20" spans="1:9" x14ac:dyDescent="0.25">
      <c r="A20" s="3" t="s">
        <v>15</v>
      </c>
      <c r="B20" s="4">
        <v>12</v>
      </c>
      <c r="C20" s="4">
        <v>1</v>
      </c>
      <c r="D20" s="4">
        <f t="shared" si="4"/>
        <v>12</v>
      </c>
      <c r="E20" s="4">
        <v>232</v>
      </c>
      <c r="F20" s="23">
        <f t="shared" ref="F20:F28" si="5">D20*E20</f>
        <v>2784</v>
      </c>
      <c r="G20" s="4">
        <f t="shared" si="1"/>
        <v>139.20000000000002</v>
      </c>
      <c r="H20" s="4">
        <f t="shared" si="2"/>
        <v>278.40000000000003</v>
      </c>
      <c r="I20" s="5">
        <f t="shared" si="3"/>
        <v>321121.87199999997</v>
      </c>
    </row>
    <row r="21" spans="1:9" x14ac:dyDescent="0.25">
      <c r="A21" s="3" t="s">
        <v>16</v>
      </c>
      <c r="B21" s="4">
        <v>12</v>
      </c>
      <c r="C21" s="4">
        <v>1</v>
      </c>
      <c r="D21" s="4">
        <f t="shared" si="4"/>
        <v>12</v>
      </c>
      <c r="E21" s="4">
        <v>232</v>
      </c>
      <c r="F21" s="23">
        <f t="shared" si="5"/>
        <v>2784</v>
      </c>
      <c r="G21" s="4">
        <f t="shared" si="1"/>
        <v>139.20000000000002</v>
      </c>
      <c r="H21" s="4">
        <f t="shared" si="2"/>
        <v>278.40000000000003</v>
      </c>
      <c r="I21" s="5">
        <f t="shared" si="3"/>
        <v>321121.87199999997</v>
      </c>
    </row>
    <row r="22" spans="1:9" ht="25.5" x14ac:dyDescent="0.25">
      <c r="A22" s="3" t="s">
        <v>17</v>
      </c>
      <c r="B22" s="4">
        <v>20</v>
      </c>
      <c r="C22" s="4">
        <v>1</v>
      </c>
      <c r="D22" s="4">
        <f t="shared" si="4"/>
        <v>20</v>
      </c>
      <c r="E22" s="4">
        <v>232</v>
      </c>
      <c r="F22" s="23">
        <f t="shared" si="5"/>
        <v>4640</v>
      </c>
      <c r="G22" s="4">
        <f t="shared" si="1"/>
        <v>232</v>
      </c>
      <c r="H22" s="4">
        <f t="shared" si="2"/>
        <v>464</v>
      </c>
      <c r="I22" s="5">
        <f t="shared" si="3"/>
        <v>535203.12</v>
      </c>
    </row>
    <row r="23" spans="1:9" x14ac:dyDescent="0.25">
      <c r="A23" s="3" t="s">
        <v>18</v>
      </c>
      <c r="B23" s="13"/>
      <c r="C23" s="13"/>
      <c r="D23" s="4"/>
      <c r="E23" s="13"/>
      <c r="F23" s="23"/>
      <c r="G23" s="4"/>
      <c r="H23" s="4"/>
      <c r="I23" s="5"/>
    </row>
    <row r="24" spans="1:9" x14ac:dyDescent="0.25">
      <c r="A24" s="3" t="s">
        <v>19</v>
      </c>
      <c r="B24" s="4">
        <v>0.5</v>
      </c>
      <c r="C24" s="4">
        <v>260</v>
      </c>
      <c r="D24" s="4">
        <f t="shared" si="4"/>
        <v>130</v>
      </c>
      <c r="E24" s="4">
        <v>232</v>
      </c>
      <c r="F24" s="23">
        <f t="shared" si="5"/>
        <v>30160</v>
      </c>
      <c r="G24" s="4">
        <f t="shared" si="1"/>
        <v>1508</v>
      </c>
      <c r="H24" s="4">
        <f t="shared" si="2"/>
        <v>3016</v>
      </c>
      <c r="I24" s="5">
        <f t="shared" si="3"/>
        <v>3478820.2800000003</v>
      </c>
    </row>
    <row r="25" spans="1:9" x14ac:dyDescent="0.25">
      <c r="A25" s="3" t="s">
        <v>20</v>
      </c>
      <c r="B25" s="4">
        <v>2</v>
      </c>
      <c r="C25" s="4">
        <v>12</v>
      </c>
      <c r="D25" s="4">
        <f t="shared" si="4"/>
        <v>24</v>
      </c>
      <c r="E25" s="4">
        <v>232</v>
      </c>
      <c r="F25" s="23">
        <f t="shared" si="5"/>
        <v>5568</v>
      </c>
      <c r="G25" s="4">
        <f t="shared" si="1"/>
        <v>278.40000000000003</v>
      </c>
      <c r="H25" s="4">
        <f t="shared" si="2"/>
        <v>556.80000000000007</v>
      </c>
      <c r="I25" s="5">
        <f t="shared" si="3"/>
        <v>642243.74399999995</v>
      </c>
    </row>
    <row r="26" spans="1:9" x14ac:dyDescent="0.25">
      <c r="A26" s="3" t="s">
        <v>21</v>
      </c>
      <c r="B26" s="4">
        <v>10</v>
      </c>
      <c r="C26" s="4">
        <v>1</v>
      </c>
      <c r="D26" s="4">
        <f t="shared" si="4"/>
        <v>10</v>
      </c>
      <c r="E26" s="4">
        <v>232</v>
      </c>
      <c r="F26" s="23">
        <f t="shared" si="5"/>
        <v>2320</v>
      </c>
      <c r="G26" s="4">
        <f t="shared" si="1"/>
        <v>116</v>
      </c>
      <c r="H26" s="4">
        <f t="shared" si="2"/>
        <v>232</v>
      </c>
      <c r="I26" s="5">
        <f t="shared" si="3"/>
        <v>267601.56</v>
      </c>
    </row>
    <row r="27" spans="1:9" x14ac:dyDescent="0.25">
      <c r="A27" s="3" t="s">
        <v>22</v>
      </c>
      <c r="B27" s="4">
        <v>2</v>
      </c>
      <c r="C27" s="4">
        <v>12</v>
      </c>
      <c r="D27" s="4">
        <f t="shared" si="4"/>
        <v>24</v>
      </c>
      <c r="E27" s="4">
        <v>232</v>
      </c>
      <c r="F27" s="23">
        <f t="shared" si="5"/>
        <v>5568</v>
      </c>
      <c r="G27" s="4">
        <f t="shared" si="1"/>
        <v>278.40000000000003</v>
      </c>
      <c r="H27" s="4">
        <f t="shared" si="2"/>
        <v>556.80000000000007</v>
      </c>
      <c r="I27" s="5">
        <f t="shared" si="3"/>
        <v>642243.74399999995</v>
      </c>
    </row>
    <row r="28" spans="1:9" x14ac:dyDescent="0.25">
      <c r="A28" s="3" t="s">
        <v>23</v>
      </c>
      <c r="B28" s="4">
        <v>1</v>
      </c>
      <c r="C28" s="4">
        <v>12</v>
      </c>
      <c r="D28" s="4">
        <f t="shared" si="4"/>
        <v>12</v>
      </c>
      <c r="E28" s="4">
        <v>232</v>
      </c>
      <c r="F28" s="23">
        <f t="shared" si="5"/>
        <v>2784</v>
      </c>
      <c r="G28" s="4">
        <f t="shared" si="1"/>
        <v>139.20000000000002</v>
      </c>
      <c r="H28" s="4">
        <f>F28*0.1</f>
        <v>278.40000000000003</v>
      </c>
      <c r="I28" s="5">
        <f t="shared" si="3"/>
        <v>321121.87199999997</v>
      </c>
    </row>
    <row r="29" spans="1:9" ht="25.5" x14ac:dyDescent="0.25">
      <c r="A29" s="8" t="s">
        <v>24</v>
      </c>
      <c r="B29" s="2"/>
      <c r="C29" s="2"/>
      <c r="D29" s="2"/>
      <c r="E29" s="2"/>
      <c r="F29" s="36">
        <f>SUM(F19:H28)</f>
        <v>66166.399999999994</v>
      </c>
      <c r="G29" s="37"/>
      <c r="H29" s="38"/>
      <c r="I29" s="15">
        <f>SUM(I19:I28)</f>
        <v>6636518.6879999992</v>
      </c>
    </row>
    <row r="30" spans="1:9" ht="25.5" x14ac:dyDescent="0.25">
      <c r="A30" s="9" t="s">
        <v>25</v>
      </c>
      <c r="B30" s="2"/>
      <c r="C30" s="2"/>
      <c r="D30" s="2"/>
      <c r="E30" s="2"/>
      <c r="F30" s="36">
        <f>ROUND(F17+F29,-2)</f>
        <v>75800</v>
      </c>
      <c r="G30" s="37"/>
      <c r="H30" s="38"/>
      <c r="I30" s="10">
        <f>ROUND(I17+I29,-3)</f>
        <v>7600000</v>
      </c>
    </row>
    <row r="31" spans="1:9" x14ac:dyDescent="0.25">
      <c r="A31" s="16" t="s">
        <v>64</v>
      </c>
      <c r="B31" s="2"/>
      <c r="C31" s="2"/>
      <c r="D31" s="2"/>
      <c r="E31" s="2"/>
      <c r="F31" s="26"/>
      <c r="G31" s="27"/>
      <c r="H31" s="28"/>
      <c r="I31" s="10">
        <v>278000</v>
      </c>
    </row>
    <row r="32" spans="1:9" x14ac:dyDescent="0.25">
      <c r="A32" s="16" t="s">
        <v>65</v>
      </c>
      <c r="B32" s="2"/>
      <c r="C32" s="2"/>
      <c r="D32" s="2"/>
      <c r="E32" s="2"/>
      <c r="F32" s="26"/>
      <c r="G32" s="27"/>
      <c r="H32" s="28"/>
      <c r="I32" s="10">
        <f>ROUND(I30+I31,-4)</f>
        <v>7880000</v>
      </c>
    </row>
    <row r="33" spans="1:11" s="29" customFormat="1" x14ac:dyDescent="0.25">
      <c r="A33" s="16"/>
      <c r="B33" s="17"/>
      <c r="C33" s="17"/>
      <c r="D33" s="17"/>
      <c r="E33" s="17"/>
      <c r="F33" s="18"/>
      <c r="G33" s="19"/>
      <c r="H33" s="19"/>
      <c r="I33" s="20"/>
    </row>
    <row r="34" spans="1:11" s="29" customFormat="1" x14ac:dyDescent="0.25">
      <c r="A34" s="30" t="s">
        <v>37</v>
      </c>
      <c r="B34" s="31"/>
      <c r="C34" s="31"/>
      <c r="D34" s="31"/>
      <c r="E34" s="31"/>
      <c r="F34" s="32"/>
      <c r="G34" s="33"/>
      <c r="H34" s="33"/>
      <c r="I34" s="34"/>
      <c r="J34" s="35">
        <f>F30/696</f>
        <v>108.9080459770115</v>
      </c>
      <c r="K34" s="29" t="s">
        <v>66</v>
      </c>
    </row>
    <row r="35" spans="1:11" ht="36.75" customHeight="1" x14ac:dyDescent="0.25">
      <c r="A35" s="39" t="s">
        <v>35</v>
      </c>
      <c r="B35" s="40"/>
      <c r="C35" s="40"/>
      <c r="D35" s="40"/>
      <c r="E35" s="40"/>
      <c r="F35" s="40"/>
      <c r="G35" s="40"/>
      <c r="H35" s="40"/>
      <c r="I35" s="40"/>
    </row>
    <row r="36" spans="1:11" ht="60" customHeight="1" x14ac:dyDescent="0.25">
      <c r="A36" s="39" t="s">
        <v>36</v>
      </c>
      <c r="B36" s="40"/>
      <c r="C36" s="40"/>
      <c r="D36" s="40"/>
      <c r="E36" s="40"/>
      <c r="F36" s="40"/>
      <c r="G36" s="40"/>
      <c r="H36" s="40"/>
      <c r="I36" s="40"/>
    </row>
  </sheetData>
  <mergeCells count="5">
    <mergeCell ref="F29:H29"/>
    <mergeCell ref="F30:H30"/>
    <mergeCell ref="F17:H17"/>
    <mergeCell ref="A35:I35"/>
    <mergeCell ref="A36:I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80" zoomScaleNormal="80" workbookViewId="0">
      <selection activeCell="F17" sqref="F17:H17"/>
    </sheetView>
  </sheetViews>
  <sheetFormatPr defaultRowHeight="15" x14ac:dyDescent="0.25"/>
  <cols>
    <col min="1" max="1" width="38.140625" customWidth="1"/>
    <col min="2" max="9" width="14.7109375" customWidth="1"/>
  </cols>
  <sheetData>
    <row r="1" spans="1:9" ht="15.75" x14ac:dyDescent="0.25">
      <c r="A1" s="14" t="s">
        <v>53</v>
      </c>
    </row>
    <row r="2" spans="1:9" ht="15.75" x14ac:dyDescent="0.25">
      <c r="A2" s="21" t="s">
        <v>52</v>
      </c>
      <c r="F2">
        <v>46.67</v>
      </c>
      <c r="G2">
        <v>62.9</v>
      </c>
      <c r="H2">
        <v>25.25</v>
      </c>
    </row>
    <row r="3" spans="1:9" ht="89.25" x14ac:dyDescent="0.25">
      <c r="A3" s="1" t="s">
        <v>0</v>
      </c>
      <c r="B3" s="1" t="s">
        <v>54</v>
      </c>
      <c r="C3" s="1" t="s">
        <v>55</v>
      </c>
      <c r="D3" s="1" t="s">
        <v>60</v>
      </c>
      <c r="E3" s="1" t="s">
        <v>56</v>
      </c>
      <c r="F3" s="1" t="s">
        <v>57</v>
      </c>
      <c r="G3" s="1" t="s">
        <v>58</v>
      </c>
      <c r="H3" s="1" t="s">
        <v>59</v>
      </c>
      <c r="I3" s="1" t="s">
        <v>34</v>
      </c>
    </row>
    <row r="4" spans="1:9" x14ac:dyDescent="0.25">
      <c r="A4" s="2" t="s">
        <v>38</v>
      </c>
      <c r="B4" s="4">
        <v>24</v>
      </c>
      <c r="C4" s="4">
        <v>0</v>
      </c>
      <c r="D4" s="4">
        <f>C4*B4</f>
        <v>0</v>
      </c>
      <c r="E4" s="4">
        <v>0</v>
      </c>
      <c r="F4" s="4">
        <f>D4*E4</f>
        <v>0</v>
      </c>
      <c r="G4" s="4">
        <f>F4*0.05</f>
        <v>0</v>
      </c>
      <c r="H4" s="4">
        <f>F4*0.1</f>
        <v>0</v>
      </c>
      <c r="I4" s="22">
        <f>$F$2*F4+$G$2*G4+$H$2*H4</f>
        <v>0</v>
      </c>
    </row>
    <row r="5" spans="1:9" x14ac:dyDescent="0.25">
      <c r="A5" s="2" t="s">
        <v>39</v>
      </c>
      <c r="B5" s="4">
        <v>24</v>
      </c>
      <c r="C5" s="4">
        <v>0</v>
      </c>
      <c r="D5" s="4">
        <f t="shared" ref="D5:D16" si="0">C5*B5</f>
        <v>0</v>
      </c>
      <c r="E5" s="4">
        <v>0</v>
      </c>
      <c r="F5" s="4">
        <f t="shared" ref="F5:F16" si="1">D5*E5</f>
        <v>0</v>
      </c>
      <c r="G5" s="4">
        <f t="shared" ref="G5:G16" si="2">F5*0.05</f>
        <v>0</v>
      </c>
      <c r="H5" s="4">
        <f t="shared" ref="H5:H16" si="3">F5*0.1</f>
        <v>0</v>
      </c>
      <c r="I5" s="22">
        <f t="shared" ref="I5:I16" si="4">$F$2*F5+$G$2*G5+$H$2*H5</f>
        <v>0</v>
      </c>
    </row>
    <row r="6" spans="1:9" x14ac:dyDescent="0.25">
      <c r="A6" s="2" t="s">
        <v>40</v>
      </c>
      <c r="B6" s="2"/>
      <c r="C6" s="2"/>
      <c r="D6" s="4"/>
      <c r="E6" s="2"/>
      <c r="F6" s="4"/>
      <c r="G6" s="4"/>
      <c r="H6" s="4"/>
      <c r="I6" s="22"/>
    </row>
    <row r="7" spans="1:9" x14ac:dyDescent="0.25">
      <c r="A7" s="7" t="s">
        <v>41</v>
      </c>
      <c r="B7" s="4">
        <v>8</v>
      </c>
      <c r="C7" s="4">
        <v>0</v>
      </c>
      <c r="D7" s="4">
        <f t="shared" si="0"/>
        <v>0</v>
      </c>
      <c r="E7" s="4">
        <v>0</v>
      </c>
      <c r="F7" s="4">
        <f t="shared" si="1"/>
        <v>0</v>
      </c>
      <c r="G7" s="4">
        <f t="shared" si="2"/>
        <v>0</v>
      </c>
      <c r="H7" s="4">
        <f t="shared" si="3"/>
        <v>0</v>
      </c>
      <c r="I7" s="22">
        <f t="shared" si="4"/>
        <v>0</v>
      </c>
    </row>
    <row r="8" spans="1:9" x14ac:dyDescent="0.25">
      <c r="A8" s="7" t="s">
        <v>42</v>
      </c>
      <c r="B8" s="4">
        <v>8</v>
      </c>
      <c r="C8" s="4">
        <v>0</v>
      </c>
      <c r="D8" s="4">
        <f t="shared" si="0"/>
        <v>0</v>
      </c>
      <c r="E8" s="4">
        <v>0</v>
      </c>
      <c r="F8" s="4">
        <f t="shared" si="1"/>
        <v>0</v>
      </c>
      <c r="G8" s="4">
        <f t="shared" si="2"/>
        <v>0</v>
      </c>
      <c r="H8" s="4">
        <f t="shared" si="3"/>
        <v>0</v>
      </c>
      <c r="I8" s="22">
        <f t="shared" si="4"/>
        <v>0</v>
      </c>
    </row>
    <row r="9" spans="1:9" x14ac:dyDescent="0.25">
      <c r="A9" s="7" t="s">
        <v>43</v>
      </c>
      <c r="B9" s="4">
        <v>8</v>
      </c>
      <c r="C9" s="4">
        <v>0</v>
      </c>
      <c r="D9" s="4">
        <f t="shared" si="0"/>
        <v>0</v>
      </c>
      <c r="E9" s="4">
        <v>0</v>
      </c>
      <c r="F9" s="4">
        <f t="shared" si="1"/>
        <v>0</v>
      </c>
      <c r="G9" s="4">
        <f t="shared" si="2"/>
        <v>0</v>
      </c>
      <c r="H9" s="4">
        <f t="shared" si="3"/>
        <v>0</v>
      </c>
      <c r="I9" s="22">
        <f t="shared" si="4"/>
        <v>0</v>
      </c>
    </row>
    <row r="10" spans="1:9" ht="25.5" x14ac:dyDescent="0.25">
      <c r="A10" s="7" t="s">
        <v>44</v>
      </c>
      <c r="B10" s="4">
        <v>8</v>
      </c>
      <c r="C10" s="4">
        <v>0</v>
      </c>
      <c r="D10" s="4">
        <f t="shared" si="0"/>
        <v>0</v>
      </c>
      <c r="E10" s="4">
        <v>0</v>
      </c>
      <c r="F10" s="4">
        <f t="shared" si="1"/>
        <v>0</v>
      </c>
      <c r="G10" s="4">
        <f t="shared" si="2"/>
        <v>0</v>
      </c>
      <c r="H10" s="4">
        <f t="shared" si="3"/>
        <v>0</v>
      </c>
      <c r="I10" s="22">
        <f t="shared" si="4"/>
        <v>0</v>
      </c>
    </row>
    <row r="11" spans="1:9" x14ac:dyDescent="0.25">
      <c r="A11" s="7" t="s">
        <v>45</v>
      </c>
      <c r="B11" s="4">
        <v>8</v>
      </c>
      <c r="C11" s="4">
        <v>0</v>
      </c>
      <c r="D11" s="4">
        <f t="shared" si="0"/>
        <v>0</v>
      </c>
      <c r="E11" s="4">
        <v>0</v>
      </c>
      <c r="F11" s="4">
        <f t="shared" si="1"/>
        <v>0</v>
      </c>
      <c r="G11" s="4">
        <f t="shared" si="2"/>
        <v>0</v>
      </c>
      <c r="H11" s="4">
        <f t="shared" si="3"/>
        <v>0</v>
      </c>
      <c r="I11" s="22">
        <f t="shared" si="4"/>
        <v>0</v>
      </c>
    </row>
    <row r="12" spans="1:9" x14ac:dyDescent="0.25">
      <c r="A12" s="7" t="s">
        <v>46</v>
      </c>
      <c r="B12" s="4">
        <v>8</v>
      </c>
      <c r="C12" s="4">
        <v>0</v>
      </c>
      <c r="D12" s="4">
        <f t="shared" si="0"/>
        <v>0</v>
      </c>
      <c r="E12" s="4">
        <v>0</v>
      </c>
      <c r="F12" s="4">
        <f t="shared" si="1"/>
        <v>0</v>
      </c>
      <c r="G12" s="4">
        <f t="shared" si="2"/>
        <v>0</v>
      </c>
      <c r="H12" s="4">
        <f t="shared" si="3"/>
        <v>0</v>
      </c>
      <c r="I12" s="22">
        <f t="shared" si="4"/>
        <v>0</v>
      </c>
    </row>
    <row r="13" spans="1:9" x14ac:dyDescent="0.25">
      <c r="A13" s="7" t="s">
        <v>47</v>
      </c>
      <c r="B13" s="4">
        <v>8</v>
      </c>
      <c r="C13" s="4">
        <v>0</v>
      </c>
      <c r="D13" s="4">
        <f t="shared" si="0"/>
        <v>0</v>
      </c>
      <c r="E13" s="4">
        <v>0</v>
      </c>
      <c r="F13" s="4">
        <f t="shared" si="1"/>
        <v>0</v>
      </c>
      <c r="G13" s="4">
        <f t="shared" si="2"/>
        <v>0</v>
      </c>
      <c r="H13" s="4">
        <f t="shared" si="3"/>
        <v>0</v>
      </c>
      <c r="I13" s="22">
        <f t="shared" si="4"/>
        <v>0</v>
      </c>
    </row>
    <row r="14" spans="1:9" x14ac:dyDescent="0.25">
      <c r="A14" s="7" t="s">
        <v>48</v>
      </c>
      <c r="B14" s="4">
        <v>12</v>
      </c>
      <c r="C14" s="4">
        <v>2</v>
      </c>
      <c r="D14" s="4">
        <f t="shared" si="0"/>
        <v>24</v>
      </c>
      <c r="E14" s="4">
        <v>232</v>
      </c>
      <c r="F14" s="23">
        <f t="shared" si="1"/>
        <v>5568</v>
      </c>
      <c r="G14" s="4">
        <f t="shared" si="2"/>
        <v>278.40000000000003</v>
      </c>
      <c r="H14" s="4">
        <f t="shared" si="3"/>
        <v>556.80000000000007</v>
      </c>
      <c r="I14" s="22">
        <f t="shared" si="4"/>
        <v>291429.12</v>
      </c>
    </row>
    <row r="15" spans="1:9" x14ac:dyDescent="0.25">
      <c r="A15" s="7" t="s">
        <v>49</v>
      </c>
      <c r="B15" s="4">
        <v>8</v>
      </c>
      <c r="C15" s="4">
        <v>0.5</v>
      </c>
      <c r="D15" s="4">
        <f t="shared" si="0"/>
        <v>4</v>
      </c>
      <c r="E15" s="4">
        <v>232</v>
      </c>
      <c r="F15" s="4">
        <f t="shared" si="1"/>
        <v>928</v>
      </c>
      <c r="G15" s="4">
        <f t="shared" si="2"/>
        <v>46.400000000000006</v>
      </c>
      <c r="H15" s="4">
        <f t="shared" si="3"/>
        <v>92.800000000000011</v>
      </c>
      <c r="I15" s="22">
        <f t="shared" si="4"/>
        <v>48571.519999999997</v>
      </c>
    </row>
    <row r="16" spans="1:9" x14ac:dyDescent="0.25">
      <c r="A16" s="7" t="s">
        <v>50</v>
      </c>
      <c r="B16" s="4">
        <v>8</v>
      </c>
      <c r="C16" s="4">
        <v>0.5</v>
      </c>
      <c r="D16" s="4">
        <f t="shared" si="0"/>
        <v>4</v>
      </c>
      <c r="E16" s="4">
        <v>232</v>
      </c>
      <c r="F16" s="4">
        <f t="shared" si="1"/>
        <v>928</v>
      </c>
      <c r="G16" s="4">
        <f t="shared" si="2"/>
        <v>46.400000000000006</v>
      </c>
      <c r="H16" s="4">
        <f t="shared" si="3"/>
        <v>92.800000000000011</v>
      </c>
      <c r="I16" s="22">
        <f t="shared" si="4"/>
        <v>48571.519999999997</v>
      </c>
    </row>
    <row r="17" spans="1:9" ht="24.75" customHeight="1" x14ac:dyDescent="0.25">
      <c r="A17" s="9" t="s">
        <v>51</v>
      </c>
      <c r="B17" s="2"/>
      <c r="C17" s="2"/>
      <c r="D17" s="2"/>
      <c r="E17" s="2"/>
      <c r="F17" s="41">
        <f>ROUND(SUM(F4:H16),-1)</f>
        <v>8540</v>
      </c>
      <c r="G17" s="41"/>
      <c r="H17" s="41"/>
      <c r="I17" s="10">
        <f>ROUND(SUM(I4:I16),-3)</f>
        <v>389000</v>
      </c>
    </row>
    <row r="18" spans="1:9" x14ac:dyDescent="0.25">
      <c r="A18" s="25" t="s">
        <v>37</v>
      </c>
      <c r="C18" s="24"/>
    </row>
    <row r="19" spans="1:9" x14ac:dyDescent="0.25">
      <c r="A19" s="42" t="s">
        <v>61</v>
      </c>
      <c r="B19" s="43"/>
      <c r="C19" s="43"/>
      <c r="D19" s="43"/>
      <c r="E19" s="43"/>
      <c r="F19" s="43"/>
      <c r="G19" s="43"/>
      <c r="H19" s="43"/>
      <c r="I19" s="43"/>
    </row>
    <row r="20" spans="1:9" ht="47.25" customHeight="1" x14ac:dyDescent="0.25">
      <c r="A20" s="42" t="s">
        <v>62</v>
      </c>
      <c r="B20" s="43"/>
      <c r="C20" s="43"/>
      <c r="D20" s="43"/>
      <c r="E20" s="43"/>
      <c r="F20" s="43"/>
      <c r="G20" s="43"/>
      <c r="H20" s="43"/>
      <c r="I20" s="43"/>
    </row>
  </sheetData>
  <mergeCells count="3">
    <mergeCell ref="F17:H17"/>
    <mergeCell ref="A19:I19"/>
    <mergeCell ref="A20:I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2015-08-13T20:50:39Z</dcterms:created>
  <dcterms:modified xsi:type="dcterms:W3CDTF">2015-12-23T02:29:47Z</dcterms:modified>
</cp:coreProperties>
</file>