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CR Team\FR Notices - TO BE SIGNED\"/>
    </mc:Choice>
  </mc:AlternateContent>
  <bookViews>
    <workbookView xWindow="0" yWindow="0" windowWidth="15345" windowHeight="4500"/>
  </bookViews>
  <sheets>
    <sheet name="Table 1" sheetId="1" r:id="rId1"/>
    <sheet name="Table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3" i="1" l="1"/>
  <c r="I42" i="1" l="1"/>
  <c r="F19" i="1"/>
  <c r="F39" i="1" s="1"/>
  <c r="I19" i="1"/>
  <c r="F12" i="2" l="1"/>
  <c r="I38" i="1"/>
  <c r="F38" i="1"/>
  <c r="F21" i="1"/>
  <c r="I12" i="2" l="1"/>
  <c r="I5" i="2"/>
  <c r="I6" i="2"/>
  <c r="I7" i="2"/>
  <c r="I8" i="2"/>
  <c r="I9" i="2"/>
  <c r="I10" i="2"/>
  <c r="I11" i="2"/>
  <c r="I4" i="2"/>
  <c r="H5" i="2"/>
  <c r="H6" i="2"/>
  <c r="H7" i="2"/>
  <c r="H8" i="2"/>
  <c r="H9" i="2"/>
  <c r="H10" i="2"/>
  <c r="H11" i="2"/>
  <c r="G5" i="2"/>
  <c r="G6" i="2"/>
  <c r="G7" i="2"/>
  <c r="G8" i="2"/>
  <c r="G9" i="2"/>
  <c r="G10" i="2"/>
  <c r="G11" i="2"/>
  <c r="H4" i="2"/>
  <c r="G4" i="2"/>
  <c r="F5" i="2"/>
  <c r="F6" i="2"/>
  <c r="F7" i="2"/>
  <c r="F8" i="2"/>
  <c r="F9" i="2"/>
  <c r="F10" i="2"/>
  <c r="F11" i="2"/>
  <c r="F4" i="2"/>
  <c r="D5" i="2"/>
  <c r="D6" i="2"/>
  <c r="D7" i="2"/>
  <c r="D8" i="2"/>
  <c r="D9" i="2"/>
  <c r="D10" i="2"/>
  <c r="D11" i="2"/>
  <c r="D4" i="2"/>
  <c r="I33" i="1"/>
  <c r="I34" i="1"/>
  <c r="I35" i="1"/>
  <c r="H25" i="1"/>
  <c r="H27" i="1"/>
  <c r="H32" i="1"/>
  <c r="H33" i="1"/>
  <c r="H34" i="1"/>
  <c r="H35" i="1"/>
  <c r="H36" i="1"/>
  <c r="H21" i="1"/>
  <c r="H9" i="1"/>
  <c r="H14" i="1"/>
  <c r="H15" i="1"/>
  <c r="G25" i="1"/>
  <c r="I25" i="1" s="1"/>
  <c r="G32" i="1"/>
  <c r="G33" i="1"/>
  <c r="G34" i="1"/>
  <c r="G35" i="1"/>
  <c r="G36" i="1"/>
  <c r="G21" i="1"/>
  <c r="G9" i="1"/>
  <c r="G14" i="1"/>
  <c r="G15" i="1"/>
  <c r="D9" i="1"/>
  <c r="D11" i="1"/>
  <c r="F11" i="1" s="1"/>
  <c r="D12" i="1"/>
  <c r="F12" i="1" s="1"/>
  <c r="H12" i="1" s="1"/>
  <c r="D13" i="1"/>
  <c r="D14" i="1"/>
  <c r="D15" i="1"/>
  <c r="D16" i="1"/>
  <c r="D17" i="1"/>
  <c r="D18" i="1"/>
  <c r="D21" i="1"/>
  <c r="D23" i="1"/>
  <c r="F23" i="1" s="1"/>
  <c r="D24" i="1"/>
  <c r="F24" i="1" s="1"/>
  <c r="H24" i="1" s="1"/>
  <c r="D25" i="1"/>
  <c r="D26" i="1"/>
  <c r="F26" i="1" s="1"/>
  <c r="H26" i="1" s="1"/>
  <c r="D27" i="1"/>
  <c r="F27" i="1" s="1"/>
  <c r="G27" i="1" s="1"/>
  <c r="D29" i="1"/>
  <c r="D30" i="1"/>
  <c r="D31" i="1"/>
  <c r="D32" i="1"/>
  <c r="F32" i="1" s="1"/>
  <c r="I32" i="1" s="1"/>
  <c r="D33" i="1"/>
  <c r="D34" i="1"/>
  <c r="D35" i="1"/>
  <c r="D36" i="1"/>
  <c r="D37" i="1"/>
  <c r="D8" i="1"/>
  <c r="F8" i="1" s="1"/>
  <c r="G8" i="1" s="1"/>
  <c r="F35" i="1"/>
  <c r="F36" i="1"/>
  <c r="F37" i="1"/>
  <c r="F34" i="1"/>
  <c r="F30" i="1"/>
  <c r="H30" i="1" s="1"/>
  <c r="F31" i="1"/>
  <c r="H31" i="1" s="1"/>
  <c r="F29" i="1"/>
  <c r="H29" i="1" s="1"/>
  <c r="F25" i="1"/>
  <c r="F18" i="1"/>
  <c r="H18" i="1" s="1"/>
  <c r="F17" i="1"/>
  <c r="H17" i="1" s="1"/>
  <c r="F14" i="1"/>
  <c r="I14" i="1" s="1"/>
  <c r="F15" i="1"/>
  <c r="I15" i="1" s="1"/>
  <c r="F16" i="1"/>
  <c r="H16" i="1" s="1"/>
  <c r="F13" i="1"/>
  <c r="H13" i="1" s="1"/>
  <c r="F9" i="1"/>
  <c r="H8" i="1" l="1"/>
  <c r="I21" i="1"/>
  <c r="H23" i="1"/>
  <c r="I23" i="1" s="1"/>
  <c r="H11" i="1"/>
  <c r="G11" i="1"/>
  <c r="I36" i="1"/>
  <c r="I27" i="1"/>
  <c r="G18" i="1"/>
  <c r="I18" i="1" s="1"/>
  <c r="G31" i="1"/>
  <c r="I31" i="1" s="1"/>
  <c r="I12" i="1"/>
  <c r="G17" i="1"/>
  <c r="I17" i="1" s="1"/>
  <c r="G13" i="1"/>
  <c r="I13" i="1" s="1"/>
  <c r="G30" i="1"/>
  <c r="I30" i="1" s="1"/>
  <c r="G16" i="1"/>
  <c r="I16" i="1" s="1"/>
  <c r="G12" i="1"/>
  <c r="G37" i="1"/>
  <c r="G29" i="1"/>
  <c r="I29" i="1" s="1"/>
  <c r="H37" i="1"/>
  <c r="I37" i="1" s="1"/>
  <c r="I9" i="1"/>
  <c r="G26" i="1"/>
  <c r="I26" i="1"/>
  <c r="G24" i="1"/>
  <c r="I24" i="1" s="1"/>
  <c r="G23" i="1"/>
  <c r="I8" i="1" l="1"/>
  <c r="I11" i="1"/>
  <c r="I39" i="1" l="1"/>
</calcChain>
</file>

<file path=xl/sharedStrings.xml><?xml version="1.0" encoding="utf-8"?>
<sst xmlns="http://schemas.openxmlformats.org/spreadsheetml/2006/main" count="104" uniqueCount="97">
  <si>
    <t>Burden item</t>
  </si>
  <si>
    <t>1.  Applications</t>
  </si>
  <si>
    <t>N/A</t>
  </si>
  <si>
    <t>2.  Survey and Studies</t>
  </si>
  <si>
    <t>3.  Reporting Requirements</t>
  </si>
  <si>
    <r>
      <t xml:space="preserve">   B.  Gather information </t>
    </r>
    <r>
      <rPr>
        <vertAlign val="superscript"/>
        <sz val="12"/>
        <color rgb="FF000000"/>
        <rFont val="Times New Roman"/>
        <family val="1"/>
      </rPr>
      <t>c</t>
    </r>
  </si>
  <si>
    <t xml:space="preserve">   C.  Write reports</t>
  </si>
  <si>
    <r>
      <t xml:space="preserve">      Initial notification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</si>
  <si>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Application for construction </t>
    </r>
    <r>
      <rPr>
        <vertAlign val="superscript"/>
        <sz val="12"/>
        <color rgb="FF000000"/>
        <rFont val="Times New Roman"/>
        <family val="1"/>
      </rPr>
      <t>c</t>
    </r>
  </si>
  <si>
    <t xml:space="preserve">      Notification of intent to conduct               performance test </t>
  </si>
  <si>
    <r>
      <t xml:space="preserve">      Notification of compliance status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</si>
  <si>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First compliance report </t>
    </r>
    <r>
      <rPr>
        <vertAlign val="superscript"/>
        <sz val="12"/>
        <color rgb="FF000000"/>
        <rFont val="Times New Roman"/>
        <family val="1"/>
      </rPr>
      <t>c, d</t>
    </r>
  </si>
  <si>
    <r>
      <t xml:space="preserve">      Semiannual compliance report </t>
    </r>
    <r>
      <rPr>
        <vertAlign val="superscript"/>
        <sz val="12"/>
        <color rgb="FF000000"/>
        <rFont val="Times New Roman"/>
        <family val="1"/>
      </rPr>
      <t>e</t>
    </r>
  </si>
  <si>
    <r>
      <t xml:space="preserve">      Subsequent performance test reports </t>
    </r>
    <r>
      <rPr>
        <vertAlign val="superscript"/>
        <sz val="12"/>
        <color rgb="FF000000"/>
        <rFont val="Times New Roman"/>
        <family val="1"/>
      </rPr>
      <t>f</t>
    </r>
  </si>
  <si>
    <t>Subtotal for Reporting Requirements</t>
  </si>
  <si>
    <t>4.  Recordkeeping Requirements</t>
  </si>
  <si>
    <r>
      <t xml:space="preserve">    A.  Plan activities </t>
    </r>
    <r>
      <rPr>
        <vertAlign val="superscript"/>
        <sz val="12"/>
        <color rgb="FF000000"/>
        <rFont val="Times New Roman"/>
        <family val="1"/>
      </rPr>
      <t>c, h</t>
    </r>
  </si>
  <si>
    <t xml:space="preserve">    B.  Implement activities </t>
  </si>
  <si>
    <t xml:space="preserve">      Conduct performance test</t>
  </si>
  <si>
    <r>
      <t xml:space="preserve">      Record CPMS measurements </t>
    </r>
    <r>
      <rPr>
        <vertAlign val="superscript"/>
        <sz val="12"/>
        <color rgb="FF000000"/>
        <rFont val="Times New Roman"/>
        <family val="1"/>
      </rPr>
      <t>j</t>
    </r>
  </si>
  <si>
    <r>
      <t xml:space="preserve">      CMPS calibration and maintenance </t>
    </r>
    <r>
      <rPr>
        <vertAlign val="superscript"/>
        <sz val="12"/>
        <color rgb="FF000000"/>
        <rFont val="Times New Roman"/>
        <family val="1"/>
      </rPr>
      <t>k</t>
    </r>
  </si>
  <si>
    <r>
      <t xml:space="preserve">      Check for and repair leaks </t>
    </r>
    <r>
      <rPr>
        <vertAlign val="superscript"/>
        <sz val="12"/>
        <color rgb="FF000000"/>
        <rFont val="Times New Roman"/>
        <family val="1"/>
      </rPr>
      <t>l</t>
    </r>
  </si>
  <si>
    <t xml:space="preserve">    C.  Develop record system</t>
  </si>
  <si>
    <r>
      <t xml:space="preserve">      Startup, shutdown, malfunction plan </t>
    </r>
    <r>
      <rPr>
        <vertAlign val="superscript"/>
        <sz val="12"/>
        <color rgb="FF000000"/>
        <rFont val="Times New Roman"/>
        <family val="1"/>
      </rPr>
      <t xml:space="preserve">c </t>
    </r>
  </si>
  <si>
    <r>
      <t xml:space="preserve">      Site-specific monitoring plan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</si>
  <si>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Site-specific test plan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</si>
  <si>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Leak detection and repair plan </t>
    </r>
    <r>
      <rPr>
        <vertAlign val="superscript"/>
        <sz val="12"/>
        <color rgb="FF000000"/>
        <rFont val="Times New Roman"/>
        <family val="1"/>
      </rPr>
      <t xml:space="preserve">c </t>
    </r>
    <r>
      <rPr>
        <sz val="10"/>
        <color rgb="FF000000"/>
        <rFont val="Times New Roman"/>
        <family val="1"/>
      </rPr>
      <t xml:space="preserve">    </t>
    </r>
  </si>
  <si>
    <t xml:space="preserve">    D.  Time to train personnel</t>
  </si>
  <si>
    <r>
      <t xml:space="preserve">      CPMS acquisition and installation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</si>
  <si>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CPMS inspection and monitoring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</si>
  <si>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E. Store, file, and maintain records </t>
    </r>
    <r>
      <rPr>
        <vertAlign val="superscript"/>
        <sz val="12"/>
        <color rgb="FF000000"/>
        <rFont val="Times New Roman"/>
        <family val="1"/>
      </rPr>
      <t>m</t>
    </r>
  </si>
  <si>
    <r>
      <t xml:space="preserve">    F. Retrieve records/reports </t>
    </r>
    <r>
      <rPr>
        <vertAlign val="superscript"/>
        <sz val="12"/>
        <color rgb="FF000000"/>
        <rFont val="Times New Roman"/>
        <family val="1"/>
      </rPr>
      <t>n</t>
    </r>
  </si>
  <si>
    <t>Subtotal for Recordkeeping Requirements</t>
  </si>
  <si>
    <t>TOTAL LABOR BURDEN AND COST (rounded)</t>
  </si>
  <si>
    <t xml:space="preserve">      Civilian Workers, by Occupational and Industry group.”  The rates are from column 1, “Total Compensation.”  The rates have been increased by 110% to </t>
  </si>
  <si>
    <t xml:space="preserve">      Account for the benefit packages available to those employed by private industry.</t>
  </si>
  <si>
    <r>
      <t xml:space="preserve">       d</t>
    </r>
    <r>
      <rPr>
        <sz val="10"/>
        <color theme="1"/>
        <rFont val="Times New Roman"/>
        <family val="1"/>
      </rPr>
      <t xml:space="preserve">  We have assumed that two new respondents will prepare the first compliance report.</t>
    </r>
  </si>
  <si>
    <r>
      <t xml:space="preserve">       e</t>
    </r>
    <r>
      <rPr>
        <sz val="10"/>
        <color theme="1"/>
        <rFont val="Times New Roman"/>
        <family val="1"/>
      </rPr>
      <t xml:space="preserve">  We have assumed that it will take each respondent 4.5 hours two times per-year to prepare the semiannual compliance report.</t>
    </r>
  </si>
  <si>
    <t xml:space="preserve">       by significantly increasing its production.</t>
  </si>
  <si>
    <r>
      <t xml:space="preserve">  </t>
    </r>
    <r>
      <rPr>
        <b/>
        <sz val="10"/>
        <color theme="1"/>
        <rFont val="Times New Roman"/>
        <family val="1"/>
      </rPr>
      <t>Assumptions:</t>
    </r>
  </si>
  <si>
    <t xml:space="preserve">      will become subject to the rule over the three-year period of this ICR.</t>
  </si>
  <si>
    <r>
      <t xml:space="preserve">       g </t>
    </r>
    <r>
      <rPr>
        <sz val="10"/>
        <color theme="1"/>
        <rFont val="Times New Roman"/>
        <family val="1"/>
      </rPr>
      <t xml:space="preserve"> We have assumed that it will take each new respondents two hours ten times a year to prepare a SSM report.</t>
    </r>
  </si>
  <si>
    <r>
      <t xml:space="preserve">       h</t>
    </r>
    <r>
      <rPr>
        <sz val="10"/>
        <color theme="1"/>
        <rFont val="Times New Roman"/>
        <family val="1"/>
      </rPr>
      <t xml:space="preserve">  We have assumed that it will take each respondent 10 hours to record plan activities.</t>
    </r>
  </si>
  <si>
    <r>
      <t xml:space="preserve">       i</t>
    </r>
    <r>
      <rPr>
        <sz val="10"/>
        <color theme="1"/>
        <rFont val="Times New Roman"/>
        <family val="1"/>
      </rPr>
      <t xml:space="preserve">  We have assumed that each respondent will have to implement SSM activities 100 times per-year.</t>
    </r>
  </si>
  <si>
    <r>
      <t xml:space="preserve">       j</t>
    </r>
    <r>
      <rPr>
        <sz val="10"/>
        <color theme="1"/>
        <rFont val="Times New Roman"/>
        <family val="1"/>
      </rPr>
      <t xml:space="preserve">  We have assumed that respondents will  have to record CPMS measurements 365 time per year.</t>
    </r>
  </si>
  <si>
    <r>
      <t xml:space="preserve">      k</t>
    </r>
    <r>
      <rPr>
        <sz val="10"/>
        <color theme="1"/>
        <rFont val="Times New Roman"/>
        <family val="1"/>
      </rPr>
      <t xml:space="preserve">  We have assumed that respondents will have to implement CMPS calibration and maintenance activities 50 times per year.</t>
    </r>
  </si>
  <si>
    <r>
      <t xml:space="preserve">       l</t>
    </r>
    <r>
      <rPr>
        <sz val="10"/>
        <color theme="1"/>
        <rFont val="Times New Roman"/>
        <family val="1"/>
      </rPr>
      <t xml:space="preserve">  We have assumed that respondent are required to check for and repair leaks 365 times per-year.</t>
    </r>
  </si>
  <si>
    <r>
      <t xml:space="preserve">      m</t>
    </r>
    <r>
      <rPr>
        <sz val="10"/>
        <color theme="1"/>
        <rFont val="Times New Roman"/>
        <family val="1"/>
      </rPr>
      <t xml:space="preserve">  We have assumed that each respondent will take 20 hours once per-year to store, file and maintain records. </t>
    </r>
  </si>
  <si>
    <r>
      <t xml:space="preserve">      n</t>
    </r>
    <r>
      <rPr>
        <sz val="10"/>
        <color theme="1"/>
        <rFont val="Times New Roman"/>
        <family val="1"/>
      </rPr>
      <t xml:space="preserve">  We have assumed that it will take respondent 20 hours to retrieve records/reports once per-year.</t>
    </r>
  </si>
  <si>
    <r>
      <t xml:space="preserve">       a</t>
    </r>
    <r>
      <rPr>
        <sz val="10"/>
        <color theme="1"/>
        <rFont val="Times New Roman"/>
        <family val="1"/>
      </rPr>
      <t xml:space="preserve">  We have assumed that the average number of respondents that will be subject to the rule will be 87.  There will be two additional new sources per year that </t>
    </r>
  </si>
  <si>
    <r>
      <t xml:space="preserve">       b</t>
    </r>
    <r>
      <rPr>
        <sz val="10"/>
        <color theme="1"/>
        <rFont val="Times New Roman"/>
        <family val="1"/>
      </rPr>
      <t xml:space="preserve">  This ICR uses the following labor rates: $123.93 per hour for Executive, Administrative, and Managerial labor; $103.97 per hour for Technical labor, and </t>
    </r>
  </si>
  <si>
    <t xml:space="preserve">      $51.79 per hour for Clerical labor.  These rates are from the United States Department of Labor, Bureau of Labor Statistics, June 2014, “Table 2. </t>
  </si>
  <si>
    <r>
      <t xml:space="preserve">       f</t>
    </r>
    <r>
      <rPr>
        <sz val="10"/>
        <color theme="1"/>
        <rFont val="Times New Roman"/>
        <family val="1"/>
      </rPr>
      <t xml:space="preserve">  We have assumed that some facilities will take 4 hours to perform tests after the initial compliance determination , by either bringing a new product on line or</t>
    </r>
  </si>
  <si>
    <t xml:space="preserve">        </t>
  </si>
  <si>
    <r>
      <t xml:space="preserve">Table 1: Annual Respondent Burden and Cost – </t>
    </r>
    <r>
      <rPr>
        <b/>
        <sz val="12"/>
        <color theme="1"/>
        <rFont val="Times New Roman"/>
        <family val="1"/>
      </rPr>
      <t>NESHAP for Hydrochloric Acid Production (40 CFR Part 63, Subpart NNNNN) (Renewal)</t>
    </r>
  </si>
  <si>
    <r>
      <t xml:space="preserve">(D) Respondents per year </t>
    </r>
    <r>
      <rPr>
        <b/>
        <vertAlign val="superscript"/>
        <sz val="10"/>
        <color rgb="FF000000"/>
        <rFont val="Times New Roman"/>
        <family val="1"/>
      </rPr>
      <t>a</t>
    </r>
  </si>
  <si>
    <t>(E) Technical Person-hours per year (E=CxD)</t>
  </si>
  <si>
    <t>(F) Management person-hours per year (Ex0.05)</t>
  </si>
  <si>
    <t>(G) Clerical person-hours per year (Ex0.1)</t>
  </si>
  <si>
    <t>(B) 
No. of occurrences per respondent per year</t>
  </si>
  <si>
    <t>(A) 
Person-hours per occurrence</t>
  </si>
  <si>
    <t>(C)
 Person-hours per respondent per year (C=AxB)</t>
  </si>
  <si>
    <r>
      <t xml:space="preserve">(H) 
Cost, $ </t>
    </r>
    <r>
      <rPr>
        <b/>
        <vertAlign val="superscript"/>
        <sz val="10"/>
        <color rgb="FF000000"/>
        <rFont val="Times New Roman"/>
        <family val="1"/>
      </rPr>
      <t>b</t>
    </r>
  </si>
  <si>
    <r>
      <t xml:space="preserve">      Startup, shutdown, malfunction report </t>
    </r>
    <r>
      <rPr>
        <vertAlign val="superscript"/>
        <sz val="12"/>
        <color rgb="FF000000"/>
        <rFont val="Times New Roman"/>
        <family val="1"/>
      </rPr>
      <t>g</t>
    </r>
  </si>
  <si>
    <r>
      <t xml:space="preserve">      Record startups, shutdown, malfunctions </t>
    </r>
    <r>
      <rPr>
        <vertAlign val="superscript"/>
        <sz val="12"/>
        <color rgb="FF000000"/>
        <rFont val="Times New Roman"/>
        <family val="1"/>
      </rPr>
      <t>i</t>
    </r>
  </si>
  <si>
    <t xml:space="preserve">     </t>
  </si>
  <si>
    <r>
      <t xml:space="preserve">Table 2: Average Annual EPA Burden and Cost – </t>
    </r>
    <r>
      <rPr>
        <b/>
        <sz val="12"/>
        <color theme="1"/>
        <rFont val="Times New Roman"/>
        <family val="1"/>
      </rPr>
      <t>NESHAP for Hydrochloric Acid Production (40 CFR Part 63, Subpart NNNNN) (Renewal)</t>
    </r>
  </si>
  <si>
    <t>Activity</t>
  </si>
  <si>
    <r>
      <t xml:space="preserve">   Review initial notification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</si>
  <si>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Review application for construction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</si>
  <si>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Review notification of intent to conduct test </t>
    </r>
    <r>
      <rPr>
        <vertAlign val="superscript"/>
        <sz val="12"/>
        <color rgb="FF000000"/>
        <rFont val="Times New Roman"/>
        <family val="1"/>
      </rPr>
      <t>d</t>
    </r>
  </si>
  <si>
    <r>
      <t xml:space="preserve">   Review notification of compliance status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</si>
  <si>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Review compliance report </t>
    </r>
    <r>
      <rPr>
        <vertAlign val="superscript"/>
        <sz val="12"/>
        <color rgb="FF000000"/>
        <rFont val="Times New Roman"/>
        <family val="1"/>
      </rPr>
      <t>e</t>
    </r>
  </si>
  <si>
    <r>
      <t xml:space="preserve">   Review subsequent performance test report </t>
    </r>
    <r>
      <rPr>
        <vertAlign val="superscript"/>
        <sz val="12"/>
        <color rgb="FF000000"/>
        <rFont val="Times New Roman"/>
        <family val="1"/>
      </rPr>
      <t>f</t>
    </r>
  </si>
  <si>
    <t xml:space="preserve">   Review startup, shutdown, malfunction report</t>
  </si>
  <si>
    <t xml:space="preserve">   Attend performance test</t>
  </si>
  <si>
    <t>TOTAL ANNUAL BURDEN AND COST (rounded)</t>
  </si>
  <si>
    <t>(A)
 Person-hours per occurrence</t>
  </si>
  <si>
    <t>(C) 
Person-hours per respondent per year (C=AxB)</t>
  </si>
  <si>
    <t>Assumptions:</t>
  </si>
  <si>
    <t xml:space="preserve">    will become subject to the rule over the three-year period of this ICR. </t>
  </si>
  <si>
    <r>
      <t xml:space="preserve">        b </t>
    </r>
    <r>
      <rPr>
        <sz val="10"/>
        <color theme="1"/>
        <rFont val="Times New Roman"/>
        <family val="1"/>
      </rPr>
      <t xml:space="preserve"> This cost is based on the following labor rates which incorporates a 1.6 benefits multiplication factor to account for government overhead expenses:</t>
    </r>
  </si>
  <si>
    <t xml:space="preserve">       Managerial rate of $62.90 (GS-13, Step 5, $39.31 x 1.6), Technical rate of $46.67 (GS-12, Step 1, $29.17 x 1.6), and Clerical rate of $25.25 (GS-6, Step 3,</t>
  </si>
  <si>
    <t xml:space="preserve">       $15.78 x 1.6).  These rates are from the Office of Personnel Management (OPM) “2014 General Schedule” which excludes locality rates of pay.</t>
  </si>
  <si>
    <r>
      <t xml:space="preserve">      c</t>
    </r>
    <r>
      <rPr>
        <sz val="10"/>
        <color theme="1"/>
        <rFont val="Times New Roman"/>
        <family val="1"/>
      </rPr>
      <t xml:space="preserve">  This is a one-time only activity for each facility.</t>
    </r>
  </si>
  <si>
    <r>
      <t xml:space="preserve">      d</t>
    </r>
    <r>
      <rPr>
        <sz val="10"/>
        <color theme="1"/>
        <rFont val="Times New Roman"/>
        <family val="1"/>
      </rPr>
      <t xml:space="preserve">  We have assumed that each respondent will take 4 hours to review notification of intent to conduct test.</t>
    </r>
  </si>
  <si>
    <r>
      <t xml:space="preserve">      e</t>
    </r>
    <r>
      <rPr>
        <sz val="10"/>
        <color theme="1"/>
        <rFont val="Times New Roman"/>
        <family val="1"/>
      </rPr>
      <t xml:space="preserve">  We have assumed that each respondent will take twenty hours to review compliance report twice per year.</t>
    </r>
    <r>
      <rPr>
        <vertAlign val="superscript"/>
        <sz val="12"/>
        <color theme="1"/>
        <rFont val="Times New Roman"/>
        <family val="1"/>
      </rPr>
      <t xml:space="preserve">   </t>
    </r>
  </si>
  <si>
    <t xml:space="preserve">          or by significantly increasing its production.</t>
  </si>
  <si>
    <r>
      <t xml:space="preserve">      f</t>
    </r>
    <r>
      <rPr>
        <sz val="10"/>
        <color theme="1"/>
        <rFont val="Times New Roman"/>
        <family val="1"/>
      </rPr>
      <t xml:space="preserve">  We have assumed that some facilities will take ten hours to perform tests after the initial compliance determination , by either brining a new product on line</t>
    </r>
  </si>
  <si>
    <t xml:space="preserve"> </t>
  </si>
  <si>
    <r>
      <t xml:space="preserve">      g </t>
    </r>
    <r>
      <rPr>
        <sz val="10"/>
        <color theme="1"/>
        <rFont val="Times New Roman"/>
        <family val="1"/>
      </rPr>
      <t xml:space="preserve"> We have assumed that it will take each new respondents eight hours to review the SSM report.  This report will be done.</t>
    </r>
  </si>
  <si>
    <r>
      <t xml:space="preserve">        a </t>
    </r>
    <r>
      <rPr>
        <sz val="10"/>
        <color theme="1"/>
        <rFont val="Times New Roman"/>
        <family val="1"/>
      </rPr>
      <t xml:space="preserve"> We have assumed that the average number of respondents that will be subject to the rule will be 87.  There will be two additional new sources per year that</t>
    </r>
  </si>
  <si>
    <t>Capital and O&amp;M Cost</t>
  </si>
  <si>
    <t>Grand TOTAL</t>
  </si>
  <si>
    <r>
      <t xml:space="preserve">   A.  Familiarize with rule requirements </t>
    </r>
    <r>
      <rPr>
        <vertAlign val="superscript"/>
        <sz val="12"/>
        <color rgb="FF000000"/>
        <rFont val="Times New Roman"/>
        <family val="1"/>
      </rPr>
      <t>c</t>
    </r>
  </si>
  <si>
    <r>
      <t xml:space="preserve">       c</t>
    </r>
    <r>
      <rPr>
        <sz val="10"/>
        <color theme="1"/>
        <rFont val="Times New Roman"/>
        <family val="1"/>
      </rPr>
      <t xml:space="preserve">  This is a one-time only activity for each facility and only sources that started up prior to April 17, 2003 are required to submit initial notification</t>
    </r>
  </si>
  <si>
    <t>hr/resp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</si>
</sst>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7" fillId="0" borderId="0" xfId="0" applyFont="1"/>
    <xf numFmtId="165" fontId="8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/>
    <xf numFmtId="165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1" fontId="0" fillId="0" borderId="0" xfId="0" applyNumberFormat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="80" zoomScaleNormal="80" workbookViewId="0">
      <selection sqref="A1:N1"/>
    </sheetView>
  </sheetViews>
  <sheetFormatPr defaultRowHeight="15" x14ac:dyDescent="0.25"/>
  <cols>
    <col min="1" max="1" width="38.85546875" customWidth="1"/>
    <col min="2" max="2" width="11.42578125" customWidth="1"/>
    <col min="3" max="3" width="12.140625" customWidth="1"/>
    <col min="4" max="4" width="11.28515625" customWidth="1"/>
    <col min="5" max="5" width="13.28515625" customWidth="1"/>
    <col min="6" max="6" width="10" customWidth="1"/>
    <col min="7" max="7" width="13.140625" customWidth="1"/>
    <col min="8" max="8" width="13.5703125" customWidth="1"/>
    <col min="9" max="9" width="15.28515625" customWidth="1"/>
    <col min="10" max="10" width="62.28515625" style="24" customWidth="1"/>
  </cols>
  <sheetData>
    <row r="1" spans="1:14" x14ac:dyDescent="0.25">
      <c r="A1" s="33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5"/>
      <c r="L1" s="35"/>
      <c r="M1" s="35"/>
      <c r="N1" s="35"/>
    </row>
    <row r="2" spans="1:14" ht="15.75" x14ac:dyDescent="0.25">
      <c r="A2" s="15" t="s">
        <v>53</v>
      </c>
      <c r="F2">
        <v>103.97</v>
      </c>
      <c r="G2">
        <v>123.93</v>
      </c>
      <c r="H2">
        <v>51.79</v>
      </c>
    </row>
    <row r="3" spans="1:14" x14ac:dyDescent="0.25">
      <c r="A3" s="39" t="s">
        <v>0</v>
      </c>
      <c r="B3" s="36" t="s">
        <v>60</v>
      </c>
      <c r="C3" s="36" t="s">
        <v>59</v>
      </c>
      <c r="D3" s="38" t="s">
        <v>61</v>
      </c>
      <c r="E3" s="38" t="s">
        <v>55</v>
      </c>
      <c r="F3" s="38" t="s">
        <v>56</v>
      </c>
      <c r="G3" s="38" t="s">
        <v>57</v>
      </c>
      <c r="H3" s="36" t="s">
        <v>58</v>
      </c>
      <c r="I3" s="36" t="s">
        <v>62</v>
      </c>
    </row>
    <row r="4" spans="1:14" ht="48" customHeight="1" x14ac:dyDescent="0.25">
      <c r="A4" s="39"/>
      <c r="B4" s="37"/>
      <c r="C4" s="37"/>
      <c r="D4" s="37"/>
      <c r="E4" s="37"/>
      <c r="F4" s="37"/>
      <c r="G4" s="37"/>
      <c r="H4" s="37"/>
      <c r="I4" s="37"/>
      <c r="J4" s="23"/>
    </row>
    <row r="5" spans="1:14" x14ac:dyDescent="0.25">
      <c r="A5" s="2" t="s">
        <v>1</v>
      </c>
      <c r="B5" s="3" t="s">
        <v>2</v>
      </c>
      <c r="C5" s="4"/>
      <c r="D5" s="3"/>
      <c r="E5" s="3"/>
      <c r="F5" s="3"/>
      <c r="G5" s="3"/>
      <c r="H5" s="3"/>
      <c r="I5" s="5"/>
    </row>
    <row r="6" spans="1:14" x14ac:dyDescent="0.25">
      <c r="A6" s="2" t="s">
        <v>3</v>
      </c>
      <c r="B6" s="3" t="s">
        <v>2</v>
      </c>
      <c r="C6" s="4"/>
      <c r="D6" s="3"/>
      <c r="E6" s="3"/>
      <c r="F6" s="3"/>
      <c r="G6" s="3"/>
      <c r="H6" s="3"/>
      <c r="I6" s="5"/>
    </row>
    <row r="7" spans="1:14" x14ac:dyDescent="0.25">
      <c r="A7" s="2" t="s">
        <v>4</v>
      </c>
      <c r="B7" s="3"/>
      <c r="C7" s="4"/>
      <c r="D7" s="3"/>
      <c r="E7" s="3"/>
      <c r="F7" s="3"/>
      <c r="G7" s="3"/>
      <c r="H7" s="3"/>
      <c r="I7" s="5"/>
    </row>
    <row r="8" spans="1:14" ht="18.75" x14ac:dyDescent="0.25">
      <c r="A8" s="2" t="s">
        <v>94</v>
      </c>
      <c r="B8" s="3">
        <v>4</v>
      </c>
      <c r="C8" s="3">
        <v>1</v>
      </c>
      <c r="D8" s="3">
        <f>B8*C8</f>
        <v>4</v>
      </c>
      <c r="E8" s="29">
        <v>87</v>
      </c>
      <c r="F8" s="29">
        <f>D8*E8</f>
        <v>348</v>
      </c>
      <c r="G8" s="29">
        <f>F8*0.05</f>
        <v>17.400000000000002</v>
      </c>
      <c r="H8" s="29">
        <f>F8*0.1</f>
        <v>34.800000000000004</v>
      </c>
      <c r="I8" s="30">
        <f>F8*$F$2+G8*$G$2+H8*$H$2</f>
        <v>40140.233999999997</v>
      </c>
      <c r="J8" s="25"/>
    </row>
    <row r="9" spans="1:14" ht="18.75" x14ac:dyDescent="0.25">
      <c r="A9" s="2" t="s">
        <v>5</v>
      </c>
      <c r="B9" s="3">
        <v>4</v>
      </c>
      <c r="C9" s="3">
        <v>1</v>
      </c>
      <c r="D9" s="3">
        <f t="shared" ref="D9:D37" si="0">B9*C9</f>
        <v>4</v>
      </c>
      <c r="E9" s="3">
        <v>2</v>
      </c>
      <c r="F9" s="3">
        <f>D9*E9</f>
        <v>8</v>
      </c>
      <c r="G9" s="3">
        <f t="shared" ref="G9:G18" si="1">F9*0.05</f>
        <v>0.4</v>
      </c>
      <c r="H9" s="3">
        <f t="shared" ref="H9:H18" si="2">F9*0.1</f>
        <v>0.8</v>
      </c>
      <c r="I9" s="9">
        <f>F9*$F$2+G9*$G$2+H9*$H$2</f>
        <v>922.76400000000001</v>
      </c>
    </row>
    <row r="10" spans="1:14" x14ac:dyDescent="0.25">
      <c r="A10" s="2" t="s">
        <v>6</v>
      </c>
      <c r="B10" s="7"/>
      <c r="C10" s="7"/>
      <c r="D10" s="3"/>
      <c r="E10" s="7"/>
      <c r="F10" s="7"/>
      <c r="G10" s="3"/>
      <c r="H10" s="3"/>
      <c r="I10" s="9"/>
    </row>
    <row r="11" spans="1:14" ht="18.75" x14ac:dyDescent="0.25">
      <c r="A11" s="2" t="s">
        <v>7</v>
      </c>
      <c r="B11" s="3">
        <v>2</v>
      </c>
      <c r="C11" s="3">
        <v>1</v>
      </c>
      <c r="D11" s="3">
        <f t="shared" si="0"/>
        <v>2</v>
      </c>
      <c r="E11" s="29">
        <v>0</v>
      </c>
      <c r="F11" s="29">
        <f>D11*E11</f>
        <v>0</v>
      </c>
      <c r="G11" s="29">
        <f t="shared" si="1"/>
        <v>0</v>
      </c>
      <c r="H11" s="29">
        <f t="shared" si="2"/>
        <v>0</v>
      </c>
      <c r="I11" s="30">
        <f t="shared" ref="I11:I18" si="3">F11*$F$2+G11*$G$2+H11*$H$2</f>
        <v>0</v>
      </c>
      <c r="J11" s="25"/>
    </row>
    <row r="12" spans="1:14" ht="18.75" x14ac:dyDescent="0.25">
      <c r="A12" s="2" t="s">
        <v>8</v>
      </c>
      <c r="B12" s="3">
        <v>2</v>
      </c>
      <c r="C12" s="3">
        <v>1</v>
      </c>
      <c r="D12" s="3">
        <f t="shared" si="0"/>
        <v>2</v>
      </c>
      <c r="E12" s="3">
        <v>2</v>
      </c>
      <c r="F12" s="3">
        <f>D12*E12</f>
        <v>4</v>
      </c>
      <c r="G12" s="3">
        <f t="shared" si="1"/>
        <v>0.2</v>
      </c>
      <c r="H12" s="3">
        <f t="shared" si="2"/>
        <v>0.4</v>
      </c>
      <c r="I12" s="9">
        <f t="shared" si="3"/>
        <v>461.38200000000001</v>
      </c>
    </row>
    <row r="13" spans="1:14" ht="25.5" x14ac:dyDescent="0.25">
      <c r="A13" s="2" t="s">
        <v>9</v>
      </c>
      <c r="B13" s="3">
        <v>2</v>
      </c>
      <c r="C13" s="3">
        <v>1</v>
      </c>
      <c r="D13" s="3">
        <f t="shared" si="0"/>
        <v>2</v>
      </c>
      <c r="E13" s="3">
        <v>2</v>
      </c>
      <c r="F13" s="3">
        <f>D13*E13</f>
        <v>4</v>
      </c>
      <c r="G13" s="3">
        <f t="shared" si="1"/>
        <v>0.2</v>
      </c>
      <c r="H13" s="3">
        <f t="shared" si="2"/>
        <v>0.4</v>
      </c>
      <c r="I13" s="9">
        <f t="shared" si="3"/>
        <v>461.38200000000001</v>
      </c>
    </row>
    <row r="14" spans="1:14" ht="18.75" x14ac:dyDescent="0.25">
      <c r="A14" s="2" t="s">
        <v>10</v>
      </c>
      <c r="B14" s="3">
        <v>19.5</v>
      </c>
      <c r="C14" s="3">
        <v>1</v>
      </c>
      <c r="D14" s="3">
        <f t="shared" si="0"/>
        <v>19.5</v>
      </c>
      <c r="E14" s="3">
        <v>2</v>
      </c>
      <c r="F14" s="3">
        <f t="shared" ref="F14:F18" si="4">D14*E14</f>
        <v>39</v>
      </c>
      <c r="G14" s="3">
        <f t="shared" si="1"/>
        <v>1.9500000000000002</v>
      </c>
      <c r="H14" s="3">
        <f t="shared" si="2"/>
        <v>3.9000000000000004</v>
      </c>
      <c r="I14" s="9">
        <f t="shared" si="3"/>
        <v>4498.4744999999994</v>
      </c>
    </row>
    <row r="15" spans="1:14" ht="18.75" x14ac:dyDescent="0.25">
      <c r="A15" s="2" t="s">
        <v>11</v>
      </c>
      <c r="B15" s="3">
        <v>8.5</v>
      </c>
      <c r="C15" s="3">
        <v>1</v>
      </c>
      <c r="D15" s="3">
        <f t="shared" si="0"/>
        <v>8.5</v>
      </c>
      <c r="E15" s="3">
        <v>2</v>
      </c>
      <c r="F15" s="3">
        <f t="shared" si="4"/>
        <v>17</v>
      </c>
      <c r="G15" s="3">
        <f t="shared" si="1"/>
        <v>0.85000000000000009</v>
      </c>
      <c r="H15" s="3">
        <f t="shared" si="2"/>
        <v>1.7000000000000002</v>
      </c>
      <c r="I15" s="9">
        <f t="shared" si="3"/>
        <v>1960.8735000000001</v>
      </c>
    </row>
    <row r="16" spans="1:14" ht="18.75" x14ac:dyDescent="0.25">
      <c r="A16" s="2" t="s">
        <v>12</v>
      </c>
      <c r="B16" s="3">
        <v>4.5</v>
      </c>
      <c r="C16" s="3">
        <v>2</v>
      </c>
      <c r="D16" s="3">
        <f t="shared" si="0"/>
        <v>9</v>
      </c>
      <c r="E16" s="3">
        <v>85</v>
      </c>
      <c r="F16" s="3">
        <f t="shared" si="4"/>
        <v>765</v>
      </c>
      <c r="G16" s="3">
        <f t="shared" si="1"/>
        <v>38.25</v>
      </c>
      <c r="H16" s="3">
        <f t="shared" si="2"/>
        <v>76.5</v>
      </c>
      <c r="I16" s="9">
        <f t="shared" si="3"/>
        <v>88239.307499999995</v>
      </c>
    </row>
    <row r="17" spans="1:10" ht="18.75" x14ac:dyDescent="0.25">
      <c r="A17" s="2" t="s">
        <v>13</v>
      </c>
      <c r="B17" s="3">
        <v>4</v>
      </c>
      <c r="C17" s="3">
        <v>1</v>
      </c>
      <c r="D17" s="3">
        <f t="shared" si="0"/>
        <v>4</v>
      </c>
      <c r="E17" s="3">
        <v>0</v>
      </c>
      <c r="F17" s="3">
        <f t="shared" si="4"/>
        <v>0</v>
      </c>
      <c r="G17" s="3">
        <f t="shared" si="1"/>
        <v>0</v>
      </c>
      <c r="H17" s="3">
        <f t="shared" si="2"/>
        <v>0</v>
      </c>
      <c r="I17" s="9">
        <f t="shared" si="3"/>
        <v>0</v>
      </c>
    </row>
    <row r="18" spans="1:10" ht="18.75" x14ac:dyDescent="0.25">
      <c r="A18" s="2" t="s">
        <v>63</v>
      </c>
      <c r="B18" s="3">
        <v>2</v>
      </c>
      <c r="C18" s="3">
        <v>10</v>
      </c>
      <c r="D18" s="3">
        <f t="shared" si="0"/>
        <v>20</v>
      </c>
      <c r="E18" s="3">
        <v>2</v>
      </c>
      <c r="F18" s="3">
        <f t="shared" si="4"/>
        <v>40</v>
      </c>
      <c r="G18" s="3">
        <f t="shared" si="1"/>
        <v>2</v>
      </c>
      <c r="H18" s="3">
        <f t="shared" si="2"/>
        <v>4</v>
      </c>
      <c r="I18" s="9">
        <f t="shared" si="3"/>
        <v>4613.82</v>
      </c>
    </row>
    <row r="19" spans="1:10" x14ac:dyDescent="0.25">
      <c r="A19" s="8" t="s">
        <v>14</v>
      </c>
      <c r="B19" s="7"/>
      <c r="C19" s="7"/>
      <c r="D19" s="3"/>
      <c r="E19" s="7"/>
      <c r="F19" s="42">
        <f>SUM(F8:H18)</f>
        <v>1408.75</v>
      </c>
      <c r="G19" s="42"/>
      <c r="H19" s="42"/>
      <c r="I19" s="17">
        <f>SUM(I8:I18)</f>
        <v>141298.23749999999</v>
      </c>
    </row>
    <row r="20" spans="1:10" x14ac:dyDescent="0.25">
      <c r="A20" s="2" t="s">
        <v>15</v>
      </c>
      <c r="B20" s="3"/>
      <c r="C20" s="3"/>
      <c r="D20" s="3"/>
      <c r="E20" s="3"/>
      <c r="F20" s="3"/>
      <c r="G20" s="3"/>
      <c r="H20" s="3"/>
      <c r="I20" s="9"/>
    </row>
    <row r="21" spans="1:10" ht="18.75" x14ac:dyDescent="0.25">
      <c r="A21" s="2" t="s">
        <v>16</v>
      </c>
      <c r="B21" s="3">
        <v>10</v>
      </c>
      <c r="C21" s="3">
        <v>1</v>
      </c>
      <c r="D21" s="3">
        <f t="shared" si="0"/>
        <v>10</v>
      </c>
      <c r="E21" s="3">
        <v>2</v>
      </c>
      <c r="F21" s="3">
        <f>D21*E21</f>
        <v>20</v>
      </c>
      <c r="G21" s="3">
        <f t="shared" ref="G21:G37" si="5">F21*0.05</f>
        <v>1</v>
      </c>
      <c r="H21" s="3">
        <f t="shared" ref="H21:H37" si="6">F21*0.1</f>
        <v>2</v>
      </c>
      <c r="I21" s="9">
        <f>F21*$F$2+G21*$G$2+H21*$H$2</f>
        <v>2306.91</v>
      </c>
    </row>
    <row r="22" spans="1:10" x14ac:dyDescent="0.25">
      <c r="A22" s="2" t="s">
        <v>17</v>
      </c>
      <c r="B22" s="7"/>
      <c r="C22" s="7"/>
      <c r="D22" s="3"/>
      <c r="E22" s="7"/>
      <c r="F22" s="7"/>
      <c r="G22" s="3"/>
      <c r="H22" s="3"/>
      <c r="I22" s="9"/>
    </row>
    <row r="23" spans="1:10" ht="18.75" x14ac:dyDescent="0.25">
      <c r="A23" s="2" t="s">
        <v>64</v>
      </c>
      <c r="B23" s="3">
        <v>1</v>
      </c>
      <c r="C23" s="3">
        <v>100</v>
      </c>
      <c r="D23" s="3">
        <f t="shared" si="0"/>
        <v>100</v>
      </c>
      <c r="E23" s="3">
        <v>87</v>
      </c>
      <c r="F23" s="27">
        <f t="shared" ref="F23:F37" si="7">D23*E23</f>
        <v>8700</v>
      </c>
      <c r="G23" s="3">
        <f t="shared" si="5"/>
        <v>435</v>
      </c>
      <c r="H23" s="3">
        <f t="shared" si="6"/>
        <v>870</v>
      </c>
      <c r="I23" s="9">
        <f>F23*$F$2+G23*$G$2+H23*$H$2</f>
        <v>1003505.8500000001</v>
      </c>
    </row>
    <row r="24" spans="1:10" x14ac:dyDescent="0.25">
      <c r="A24" s="2" t="s">
        <v>18</v>
      </c>
      <c r="B24" s="3">
        <v>48.5</v>
      </c>
      <c r="C24" s="3">
        <v>1</v>
      </c>
      <c r="D24" s="3">
        <f t="shared" si="0"/>
        <v>48.5</v>
      </c>
      <c r="E24" s="3">
        <v>87</v>
      </c>
      <c r="F24" s="26">
        <f t="shared" si="7"/>
        <v>4219.5</v>
      </c>
      <c r="G24" s="28">
        <f t="shared" si="5"/>
        <v>210.97500000000002</v>
      </c>
      <c r="H24" s="3">
        <f t="shared" si="6"/>
        <v>421.95000000000005</v>
      </c>
      <c r="I24" s="9">
        <f>F24*$F$2+G24*$G$2+H24*$H$2</f>
        <v>486700.33724999998</v>
      </c>
      <c r="J24" s="25"/>
    </row>
    <row r="25" spans="1:10" ht="18.75" x14ac:dyDescent="0.25">
      <c r="A25" s="2" t="s">
        <v>19</v>
      </c>
      <c r="B25" s="3">
        <v>1</v>
      </c>
      <c r="C25" s="3">
        <v>365</v>
      </c>
      <c r="D25" s="3">
        <f t="shared" si="0"/>
        <v>365</v>
      </c>
      <c r="E25" s="3">
        <v>87</v>
      </c>
      <c r="F25" s="27">
        <f t="shared" si="7"/>
        <v>31755</v>
      </c>
      <c r="G25" s="28">
        <f t="shared" si="5"/>
        <v>1587.75</v>
      </c>
      <c r="H25" s="26">
        <f t="shared" si="6"/>
        <v>3175.5</v>
      </c>
      <c r="I25" s="9">
        <f>F25*$F$2+G25*$G$2+H25*$H$2</f>
        <v>3662796.3525</v>
      </c>
    </row>
    <row r="26" spans="1:10" ht="18.75" x14ac:dyDescent="0.25">
      <c r="A26" s="2" t="s">
        <v>20</v>
      </c>
      <c r="B26" s="3">
        <v>3.9</v>
      </c>
      <c r="C26" s="3">
        <v>50</v>
      </c>
      <c r="D26" s="3">
        <f t="shared" si="0"/>
        <v>195</v>
      </c>
      <c r="E26" s="3">
        <v>87</v>
      </c>
      <c r="F26" s="27">
        <f t="shared" si="7"/>
        <v>16965</v>
      </c>
      <c r="G26" s="28">
        <f t="shared" si="5"/>
        <v>848.25</v>
      </c>
      <c r="H26" s="26">
        <f t="shared" si="6"/>
        <v>1696.5</v>
      </c>
      <c r="I26" s="9">
        <f>F26*$F$2+G26*$G$2+H26*$H$2</f>
        <v>1956836.4075000002</v>
      </c>
    </row>
    <row r="27" spans="1:10" ht="18.75" x14ac:dyDescent="0.25">
      <c r="A27" s="2" t="s">
        <v>21</v>
      </c>
      <c r="B27" s="3">
        <v>1</v>
      </c>
      <c r="C27" s="3">
        <v>365</v>
      </c>
      <c r="D27" s="3">
        <f t="shared" si="0"/>
        <v>365</v>
      </c>
      <c r="E27" s="3">
        <v>87</v>
      </c>
      <c r="F27" s="27">
        <f t="shared" si="7"/>
        <v>31755</v>
      </c>
      <c r="G27" s="28">
        <f t="shared" si="5"/>
        <v>1587.75</v>
      </c>
      <c r="H27" s="26">
        <f t="shared" si="6"/>
        <v>3175.5</v>
      </c>
      <c r="I27" s="9">
        <f>F27*$F$2+G27*$G$2+H27*$H$2</f>
        <v>3662796.3525</v>
      </c>
    </row>
    <row r="28" spans="1:10" x14ac:dyDescent="0.25">
      <c r="A28" s="2" t="s">
        <v>22</v>
      </c>
      <c r="B28" s="7"/>
      <c r="C28" s="7"/>
      <c r="D28" s="3"/>
      <c r="E28" s="7"/>
      <c r="F28" s="7"/>
      <c r="G28" s="3"/>
      <c r="H28" s="3"/>
      <c r="I28" s="9"/>
    </row>
    <row r="29" spans="1:10" ht="18.75" x14ac:dyDescent="0.25">
      <c r="A29" s="2" t="s">
        <v>23</v>
      </c>
      <c r="B29" s="3">
        <v>40</v>
      </c>
      <c r="C29" s="3">
        <v>1</v>
      </c>
      <c r="D29" s="3">
        <f t="shared" si="0"/>
        <v>40</v>
      </c>
      <c r="E29" s="3">
        <v>2</v>
      </c>
      <c r="F29" s="3">
        <f t="shared" si="7"/>
        <v>80</v>
      </c>
      <c r="G29" s="3">
        <f t="shared" si="5"/>
        <v>4</v>
      </c>
      <c r="H29" s="3">
        <f t="shared" si="6"/>
        <v>8</v>
      </c>
      <c r="I29" s="9">
        <f t="shared" ref="I29:I37" si="8">F29*$F$2+G29*$G$2+H29*$H$2</f>
        <v>9227.64</v>
      </c>
    </row>
    <row r="30" spans="1:10" ht="18.75" x14ac:dyDescent="0.25">
      <c r="A30" s="2" t="s">
        <v>24</v>
      </c>
      <c r="B30" s="3">
        <v>20</v>
      </c>
      <c r="C30" s="3">
        <v>1</v>
      </c>
      <c r="D30" s="3">
        <f t="shared" si="0"/>
        <v>20</v>
      </c>
      <c r="E30" s="3">
        <v>2</v>
      </c>
      <c r="F30" s="3">
        <f t="shared" si="7"/>
        <v>40</v>
      </c>
      <c r="G30" s="3">
        <f t="shared" si="5"/>
        <v>2</v>
      </c>
      <c r="H30" s="3">
        <f t="shared" si="6"/>
        <v>4</v>
      </c>
      <c r="I30" s="9">
        <f t="shared" si="8"/>
        <v>4613.82</v>
      </c>
    </row>
    <row r="31" spans="1:10" ht="18.75" x14ac:dyDescent="0.25">
      <c r="A31" s="2" t="s">
        <v>25</v>
      </c>
      <c r="B31" s="3">
        <v>20</v>
      </c>
      <c r="C31" s="3">
        <v>1</v>
      </c>
      <c r="D31" s="3">
        <f t="shared" si="0"/>
        <v>20</v>
      </c>
      <c r="E31" s="3">
        <v>2</v>
      </c>
      <c r="F31" s="3">
        <f t="shared" si="7"/>
        <v>40</v>
      </c>
      <c r="G31" s="3">
        <f t="shared" si="5"/>
        <v>2</v>
      </c>
      <c r="H31" s="3">
        <f t="shared" si="6"/>
        <v>4</v>
      </c>
      <c r="I31" s="9">
        <f t="shared" si="8"/>
        <v>4613.82</v>
      </c>
    </row>
    <row r="32" spans="1:10" ht="18.75" x14ac:dyDescent="0.25">
      <c r="A32" s="2" t="s">
        <v>26</v>
      </c>
      <c r="B32" s="3">
        <v>40</v>
      </c>
      <c r="C32" s="3">
        <v>1</v>
      </c>
      <c r="D32" s="3">
        <f t="shared" si="0"/>
        <v>40</v>
      </c>
      <c r="E32" s="3">
        <v>2</v>
      </c>
      <c r="F32" s="3">
        <f t="shared" si="7"/>
        <v>80</v>
      </c>
      <c r="G32" s="3">
        <f t="shared" si="5"/>
        <v>4</v>
      </c>
      <c r="H32" s="3">
        <f t="shared" si="6"/>
        <v>8</v>
      </c>
      <c r="I32" s="9">
        <f t="shared" si="8"/>
        <v>9227.64</v>
      </c>
    </row>
    <row r="33" spans="1:12" x14ac:dyDescent="0.25">
      <c r="A33" s="2" t="s">
        <v>27</v>
      </c>
      <c r="B33" s="7"/>
      <c r="C33" s="7"/>
      <c r="D33" s="3">
        <f t="shared" si="0"/>
        <v>0</v>
      </c>
      <c r="E33" s="7"/>
      <c r="F33" s="7"/>
      <c r="G33" s="3">
        <f t="shared" si="5"/>
        <v>0</v>
      </c>
      <c r="H33" s="3">
        <f t="shared" si="6"/>
        <v>0</v>
      </c>
      <c r="I33" s="9">
        <f t="shared" si="8"/>
        <v>0</v>
      </c>
    </row>
    <row r="34" spans="1:12" ht="18.75" x14ac:dyDescent="0.25">
      <c r="A34" s="2" t="s">
        <v>28</v>
      </c>
      <c r="B34" s="3">
        <v>20</v>
      </c>
      <c r="C34" s="3">
        <v>1</v>
      </c>
      <c r="D34" s="3">
        <f t="shared" si="0"/>
        <v>20</v>
      </c>
      <c r="E34" s="3">
        <v>2</v>
      </c>
      <c r="F34" s="3">
        <f t="shared" si="7"/>
        <v>40</v>
      </c>
      <c r="G34" s="3">
        <f t="shared" si="5"/>
        <v>2</v>
      </c>
      <c r="H34" s="3">
        <f t="shared" si="6"/>
        <v>4</v>
      </c>
      <c r="I34" s="9">
        <f t="shared" si="8"/>
        <v>4613.82</v>
      </c>
    </row>
    <row r="35" spans="1:12" ht="18.75" x14ac:dyDescent="0.25">
      <c r="A35" s="2" t="s">
        <v>29</v>
      </c>
      <c r="B35" s="3">
        <v>4</v>
      </c>
      <c r="C35" s="3">
        <v>1</v>
      </c>
      <c r="D35" s="3">
        <f t="shared" si="0"/>
        <v>4</v>
      </c>
      <c r="E35" s="3">
        <v>2</v>
      </c>
      <c r="F35" s="3">
        <f t="shared" si="7"/>
        <v>8</v>
      </c>
      <c r="G35" s="3">
        <f t="shared" si="5"/>
        <v>0.4</v>
      </c>
      <c r="H35" s="3">
        <f t="shared" si="6"/>
        <v>0.8</v>
      </c>
      <c r="I35" s="9">
        <f t="shared" si="8"/>
        <v>922.76400000000001</v>
      </c>
    </row>
    <row r="36" spans="1:12" ht="18.75" x14ac:dyDescent="0.25">
      <c r="A36" s="2" t="s">
        <v>30</v>
      </c>
      <c r="B36" s="3">
        <v>20</v>
      </c>
      <c r="C36" s="3">
        <v>1</v>
      </c>
      <c r="D36" s="3">
        <f t="shared" si="0"/>
        <v>20</v>
      </c>
      <c r="E36" s="3">
        <v>87</v>
      </c>
      <c r="F36" s="27">
        <f t="shared" si="7"/>
        <v>1740</v>
      </c>
      <c r="G36" s="3">
        <f t="shared" si="5"/>
        <v>87</v>
      </c>
      <c r="H36" s="3">
        <f t="shared" si="6"/>
        <v>174</v>
      </c>
      <c r="I36" s="9">
        <f t="shared" si="8"/>
        <v>200701.16999999998</v>
      </c>
    </row>
    <row r="37" spans="1:12" ht="18.75" x14ac:dyDescent="0.25">
      <c r="A37" s="2" t="s">
        <v>31</v>
      </c>
      <c r="B37" s="3">
        <v>20</v>
      </c>
      <c r="C37" s="3">
        <v>1</v>
      </c>
      <c r="D37" s="3">
        <f t="shared" si="0"/>
        <v>20</v>
      </c>
      <c r="E37" s="3">
        <v>87</v>
      </c>
      <c r="F37" s="27">
        <f t="shared" si="7"/>
        <v>1740</v>
      </c>
      <c r="G37" s="3">
        <f t="shared" si="5"/>
        <v>87</v>
      </c>
      <c r="H37" s="3">
        <f t="shared" si="6"/>
        <v>174</v>
      </c>
      <c r="I37" s="9">
        <f t="shared" si="8"/>
        <v>200701.16999999998</v>
      </c>
    </row>
    <row r="38" spans="1:12" ht="25.5" customHeight="1" x14ac:dyDescent="0.25">
      <c r="A38" s="8" t="s">
        <v>32</v>
      </c>
      <c r="B38" s="7"/>
      <c r="C38" s="7"/>
      <c r="D38" s="7"/>
      <c r="E38" s="7"/>
      <c r="F38" s="44">
        <f>SUM(F20:H37)</f>
        <v>111759.875</v>
      </c>
      <c r="G38" s="44"/>
      <c r="H38" s="44"/>
      <c r="I38" s="16">
        <f>SUM(I20:I37)</f>
        <v>11209564.053750003</v>
      </c>
    </row>
    <row r="39" spans="1:12" x14ac:dyDescent="0.25">
      <c r="A39" s="40" t="s">
        <v>33</v>
      </c>
      <c r="B39" s="45"/>
      <c r="C39" s="45"/>
      <c r="D39" s="45"/>
      <c r="E39" s="45"/>
      <c r="F39" s="44">
        <f>ROUND(F38+F19,-3)</f>
        <v>113000</v>
      </c>
      <c r="G39" s="44"/>
      <c r="H39" s="44"/>
      <c r="I39" s="43">
        <f>ROUND(I38+I19,-5)</f>
        <v>11400000</v>
      </c>
    </row>
    <row r="40" spans="1:12" x14ac:dyDescent="0.25">
      <c r="A40" s="41"/>
      <c r="B40" s="45"/>
      <c r="C40" s="45"/>
      <c r="D40" s="45"/>
      <c r="E40" s="45"/>
      <c r="F40" s="44"/>
      <c r="G40" s="44"/>
      <c r="H40" s="44"/>
      <c r="I40" s="43"/>
    </row>
    <row r="41" spans="1:12" x14ac:dyDescent="0.25">
      <c r="A41" s="31" t="s">
        <v>92</v>
      </c>
      <c r="B41" s="22"/>
      <c r="C41" s="22"/>
      <c r="D41" s="22"/>
      <c r="E41" s="22"/>
      <c r="F41" s="21"/>
      <c r="G41" s="21"/>
      <c r="H41" s="21"/>
      <c r="I41" s="20">
        <v>754000</v>
      </c>
    </row>
    <row r="42" spans="1:12" x14ac:dyDescent="0.25">
      <c r="A42" s="31" t="s">
        <v>93</v>
      </c>
      <c r="B42" s="22"/>
      <c r="C42" s="22"/>
      <c r="D42" s="22"/>
      <c r="E42" s="22"/>
      <c r="F42" s="21"/>
      <c r="G42" s="21"/>
      <c r="H42" s="21"/>
      <c r="I42" s="20">
        <f>ROUND(I41+I39, -5)</f>
        <v>12200000</v>
      </c>
    </row>
    <row r="43" spans="1:12" x14ac:dyDescent="0.25">
      <c r="K43" s="32">
        <f>F39/198</f>
        <v>570.70707070707067</v>
      </c>
      <c r="L43" t="s">
        <v>96</v>
      </c>
    </row>
    <row r="44" spans="1:12" ht="15.75" x14ac:dyDescent="0.25">
      <c r="A44" s="10" t="s">
        <v>39</v>
      </c>
    </row>
    <row r="45" spans="1:12" ht="18.75" x14ac:dyDescent="0.25">
      <c r="A45" s="12" t="s">
        <v>49</v>
      </c>
    </row>
    <row r="46" spans="1:12" x14ac:dyDescent="0.25">
      <c r="A46" s="14" t="s">
        <v>40</v>
      </c>
    </row>
    <row r="47" spans="1:12" ht="18.75" x14ac:dyDescent="0.25">
      <c r="A47" s="12" t="s">
        <v>50</v>
      </c>
    </row>
    <row r="48" spans="1:12" x14ac:dyDescent="0.25">
      <c r="A48" s="13" t="s">
        <v>51</v>
      </c>
    </row>
    <row r="49" spans="1:1" x14ac:dyDescent="0.25">
      <c r="A49" s="13" t="s">
        <v>34</v>
      </c>
    </row>
    <row r="50" spans="1:1" x14ac:dyDescent="0.25">
      <c r="A50" s="13" t="s">
        <v>35</v>
      </c>
    </row>
    <row r="51" spans="1:1" ht="18.75" x14ac:dyDescent="0.25">
      <c r="A51" s="12" t="s">
        <v>95</v>
      </c>
    </row>
    <row r="52" spans="1:1" ht="18.75" x14ac:dyDescent="0.25">
      <c r="A52" s="12" t="s">
        <v>36</v>
      </c>
    </row>
    <row r="53" spans="1:1" ht="18.75" x14ac:dyDescent="0.25">
      <c r="A53" s="12" t="s">
        <v>37</v>
      </c>
    </row>
    <row r="54" spans="1:1" ht="18.75" x14ac:dyDescent="0.25">
      <c r="A54" s="12" t="s">
        <v>52</v>
      </c>
    </row>
    <row r="55" spans="1:1" x14ac:dyDescent="0.25">
      <c r="A55" s="13" t="s">
        <v>38</v>
      </c>
    </row>
    <row r="56" spans="1:1" ht="18.75" x14ac:dyDescent="0.25">
      <c r="A56" s="12" t="s">
        <v>41</v>
      </c>
    </row>
    <row r="57" spans="1:1" ht="18.75" x14ac:dyDescent="0.25">
      <c r="A57" s="12" t="s">
        <v>42</v>
      </c>
    </row>
    <row r="58" spans="1:1" ht="18.75" x14ac:dyDescent="0.25">
      <c r="A58" s="12" t="s">
        <v>43</v>
      </c>
    </row>
    <row r="59" spans="1:1" ht="18.75" x14ac:dyDescent="0.25">
      <c r="A59" s="12" t="s">
        <v>44</v>
      </c>
    </row>
    <row r="60" spans="1:1" ht="18.75" x14ac:dyDescent="0.25">
      <c r="A60" s="12" t="s">
        <v>45</v>
      </c>
    </row>
    <row r="61" spans="1:1" ht="18.75" x14ac:dyDescent="0.25">
      <c r="A61" s="12" t="s">
        <v>46</v>
      </c>
    </row>
    <row r="62" spans="1:1" ht="18.75" x14ac:dyDescent="0.25">
      <c r="A62" s="12" t="s">
        <v>47</v>
      </c>
    </row>
    <row r="63" spans="1:1" ht="18.75" x14ac:dyDescent="0.25">
      <c r="A63" s="12" t="s">
        <v>48</v>
      </c>
    </row>
  </sheetData>
  <mergeCells count="19">
    <mergeCell ref="A39:A40"/>
    <mergeCell ref="F19:H19"/>
    <mergeCell ref="I39:I40"/>
    <mergeCell ref="F38:H38"/>
    <mergeCell ref="B39:B40"/>
    <mergeCell ref="C39:C40"/>
    <mergeCell ref="D39:D40"/>
    <mergeCell ref="E39:E40"/>
    <mergeCell ref="F39:H40"/>
    <mergeCell ref="A1:N1"/>
    <mergeCell ref="B3:B4"/>
    <mergeCell ref="C3:C4"/>
    <mergeCell ref="D3:D4"/>
    <mergeCell ref="E3:E4"/>
    <mergeCell ref="F3:F4"/>
    <mergeCell ref="G3:G4"/>
    <mergeCell ref="H3:H4"/>
    <mergeCell ref="I3:I4"/>
    <mergeCell ref="A3:A4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L6" sqref="L6"/>
    </sheetView>
  </sheetViews>
  <sheetFormatPr defaultRowHeight="15" x14ac:dyDescent="0.25"/>
  <cols>
    <col min="1" max="1" width="37" customWidth="1"/>
    <col min="2" max="2" width="10" customWidth="1"/>
    <col min="3" max="3" width="10.7109375" customWidth="1"/>
    <col min="4" max="4" width="9.5703125" customWidth="1"/>
    <col min="5" max="5" width="11.140625" customWidth="1"/>
    <col min="7" max="7" width="10.85546875" customWidth="1"/>
  </cols>
  <sheetData>
    <row r="1" spans="1:15" ht="15.75" x14ac:dyDescent="0.25">
      <c r="A1" s="46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15.75" x14ac:dyDescent="0.25">
      <c r="A2" s="18" t="s">
        <v>65</v>
      </c>
      <c r="F2">
        <v>46.67</v>
      </c>
      <c r="G2">
        <v>62.9</v>
      </c>
      <c r="H2">
        <v>25.25</v>
      </c>
    </row>
    <row r="3" spans="1:15" ht="76.5" x14ac:dyDescent="0.25">
      <c r="A3" s="1" t="s">
        <v>67</v>
      </c>
      <c r="B3" s="1" t="s">
        <v>77</v>
      </c>
      <c r="C3" s="1" t="s">
        <v>59</v>
      </c>
      <c r="D3" s="1" t="s">
        <v>78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62</v>
      </c>
    </row>
    <row r="4" spans="1:15" ht="17.25" customHeight="1" x14ac:dyDescent="0.25">
      <c r="A4" s="2" t="s">
        <v>68</v>
      </c>
      <c r="B4" s="3">
        <v>4</v>
      </c>
      <c r="C4" s="3">
        <v>1</v>
      </c>
      <c r="D4" s="3">
        <f>B4*C4</f>
        <v>4</v>
      </c>
      <c r="E4" s="3">
        <v>0</v>
      </c>
      <c r="F4" s="3">
        <f>D4*E4</f>
        <v>0</v>
      </c>
      <c r="G4" s="3">
        <f>F4*0.05</f>
        <v>0</v>
      </c>
      <c r="H4" s="3">
        <f>F4*0.1</f>
        <v>0</v>
      </c>
      <c r="I4" s="6">
        <f>F4*$F$2+G4*$G$2+H4*$H$2</f>
        <v>0</v>
      </c>
    </row>
    <row r="5" spans="1:15" ht="17.25" customHeight="1" x14ac:dyDescent="0.25">
      <c r="A5" s="2" t="s">
        <v>69</v>
      </c>
      <c r="B5" s="3">
        <v>4</v>
      </c>
      <c r="C5" s="3">
        <v>1</v>
      </c>
      <c r="D5" s="3">
        <f t="shared" ref="D5:D11" si="0">B5*C5</f>
        <v>4</v>
      </c>
      <c r="E5" s="3">
        <v>2</v>
      </c>
      <c r="F5" s="3">
        <f t="shared" ref="F5:F11" si="1">D5*E5</f>
        <v>8</v>
      </c>
      <c r="G5" s="3">
        <f t="shared" ref="G5:G11" si="2">F5*0.05</f>
        <v>0.4</v>
      </c>
      <c r="H5" s="3">
        <f t="shared" ref="H5:H11" si="3">F5*0.1</f>
        <v>0.8</v>
      </c>
      <c r="I5" s="6">
        <f t="shared" ref="I5:I11" si="4">F5*$F$2+G5*$G$2+H5*$H$2</f>
        <v>418.72</v>
      </c>
    </row>
    <row r="6" spans="1:15" ht="17.25" customHeight="1" x14ac:dyDescent="0.25">
      <c r="A6" s="2" t="s">
        <v>70</v>
      </c>
      <c r="B6" s="3">
        <v>4</v>
      </c>
      <c r="C6" s="3">
        <v>1</v>
      </c>
      <c r="D6" s="3">
        <f t="shared" si="0"/>
        <v>4</v>
      </c>
      <c r="E6" s="3">
        <v>2</v>
      </c>
      <c r="F6" s="3">
        <f t="shared" si="1"/>
        <v>8</v>
      </c>
      <c r="G6" s="3">
        <f t="shared" si="2"/>
        <v>0.4</v>
      </c>
      <c r="H6" s="3">
        <f t="shared" si="3"/>
        <v>0.8</v>
      </c>
      <c r="I6" s="6">
        <f t="shared" si="4"/>
        <v>418.72</v>
      </c>
    </row>
    <row r="7" spans="1:15" ht="17.25" customHeight="1" x14ac:dyDescent="0.25">
      <c r="A7" s="2" t="s">
        <v>71</v>
      </c>
      <c r="B7" s="3">
        <v>20</v>
      </c>
      <c r="C7" s="3">
        <v>1</v>
      </c>
      <c r="D7" s="3">
        <f t="shared" si="0"/>
        <v>20</v>
      </c>
      <c r="E7" s="3">
        <v>2</v>
      </c>
      <c r="F7" s="3">
        <f t="shared" si="1"/>
        <v>40</v>
      </c>
      <c r="G7" s="3">
        <f t="shared" si="2"/>
        <v>2</v>
      </c>
      <c r="H7" s="3">
        <f t="shared" si="3"/>
        <v>4</v>
      </c>
      <c r="I7" s="6">
        <f t="shared" si="4"/>
        <v>2093.6000000000004</v>
      </c>
    </row>
    <row r="8" spans="1:15" ht="17.25" customHeight="1" x14ac:dyDescent="0.25">
      <c r="A8" s="2" t="s">
        <v>72</v>
      </c>
      <c r="B8" s="3">
        <v>20</v>
      </c>
      <c r="C8" s="3">
        <v>2</v>
      </c>
      <c r="D8" s="3">
        <f t="shared" si="0"/>
        <v>40</v>
      </c>
      <c r="E8" s="3">
        <v>2</v>
      </c>
      <c r="F8" s="3">
        <f t="shared" si="1"/>
        <v>80</v>
      </c>
      <c r="G8" s="3">
        <f t="shared" si="2"/>
        <v>4</v>
      </c>
      <c r="H8" s="3">
        <f t="shared" si="3"/>
        <v>8</v>
      </c>
      <c r="I8" s="6">
        <f t="shared" si="4"/>
        <v>4187.2000000000007</v>
      </c>
    </row>
    <row r="9" spans="1:15" ht="17.25" customHeight="1" x14ac:dyDescent="0.25">
      <c r="A9" s="2" t="s">
        <v>73</v>
      </c>
      <c r="B9" s="3">
        <v>10</v>
      </c>
      <c r="C9" s="3">
        <v>1</v>
      </c>
      <c r="D9" s="3">
        <f t="shared" si="0"/>
        <v>10</v>
      </c>
      <c r="E9" s="3">
        <v>0</v>
      </c>
      <c r="F9" s="3">
        <f t="shared" si="1"/>
        <v>0</v>
      </c>
      <c r="G9" s="3">
        <f t="shared" si="2"/>
        <v>0</v>
      </c>
      <c r="H9" s="3">
        <f t="shared" si="3"/>
        <v>0</v>
      </c>
      <c r="I9" s="6">
        <f t="shared" si="4"/>
        <v>0</v>
      </c>
    </row>
    <row r="10" spans="1:15" ht="17.25" customHeight="1" x14ac:dyDescent="0.25">
      <c r="A10" s="2" t="s">
        <v>74</v>
      </c>
      <c r="B10" s="3">
        <v>8</v>
      </c>
      <c r="C10" s="3">
        <v>10</v>
      </c>
      <c r="D10" s="3">
        <f t="shared" si="0"/>
        <v>80</v>
      </c>
      <c r="E10" s="3">
        <v>2</v>
      </c>
      <c r="F10" s="3">
        <f t="shared" si="1"/>
        <v>160</v>
      </c>
      <c r="G10" s="3">
        <f t="shared" si="2"/>
        <v>8</v>
      </c>
      <c r="H10" s="3">
        <f t="shared" si="3"/>
        <v>16</v>
      </c>
      <c r="I10" s="6">
        <f t="shared" si="4"/>
        <v>8374.4000000000015</v>
      </c>
    </row>
    <row r="11" spans="1:15" ht="17.25" customHeight="1" x14ac:dyDescent="0.25">
      <c r="A11" s="2" t="s">
        <v>75</v>
      </c>
      <c r="B11" s="3">
        <v>20</v>
      </c>
      <c r="C11" s="3">
        <v>1</v>
      </c>
      <c r="D11" s="3">
        <f t="shared" si="0"/>
        <v>20</v>
      </c>
      <c r="E11" s="3">
        <v>2</v>
      </c>
      <c r="F11" s="3">
        <f t="shared" si="1"/>
        <v>40</v>
      </c>
      <c r="G11" s="3">
        <f t="shared" si="2"/>
        <v>2</v>
      </c>
      <c r="H11" s="3">
        <f t="shared" si="3"/>
        <v>4</v>
      </c>
      <c r="I11" s="6">
        <f t="shared" si="4"/>
        <v>2093.6000000000004</v>
      </c>
    </row>
    <row r="12" spans="1:15" x14ac:dyDescent="0.25">
      <c r="A12" s="40" t="s">
        <v>76</v>
      </c>
      <c r="B12" s="47"/>
      <c r="C12" s="47"/>
      <c r="D12" s="47"/>
      <c r="E12" s="47"/>
      <c r="F12" s="42">
        <f>SUM(F4:H11)</f>
        <v>386.4</v>
      </c>
      <c r="G12" s="42"/>
      <c r="H12" s="42"/>
      <c r="I12" s="48">
        <f>ROUND(SUM(I4:I11),-2)</f>
        <v>17600</v>
      </c>
    </row>
    <row r="13" spans="1:15" x14ac:dyDescent="0.25">
      <c r="A13" s="41"/>
      <c r="B13" s="47"/>
      <c r="C13" s="47"/>
      <c r="D13" s="47"/>
      <c r="E13" s="47"/>
      <c r="F13" s="42"/>
      <c r="G13" s="42"/>
      <c r="H13" s="42"/>
      <c r="I13" s="48"/>
    </row>
    <row r="15" spans="1:15" x14ac:dyDescent="0.25">
      <c r="A15" s="19" t="s">
        <v>79</v>
      </c>
    </row>
    <row r="16" spans="1:15" ht="18.75" x14ac:dyDescent="0.25">
      <c r="A16" s="11" t="s">
        <v>91</v>
      </c>
    </row>
    <row r="17" spans="1:1" x14ac:dyDescent="0.25">
      <c r="A17" s="13" t="s">
        <v>80</v>
      </c>
    </row>
    <row r="18" spans="1:1" ht="18.75" x14ac:dyDescent="0.25">
      <c r="A18" s="12" t="s">
        <v>81</v>
      </c>
    </row>
    <row r="19" spans="1:1" x14ac:dyDescent="0.25">
      <c r="A19" s="13" t="s">
        <v>82</v>
      </c>
    </row>
    <row r="20" spans="1:1" x14ac:dyDescent="0.25">
      <c r="A20" s="13" t="s">
        <v>83</v>
      </c>
    </row>
    <row r="21" spans="1:1" ht="18.75" x14ac:dyDescent="0.25">
      <c r="A21" s="11" t="s">
        <v>84</v>
      </c>
    </row>
    <row r="22" spans="1:1" ht="18.75" x14ac:dyDescent="0.25">
      <c r="A22" s="12" t="s">
        <v>85</v>
      </c>
    </row>
    <row r="23" spans="1:1" ht="18.75" x14ac:dyDescent="0.25">
      <c r="A23" s="12" t="s">
        <v>86</v>
      </c>
    </row>
    <row r="24" spans="1:1" ht="18.75" x14ac:dyDescent="0.25">
      <c r="A24" s="12" t="s">
        <v>88</v>
      </c>
    </row>
    <row r="25" spans="1:1" x14ac:dyDescent="0.25">
      <c r="A25" s="13" t="s">
        <v>87</v>
      </c>
    </row>
    <row r="26" spans="1:1" ht="18.75" x14ac:dyDescent="0.25">
      <c r="A26" s="12" t="s">
        <v>90</v>
      </c>
    </row>
    <row r="27" spans="1:1" ht="15.75" x14ac:dyDescent="0.25">
      <c r="A27" s="10" t="s">
        <v>89</v>
      </c>
    </row>
  </sheetData>
  <mergeCells count="8">
    <mergeCell ref="A1:O1"/>
    <mergeCell ref="B12:B13"/>
    <mergeCell ref="C12:C13"/>
    <mergeCell ref="D12:D13"/>
    <mergeCell ref="E12:E13"/>
    <mergeCell ref="F12:H13"/>
    <mergeCell ref="I12:I13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Layton</dc:creator>
  <cp:lastModifiedBy>Courtney Kerwin</cp:lastModifiedBy>
  <dcterms:created xsi:type="dcterms:W3CDTF">2015-08-06T21:22:02Z</dcterms:created>
  <dcterms:modified xsi:type="dcterms:W3CDTF">2015-12-23T02:26:04Z</dcterms:modified>
</cp:coreProperties>
</file>