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Industry" sheetId="1" r:id="rId1"/>
    <sheet name="Agency" sheetId="2" r:id="rId2"/>
  </sheets>
  <calcPr calcId="152511"/>
</workbook>
</file>

<file path=xl/calcChain.xml><?xml version="1.0" encoding="utf-8"?>
<calcChain xmlns="http://schemas.openxmlformats.org/spreadsheetml/2006/main">
  <c r="E6" i="1" l="1"/>
  <c r="I27" i="1" l="1"/>
  <c r="D4" i="2" l="1"/>
  <c r="F4" i="2" s="1"/>
  <c r="H4" i="2" s="1"/>
  <c r="D3" i="2"/>
  <c r="F3" i="2" s="1"/>
  <c r="D14" i="2"/>
  <c r="F14" i="2" s="1"/>
  <c r="H14" i="2" s="1"/>
  <c r="D13" i="2"/>
  <c r="F13" i="2" s="1"/>
  <c r="H13" i="2" s="1"/>
  <c r="D11" i="2"/>
  <c r="F11" i="2" s="1"/>
  <c r="D22" i="1"/>
  <c r="F22" i="1" s="1"/>
  <c r="H22" i="1" s="1"/>
  <c r="D13" i="1"/>
  <c r="F13" i="1" s="1"/>
  <c r="H13" i="1" s="1"/>
  <c r="D12" i="1"/>
  <c r="F12" i="1" s="1"/>
  <c r="H12" i="1" s="1"/>
  <c r="D9" i="1"/>
  <c r="F9" i="1" s="1"/>
  <c r="H9" i="1" s="1"/>
  <c r="D8" i="1"/>
  <c r="F8" i="1" s="1"/>
  <c r="D6" i="1"/>
  <c r="F6" i="1" s="1"/>
  <c r="H6" i="1" s="1"/>
  <c r="D14" i="1"/>
  <c r="D16" i="1"/>
  <c r="D17" i="1"/>
  <c r="H3" i="2" l="1"/>
  <c r="G13" i="2"/>
  <c r="G14" i="2"/>
  <c r="G3" i="2"/>
  <c r="G4" i="2"/>
  <c r="H11" i="2"/>
  <c r="G11" i="2"/>
  <c r="G22" i="1"/>
  <c r="H8" i="1"/>
  <c r="G6" i="1"/>
  <c r="G8" i="1"/>
  <c r="G9" i="1"/>
  <c r="G12" i="1"/>
  <c r="G13" i="1"/>
  <c r="D7" i="2"/>
  <c r="F7" i="2" s="1"/>
  <c r="D8" i="2"/>
  <c r="F8" i="2" s="1"/>
  <c r="D9" i="2"/>
  <c r="F9" i="2" s="1"/>
  <c r="D10" i="2"/>
  <c r="F10" i="2" s="1"/>
  <c r="M5" i="2"/>
  <c r="M4" i="2"/>
  <c r="M3" i="2"/>
  <c r="M5" i="1"/>
  <c r="M4" i="1"/>
  <c r="M3" i="1"/>
  <c r="D24" i="1"/>
  <c r="F24" i="1" s="1"/>
  <c r="F16" i="1"/>
  <c r="F17" i="1"/>
  <c r="F14" i="1"/>
  <c r="I3" i="2" l="1"/>
  <c r="I4" i="2"/>
  <c r="I14" i="2"/>
  <c r="I13" i="2"/>
  <c r="I11" i="2"/>
  <c r="I13" i="1"/>
  <c r="I8" i="1"/>
  <c r="I12" i="1"/>
  <c r="I9" i="1"/>
  <c r="I6" i="1"/>
  <c r="I22" i="1"/>
  <c r="H10" i="2"/>
  <c r="G10" i="2"/>
  <c r="G8" i="2"/>
  <c r="H8" i="2"/>
  <c r="H9" i="2"/>
  <c r="G9" i="2"/>
  <c r="H7" i="2"/>
  <c r="G7" i="2"/>
  <c r="H16" i="1"/>
  <c r="G16" i="1"/>
  <c r="I16" i="1" s="1"/>
  <c r="G24" i="1"/>
  <c r="F25" i="1" s="1"/>
  <c r="H24" i="1"/>
  <c r="G14" i="1"/>
  <c r="F18" i="1" s="1"/>
  <c r="H14" i="1"/>
  <c r="H17" i="1"/>
  <c r="G17" i="1"/>
  <c r="F15" i="2" l="1"/>
  <c r="F26" i="1"/>
  <c r="K26" i="1" s="1"/>
  <c r="I7" i="2"/>
  <c r="I9" i="2"/>
  <c r="I8" i="2"/>
  <c r="I10" i="2"/>
  <c r="I14" i="1"/>
  <c r="I18" i="1" s="1"/>
  <c r="I24" i="1"/>
  <c r="I25" i="1" s="1"/>
  <c r="I17" i="1"/>
  <c r="I26" i="1" l="1"/>
  <c r="I28" i="1" s="1"/>
  <c r="I15" i="2"/>
</calcChain>
</file>

<file path=xl/sharedStrings.xml><?xml version="1.0" encoding="utf-8"?>
<sst xmlns="http://schemas.openxmlformats.org/spreadsheetml/2006/main" count="98" uniqueCount="85">
  <si>
    <t>Burden item</t>
  </si>
  <si>
    <t>(C=AxB)</t>
  </si>
  <si>
    <t>(E=CxD)</t>
  </si>
  <si>
    <t>(Ex0.05)</t>
  </si>
  <si>
    <t>(Ex0.1)</t>
  </si>
  <si>
    <t>1. Applications</t>
  </si>
  <si>
    <t>N/A</t>
  </si>
  <si>
    <t>2. Survey and Studies</t>
  </si>
  <si>
    <t xml:space="preserve">5.  Recordkeeping Requirements </t>
  </si>
  <si>
    <t xml:space="preserve">  B.  Plan activities</t>
  </si>
  <si>
    <t>(C)
Person-hours per respondent per year</t>
  </si>
  <si>
    <t>(B)
No. of occurrence per respondent per year</t>
  </si>
  <si>
    <t>(A)
Person-hours per occurrence</t>
  </si>
  <si>
    <t>(E)
Technical person-hours per year</t>
  </si>
  <si>
    <t>(F)
Management person-hours per year</t>
  </si>
  <si>
    <t>(G) Clerical person hours per year</t>
  </si>
  <si>
    <t>Assumptions:</t>
  </si>
  <si>
    <t>Labor Type</t>
  </si>
  <si>
    <t>Mgmt.</t>
  </si>
  <si>
    <t>Tech.</t>
  </si>
  <si>
    <t>Cler.</t>
  </si>
  <si>
    <t>Hourly Mean Wage</t>
  </si>
  <si>
    <t>With  Fringe &amp; Overhead</t>
  </si>
  <si>
    <t>(GS- 12, step 1) - Tech.</t>
  </si>
  <si>
    <t>(GS- 13, step 5) - Mgmt.</t>
  </si>
  <si>
    <t>(GS-6, step 3) - Cler.</t>
  </si>
  <si>
    <t>Activity</t>
  </si>
  <si>
    <t>(A)
EPA person-hours per occurrence</t>
  </si>
  <si>
    <t>(B)
No. of occurrences per plant per year</t>
  </si>
  <si>
    <t>(C)
EPA person-hours per plant per year</t>
  </si>
  <si>
    <t>(D)
Plants per year</t>
  </si>
  <si>
    <t>(G)
Clerical person-hours per year</t>
  </si>
  <si>
    <t>3. Reporting Requirements</t>
  </si>
  <si>
    <t xml:space="preserve">       Initial Performance Test</t>
  </si>
  <si>
    <t xml:space="preserve">       Repeat Performance Test</t>
  </si>
  <si>
    <t xml:space="preserve">   C. Gather Existing Information</t>
  </si>
  <si>
    <t xml:space="preserve">   B. Required activities</t>
  </si>
  <si>
    <t xml:space="preserve">   D. Write report </t>
  </si>
  <si>
    <t xml:space="preserve">    ii.  Notification of initial performance test  </t>
  </si>
  <si>
    <t xml:space="preserve">    i.  Notification of construction/ reconstruction</t>
  </si>
  <si>
    <t xml:space="preserve">    iii.  Notification of actual startup</t>
  </si>
  <si>
    <t xml:space="preserve">    iv.  Report of performance test</t>
  </si>
  <si>
    <t xml:space="preserve">    v.  Semiannual report</t>
  </si>
  <si>
    <t xml:space="preserve">    vi.  Excess emissions report</t>
  </si>
  <si>
    <t>3B</t>
  </si>
  <si>
    <t>3A</t>
  </si>
  <si>
    <t xml:space="preserve">  C.  Implement activities (Monthly Performance Test)</t>
  </si>
  <si>
    <t xml:space="preserve">  D.  Develop record system </t>
  </si>
  <si>
    <t xml:space="preserve">        Records of operating parameter</t>
  </si>
  <si>
    <t>1. Initial Performance Test</t>
  </si>
  <si>
    <t>2. Repeat Performance Test</t>
  </si>
  <si>
    <t>3. Report Review</t>
  </si>
  <si>
    <t>A. New Plants</t>
  </si>
  <si>
    <t>ii. Notification of Initial Startup</t>
  </si>
  <si>
    <t>iii. Notification of Actual Startup</t>
  </si>
  <si>
    <t>iv. Notification of Initial Test</t>
  </si>
  <si>
    <t>v. Review Test Results</t>
  </si>
  <si>
    <t>i. Noification of Construction</t>
  </si>
  <si>
    <t>B. Existing Plants</t>
  </si>
  <si>
    <t>i. Semiannual Reports</t>
  </si>
  <si>
    <t>ii. Excess Emissions Reports</t>
  </si>
  <si>
    <t>Subtotal for Recordkeeping Requirements</t>
  </si>
  <si>
    <t>Subtotal for Reporting Requirements</t>
  </si>
  <si>
    <r>
      <t>(D) Respondents per year</t>
    </r>
    <r>
      <rPr>
        <vertAlign val="superscript"/>
        <sz val="10"/>
        <color theme="1"/>
        <rFont val="Times New Roman"/>
        <family val="1"/>
      </rPr>
      <t>a</t>
    </r>
  </si>
  <si>
    <r>
      <t>(H) Cost</t>
    </r>
    <r>
      <rPr>
        <vertAlign val="superscript"/>
        <sz val="10"/>
        <color theme="1"/>
        <rFont val="Times New Roman"/>
        <family val="1"/>
      </rPr>
      <t xml:space="preserve"> b </t>
    </r>
    <r>
      <rPr>
        <sz val="10"/>
        <color theme="1"/>
        <rFont val="Times New Roman"/>
        <family val="1"/>
      </rPr>
      <t>$</t>
    </r>
  </si>
  <si>
    <r>
      <rPr>
        <b/>
        <sz val="10"/>
        <rFont val="Times New Roman"/>
        <family val="1"/>
      </rPr>
      <t xml:space="preserve">Respondant Rates
</t>
    </r>
    <r>
      <rPr>
        <sz val="8"/>
        <rFont val="Times New Roman"/>
        <family val="1"/>
      </rPr>
      <t>(Source: http://www.bls.gov/news.release/ecec.t02.htm)</t>
    </r>
  </si>
  <si>
    <r>
      <t>Total Compensation ($/hr)</t>
    </r>
    <r>
      <rPr>
        <sz val="8"/>
        <rFont val="Times New Roman"/>
        <family val="1"/>
      </rPr>
      <t xml:space="preserve"> </t>
    </r>
  </si>
  <si>
    <r>
      <t>Loaded Rate</t>
    </r>
    <r>
      <rPr>
        <sz val="8"/>
        <rFont val="Times New Roman"/>
        <family val="1"/>
      </rPr>
      <t xml:space="preserve"> (Rate + 110%rate)</t>
    </r>
  </si>
  <si>
    <r>
      <t>(H)
Cost</t>
    </r>
    <r>
      <rPr>
        <vertAlign val="superscript"/>
        <sz val="10"/>
        <color theme="1"/>
        <rFont val="Times New Roman"/>
        <family val="1"/>
      </rPr>
      <t>a</t>
    </r>
    <r>
      <rPr>
        <sz val="10"/>
        <color theme="1"/>
        <rFont val="Times New Roman"/>
        <family val="1"/>
      </rPr>
      <t xml:space="preserve"> $</t>
    </r>
  </si>
  <si>
    <r>
      <t xml:space="preserve">EPA 
</t>
    </r>
    <r>
      <rPr>
        <sz val="10"/>
        <rFont val="Times New Roman"/>
        <family val="1"/>
      </rPr>
      <t>Source: http://www.opm.gov/oca/11tables/html/gs_h.asp</t>
    </r>
  </si>
  <si>
    <t>hr/resp</t>
  </si>
  <si>
    <r>
      <t>a</t>
    </r>
    <r>
      <rPr>
        <sz val="10"/>
        <color rgb="FF000000"/>
        <rFont val="Times New Roman"/>
        <family val="1"/>
      </rPr>
      <t xml:space="preserve">  Assumes an average of 48 affected facilities, with no new plants coming online.</t>
    </r>
  </si>
  <si>
    <r>
      <t>b</t>
    </r>
    <r>
      <rPr>
        <sz val="10"/>
        <color rgb="FF000000"/>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t>
    </r>
  </si>
  <si>
    <r>
      <t>c</t>
    </r>
    <r>
      <rPr>
        <sz val="10"/>
        <color rgb="FF000000"/>
        <rFont val="Times New Roman"/>
        <family val="1"/>
      </rPr>
      <t xml:space="preserve">  Assumed 20% r</t>
    </r>
    <r>
      <rPr>
        <sz val="10"/>
        <color theme="1"/>
        <rFont val="Times New Roman"/>
        <family val="1"/>
      </rPr>
      <t>ate of failed performance tests.</t>
    </r>
  </si>
  <si>
    <r>
      <t>d</t>
    </r>
    <r>
      <rPr>
        <sz val="10"/>
        <color theme="1"/>
        <rFont val="Times New Roman"/>
        <family val="1"/>
      </rPr>
      <t xml:space="preserve">  Each plant files an excess emission report every other year and a semiannual report twice a year.</t>
    </r>
  </si>
  <si>
    <r>
      <t>e</t>
    </r>
    <r>
      <rPr>
        <sz val="10"/>
        <color theme="1"/>
        <rFont val="Times New Roman"/>
        <family val="1"/>
      </rPr>
      <t xml:space="preserve">  Assume operation 250 days per year as specified in the NSPS review document.</t>
    </r>
  </si>
  <si>
    <r>
      <t xml:space="preserve">f </t>
    </r>
    <r>
      <rPr>
        <sz val="10"/>
        <color theme="1"/>
        <rFont val="Times New Roman"/>
        <family val="1"/>
      </rPr>
      <t>Totals have been rounded to 3 significant values.  Figures may not add exactly due to rounding.</t>
    </r>
  </si>
  <si>
    <r>
      <t xml:space="preserve">TOTAL ANNUAL BURDEN AND COSTS (rounded): </t>
    </r>
    <r>
      <rPr>
        <b/>
        <vertAlign val="superscript"/>
        <sz val="10"/>
        <color theme="1"/>
        <rFont val="Times New Roman"/>
        <family val="1"/>
      </rPr>
      <t>f</t>
    </r>
  </si>
  <si>
    <r>
      <t xml:space="preserve">Capital and O&amp;M Cost (see Section 6(b)(iii)): </t>
    </r>
    <r>
      <rPr>
        <b/>
        <vertAlign val="superscript"/>
        <sz val="10"/>
        <rFont val="Times New Roman"/>
        <family val="1"/>
      </rPr>
      <t>f</t>
    </r>
  </si>
  <si>
    <r>
      <t xml:space="preserve">TOTAL COST: </t>
    </r>
    <r>
      <rPr>
        <b/>
        <vertAlign val="superscript"/>
        <sz val="10"/>
        <rFont val="Times New Roman"/>
        <family val="1"/>
      </rPr>
      <t>f</t>
    </r>
  </si>
  <si>
    <r>
      <t>b</t>
    </r>
    <r>
      <rPr>
        <sz val="10"/>
        <color theme="1"/>
        <rFont val="Times New Roman"/>
        <family val="1"/>
      </rPr>
      <t xml:space="preserve">  This cost is based on the following labor rates which incorporates a 1.6 benefits multiplication factor to account for government overhead expenses: $62.27 Managerial rate (GS-13, Step 5, $38.92 x 1.6), $46.21 Technical rate (GS-12, Step 1, $28.88 x 1.6), and $25.01 Clerical rate (GS-6, Step 3, $15.63 x 1.6).  These rates are from the Office of Personnel Management (OPM) 2012 General Schedule, which excludes locality rates of pay.</t>
    </r>
  </si>
  <si>
    <r>
      <t xml:space="preserve">d </t>
    </r>
    <r>
      <rPr>
        <sz val="10"/>
        <color theme="1"/>
        <rFont val="Times New Roman"/>
        <family val="1"/>
      </rPr>
      <t>Totals have been rounded to 3 significant values.  Figures may not add exactly due to rounding.</t>
    </r>
  </si>
  <si>
    <r>
      <t xml:space="preserve">TOTAL ANNUAL BURDEN AND COST (rounded): </t>
    </r>
    <r>
      <rPr>
        <b/>
        <vertAlign val="superscript"/>
        <sz val="10"/>
        <color theme="1"/>
        <rFont val="Times New Roman"/>
        <family val="1"/>
      </rPr>
      <t>d</t>
    </r>
  </si>
  <si>
    <t xml:space="preserve">   A. Familiarize with rule requirements</t>
  </si>
  <si>
    <t xml:space="preserve">  A.  Familiarize with rule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</si>
</sst>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quot;$&quot;#,##0.00_);[Red]\(&quot;$&quot;#,##0.00\)"/>
    <numFmt numFmtId="164" formatCode="General_)"/>
    <numFmt numFmtId="165" formatCode="&quot;$&quot;#,##0.00"/>
    <numFmt numFmtId="166" formatCode="&quot;$&quot;#,##0"/>
  </numFmts>
  <fonts count="23" x14ac:knownFonts="1">
    <font>
      <sz val="11"/>
      <color theme="1"/>
      <name val="Calibri"/>
      <family val="2"/>
      <scheme val="minor"/>
    </font>
    <font>
      <sz val="8"/>
      <name val="Helv"/>
    </font>
    <font>
      <sz val="10"/>
      <name val="Arial"/>
      <family val="2"/>
    </font>
    <font>
      <sz val="8"/>
      <name val="Courier"/>
      <family val="3"/>
    </font>
    <font>
      <b/>
      <i/>
      <sz val="11"/>
      <color theme="1"/>
      <name val="Calibri"/>
      <family val="2"/>
      <scheme val="minor"/>
    </font>
    <font>
      <sz val="10"/>
      <color theme="1"/>
      <name val="Times New Roman"/>
      <family val="1"/>
    </font>
    <font>
      <vertAlign val="superscript"/>
      <sz val="10"/>
      <color theme="1"/>
      <name val="Times New Roman"/>
      <family val="1"/>
    </font>
    <font>
      <sz val="11"/>
      <color theme="1"/>
      <name val="Times New Roman"/>
      <family val="1"/>
    </font>
    <font>
      <b/>
      <u/>
      <sz val="10"/>
      <name val="Times New Roman"/>
      <family val="1"/>
    </font>
    <font>
      <b/>
      <sz val="10"/>
      <name val="Times New Roman"/>
      <family val="1"/>
    </font>
    <font>
      <sz val="8"/>
      <name val="Times New Roman"/>
      <family val="1"/>
    </font>
    <font>
      <b/>
      <u/>
      <sz val="8"/>
      <name val="Times New Roman"/>
      <family val="1"/>
    </font>
    <font>
      <sz val="8"/>
      <color indexed="8"/>
      <name val="Times New Roman"/>
      <family val="1"/>
    </font>
    <font>
      <sz val="10"/>
      <name val="Times New Roman"/>
      <family val="1"/>
    </font>
    <font>
      <b/>
      <i/>
      <sz val="10"/>
      <color theme="1"/>
      <name val="Times New Roman"/>
      <family val="1"/>
    </font>
    <font>
      <b/>
      <sz val="10"/>
      <color theme="1"/>
      <name val="Times New Roman"/>
      <family val="1"/>
    </font>
    <font>
      <b/>
      <i/>
      <sz val="10"/>
      <name val="Times New Roman"/>
      <family val="1"/>
    </font>
    <font>
      <b/>
      <i/>
      <sz val="11"/>
      <color theme="1"/>
      <name val="Times New Roman"/>
      <family val="1"/>
    </font>
    <font>
      <vertAlign val="superscript"/>
      <sz val="12"/>
      <color theme="1"/>
      <name val="Times New Roman"/>
      <family val="1"/>
    </font>
    <font>
      <vertAlign val="superscript"/>
      <sz val="10"/>
      <color rgb="FF000000"/>
      <name val="Times New Roman"/>
      <family val="1"/>
    </font>
    <font>
      <sz val="10"/>
      <color rgb="FF000000"/>
      <name val="Times New Roman"/>
      <family val="1"/>
    </font>
    <font>
      <b/>
      <vertAlign val="superscript"/>
      <sz val="10"/>
      <color theme="1"/>
      <name val="Times New Roman"/>
      <family val="1"/>
    </font>
    <font>
      <b/>
      <vertAlign val="superscript"/>
      <sz val="10"/>
      <name val="Times New Roman"/>
      <family val="1"/>
    </font>
  </fonts>
  <fills count="2">
    <fill>
      <patternFill patternType="none"/>
    </fill>
    <fill>
      <patternFill patternType="gray125"/>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4" fontId="1" fillId="0" borderId="0"/>
    <xf numFmtId="0" fontId="2" fillId="0" borderId="0"/>
    <xf numFmtId="0" fontId="3" fillId="0" borderId="0"/>
  </cellStyleXfs>
  <cellXfs count="71">
    <xf numFmtId="0" fontId="0" fillId="0" borderId="0" xfId="0"/>
    <xf numFmtId="0" fontId="0" fillId="0" borderId="0" xfId="0" applyAlignment="1"/>
    <xf numFmtId="0" fontId="7" fillId="0" borderId="0" xfId="0" applyFont="1" applyAlignment="1">
      <alignment horizontal="center"/>
    </xf>
    <xf numFmtId="0" fontId="7" fillId="0" borderId="0" xfId="0" applyFont="1"/>
    <xf numFmtId="164" fontId="11" fillId="0" borderId="2" xfId="1" applyFont="1" applyFill="1" applyBorder="1" applyAlignment="1">
      <alignment horizontal="center" vertical="center" wrapText="1"/>
    </xf>
    <xf numFmtId="164" fontId="10" fillId="0" borderId="2" xfId="1" applyFont="1" applyFill="1" applyBorder="1" applyAlignment="1">
      <alignment horizontal="center" vertical="center" wrapText="1"/>
    </xf>
    <xf numFmtId="165" fontId="10" fillId="0" borderId="2" xfId="1" applyNumberFormat="1" applyFont="1" applyFill="1" applyBorder="1" applyAlignment="1">
      <alignment horizontal="right" wrapText="1"/>
    </xf>
    <xf numFmtId="165" fontId="12" fillId="0" borderId="2" xfId="1" applyNumberFormat="1" applyFont="1" applyFill="1" applyBorder="1" applyAlignment="1">
      <alignment horizontal="right" wrapText="1"/>
    </xf>
    <xf numFmtId="0" fontId="5" fillId="0" borderId="0" xfId="0" applyFont="1"/>
    <xf numFmtId="0" fontId="7" fillId="0" borderId="0" xfId="0" applyFont="1" applyAlignment="1"/>
    <xf numFmtId="0" fontId="15" fillId="0" borderId="0" xfId="0" applyFont="1"/>
    <xf numFmtId="0" fontId="9" fillId="0" borderId="0" xfId="0" applyFont="1" applyBorder="1" applyAlignment="1">
      <alignment vertical="center"/>
    </xf>
    <xf numFmtId="0" fontId="17" fillId="0" borderId="0" xfId="0" applyFont="1"/>
    <xf numFmtId="0" fontId="4" fillId="0" borderId="0" xfId="0" applyFont="1"/>
    <xf numFmtId="0" fontId="13" fillId="0" borderId="4" xfId="2" applyFont="1" applyFill="1" applyBorder="1" applyAlignment="1">
      <alignment wrapText="1"/>
    </xf>
    <xf numFmtId="0" fontId="9" fillId="0" borderId="5" xfId="2" applyFont="1" applyFill="1" applyBorder="1" applyAlignment="1">
      <alignment vertical="center" wrapText="1"/>
    </xf>
    <xf numFmtId="0" fontId="9" fillId="0" borderId="6" xfId="2" applyFont="1" applyFill="1" applyBorder="1" applyAlignment="1">
      <alignment vertical="center" wrapText="1"/>
    </xf>
    <xf numFmtId="0" fontId="13" fillId="0" borderId="7" xfId="2" applyFont="1" applyFill="1" applyBorder="1"/>
    <xf numFmtId="165" fontId="13" fillId="0" borderId="7" xfId="3" applyNumberFormat="1" applyFont="1" applyBorder="1"/>
    <xf numFmtId="0" fontId="13" fillId="0" borderId="2" xfId="3" applyFont="1" applyFill="1" applyBorder="1"/>
    <xf numFmtId="165" fontId="13" fillId="0" borderId="2" xfId="3" applyNumberFormat="1" applyFont="1" applyBorder="1"/>
    <xf numFmtId="0" fontId="13" fillId="0" borderId="2" xfId="2" applyFont="1" applyFill="1" applyBorder="1"/>
    <xf numFmtId="0" fontId="5" fillId="0" borderId="0" xfId="0" applyFont="1" applyBorder="1"/>
    <xf numFmtId="0" fontId="5" fillId="0" borderId="2" xfId="0" applyFont="1" applyBorder="1" applyAlignment="1">
      <alignment horizontal="left" wrapText="1" indent="1"/>
    </xf>
    <xf numFmtId="0" fontId="5" fillId="0" borderId="2" xfId="0" applyFont="1" applyBorder="1" applyAlignment="1">
      <alignment horizontal="center" wrapText="1"/>
    </xf>
    <xf numFmtId="165" fontId="5" fillId="0" borderId="2" xfId="0" applyNumberFormat="1" applyFont="1" applyBorder="1"/>
    <xf numFmtId="0" fontId="15" fillId="0" borderId="2" xfId="0" applyFont="1" applyBorder="1" applyAlignment="1">
      <alignment horizontal="left" wrapText="1" indent="1"/>
    </xf>
    <xf numFmtId="0" fontId="15" fillId="0" borderId="2" xfId="0" applyFont="1" applyBorder="1" applyAlignment="1">
      <alignment wrapText="1"/>
    </xf>
    <xf numFmtId="166" fontId="15" fillId="0" borderId="2" xfId="0" applyNumberFormat="1" applyFont="1" applyBorder="1"/>
    <xf numFmtId="0" fontId="5" fillId="0" borderId="2" xfId="0" applyFont="1" applyFill="1" applyBorder="1" applyAlignment="1">
      <alignment horizontal="center" wrapText="1"/>
    </xf>
    <xf numFmtId="0" fontId="5" fillId="0" borderId="2" xfId="0" applyFont="1" applyBorder="1" applyAlignment="1">
      <alignment wrapText="1"/>
    </xf>
    <xf numFmtId="0" fontId="5" fillId="0" borderId="2" xfId="0" applyFont="1" applyBorder="1" applyAlignment="1">
      <alignment horizontal="center"/>
    </xf>
    <xf numFmtId="0" fontId="5" fillId="0" borderId="2" xfId="0" applyFont="1" applyBorder="1" applyAlignment="1"/>
    <xf numFmtId="8" fontId="5" fillId="0" borderId="2" xfId="0" applyNumberFormat="1" applyFont="1" applyBorder="1" applyAlignment="1"/>
    <xf numFmtId="8" fontId="13" fillId="0" borderId="2" xfId="0" applyNumberFormat="1" applyFont="1" applyFill="1" applyBorder="1" applyAlignment="1"/>
    <xf numFmtId="0" fontId="14" fillId="0" borderId="2" xfId="0" applyFont="1" applyBorder="1" applyAlignment="1">
      <alignment wrapText="1"/>
    </xf>
    <xf numFmtId="8" fontId="14" fillId="0" borderId="2" xfId="0" applyNumberFormat="1" applyFont="1" applyBorder="1" applyAlignment="1"/>
    <xf numFmtId="0" fontId="16" fillId="0" borderId="2" xfId="0" applyFont="1" applyBorder="1"/>
    <xf numFmtId="3" fontId="15" fillId="0" borderId="2" xfId="0" applyNumberFormat="1" applyFont="1" applyBorder="1" applyAlignment="1"/>
    <xf numFmtId="0" fontId="9" fillId="0" borderId="2" xfId="0" applyFont="1" applyBorder="1" applyAlignment="1">
      <alignment vertical="center"/>
    </xf>
    <xf numFmtId="0" fontId="5" fillId="0" borderId="8" xfId="0" applyFont="1" applyBorder="1" applyAlignment="1">
      <alignment wrapText="1"/>
    </xf>
    <xf numFmtId="0" fontId="5" fillId="0" borderId="8" xfId="0" applyFont="1" applyBorder="1" applyAlignment="1">
      <alignment horizontal="center" wrapText="1"/>
    </xf>
    <xf numFmtId="0" fontId="5" fillId="0" borderId="8" xfId="0" applyFont="1" applyBorder="1" applyAlignment="1">
      <alignment horizontal="center"/>
    </xf>
    <xf numFmtId="0" fontId="5" fillId="0" borderId="7" xfId="0" applyFont="1" applyBorder="1" applyAlignment="1">
      <alignment wrapText="1"/>
    </xf>
    <xf numFmtId="0" fontId="5" fillId="0" borderId="2" xfId="0" applyFont="1" applyFill="1" applyBorder="1" applyAlignment="1">
      <alignment horizontal="center"/>
    </xf>
    <xf numFmtId="0" fontId="13" fillId="0" borderId="2" xfId="0" applyFont="1" applyFill="1" applyBorder="1" applyAlignment="1">
      <alignment horizontal="center"/>
    </xf>
    <xf numFmtId="0" fontId="14" fillId="0" borderId="2" xfId="0" applyFont="1" applyFill="1" applyBorder="1" applyAlignment="1">
      <alignment horizontal="center"/>
    </xf>
    <xf numFmtId="3" fontId="5" fillId="0" borderId="2" xfId="0" applyNumberFormat="1" applyFont="1" applyBorder="1" applyAlignment="1">
      <alignment horizontal="center"/>
    </xf>
    <xf numFmtId="0" fontId="14" fillId="0" borderId="2" xfId="0" applyFont="1" applyBorder="1" applyAlignment="1">
      <alignment horizontal="center"/>
    </xf>
    <xf numFmtId="0" fontId="15" fillId="0" borderId="2" xfId="0" applyFont="1" applyBorder="1" applyAlignment="1">
      <alignment horizontal="center"/>
    </xf>
    <xf numFmtId="1" fontId="15" fillId="0" borderId="2" xfId="0" applyNumberFormat="1" applyFont="1" applyBorder="1" applyAlignment="1">
      <alignment horizontal="center"/>
    </xf>
    <xf numFmtId="1" fontId="7" fillId="0" borderId="0" xfId="0" applyNumberFormat="1" applyFont="1"/>
    <xf numFmtId="0" fontId="5" fillId="0" borderId="7" xfId="0" applyFont="1" applyBorder="1" applyAlignment="1">
      <alignment horizontal="center"/>
    </xf>
    <xf numFmtId="0" fontId="19" fillId="0" borderId="0" xfId="0" applyFont="1" applyAlignment="1">
      <alignment horizontal="left" vertical="center" indent="2"/>
    </xf>
    <xf numFmtId="0" fontId="6" fillId="0" borderId="0" xfId="0" applyFont="1" applyAlignment="1">
      <alignment horizontal="left" vertical="center" indent="2"/>
    </xf>
    <xf numFmtId="0" fontId="18" fillId="0" borderId="0" xfId="0" applyFont="1" applyAlignment="1">
      <alignment horizontal="left" indent="2"/>
    </xf>
    <xf numFmtId="0" fontId="6" fillId="0" borderId="0" xfId="0" applyFont="1" applyAlignment="1">
      <alignment horizontal="left" indent="2"/>
    </xf>
    <xf numFmtId="0" fontId="5" fillId="0" borderId="0" xfId="0" applyFont="1" applyAlignment="1">
      <alignment horizontal="left" indent="1"/>
    </xf>
    <xf numFmtId="0" fontId="5" fillId="0" borderId="8" xfId="0" applyFont="1" applyBorder="1" applyAlignment="1">
      <alignment horizontal="center" vertical="top" wrapText="1"/>
    </xf>
    <xf numFmtId="0" fontId="5" fillId="0" borderId="7" xfId="0" applyFont="1" applyFill="1" applyBorder="1" applyAlignment="1">
      <alignment vertical="top" wrapText="1" indent="1"/>
    </xf>
    <xf numFmtId="0" fontId="5" fillId="0" borderId="7" xfId="0" applyFont="1" applyFill="1" applyBorder="1" applyAlignment="1">
      <alignment horizontal="center" vertical="top" wrapText="1"/>
    </xf>
    <xf numFmtId="0" fontId="5" fillId="0" borderId="7" xfId="0" applyFont="1" applyBorder="1" applyAlignment="1">
      <alignment horizontal="center" vertical="top" wrapText="1"/>
    </xf>
    <xf numFmtId="0" fontId="5" fillId="0" borderId="7" xfId="0" applyFont="1" applyBorder="1" applyAlignment="1">
      <alignment vertical="top" wrapText="1" indent="1"/>
    </xf>
    <xf numFmtId="164" fontId="8" fillId="0" borderId="1" xfId="1" applyFont="1" applyFill="1" applyBorder="1" applyAlignment="1">
      <alignment horizontal="left" wrapText="1"/>
    </xf>
    <xf numFmtId="3" fontId="14" fillId="0" borderId="2" xfId="0" applyNumberFormat="1" applyFont="1" applyBorder="1" applyAlignment="1">
      <alignment horizontal="center"/>
    </xf>
    <xf numFmtId="3" fontId="15" fillId="0" borderId="2" xfId="0" applyNumberFormat="1" applyFont="1" applyBorder="1" applyAlignment="1">
      <alignment horizontal="center"/>
    </xf>
    <xf numFmtId="3" fontId="14" fillId="0" borderId="2" xfId="0" applyNumberFormat="1" applyFont="1" applyFill="1" applyBorder="1" applyAlignment="1">
      <alignment horizontal="center"/>
    </xf>
    <xf numFmtId="0" fontId="15" fillId="0" borderId="2" xfId="0" applyFont="1" applyBorder="1" applyAlignment="1">
      <alignment horizontal="center" wrapText="1"/>
    </xf>
    <xf numFmtId="0" fontId="9" fillId="0" borderId="3" xfId="2" applyFont="1" applyFill="1" applyBorder="1" applyAlignment="1">
      <alignment horizontal="left" wrapText="1"/>
    </xf>
    <xf numFmtId="0" fontId="5" fillId="0" borderId="8" xfId="0" applyFont="1" applyBorder="1" applyAlignment="1">
      <alignment horizontal="center" wrapText="1"/>
    </xf>
    <xf numFmtId="0" fontId="5" fillId="0" borderId="7" xfId="0" applyFont="1" applyBorder="1" applyAlignment="1">
      <alignment horizontal="center" wrapText="1"/>
    </xf>
  </cellXfs>
  <cellStyles count="4">
    <cellStyle name="Normal" xfId="0" builtinId="0"/>
    <cellStyle name="Normal_HMIWI EG SS" xfId="3"/>
    <cellStyle name="Normal_ICR Cost Inputs" xfId="2"/>
    <cellStyle name="Normal_SSI Burden Estimate BML 060710"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workbookViewId="0">
      <pane ySplit="5" topLeftCell="A6" activePane="bottomLeft" state="frozen"/>
      <selection pane="bottomLeft"/>
    </sheetView>
  </sheetViews>
  <sheetFormatPr defaultRowHeight="15" x14ac:dyDescent="0.25"/>
  <cols>
    <col min="1" max="1" width="43.85546875" bestFit="1" customWidth="1"/>
    <col min="2" max="2" width="12.7109375" style="1" bestFit="1" customWidth="1"/>
    <col min="3" max="4" width="9.85546875" style="1" bestFit="1" customWidth="1"/>
    <col min="5" max="5" width="11" style="1" bestFit="1" customWidth="1"/>
    <col min="6" max="6" width="8.5703125" style="1" bestFit="1" customWidth="1"/>
    <col min="7" max="7" width="11.5703125" style="1" bestFit="1" customWidth="1"/>
    <col min="8" max="8" width="7.42578125" style="1" bestFit="1" customWidth="1"/>
    <col min="9" max="9" width="11.7109375" style="1" bestFit="1" customWidth="1"/>
    <col min="10" max="10" width="3.28515625" customWidth="1"/>
    <col min="11" max="11" width="11.28515625" customWidth="1"/>
    <col min="12" max="12" width="17.140625" customWidth="1"/>
    <col min="13" max="13" width="13.85546875" bestFit="1" customWidth="1"/>
  </cols>
  <sheetData>
    <row r="1" spans="1:13" ht="77.25" x14ac:dyDescent="0.25">
      <c r="A1" s="40" t="s">
        <v>0</v>
      </c>
      <c r="B1" s="41" t="s">
        <v>12</v>
      </c>
      <c r="C1" s="41" t="s">
        <v>11</v>
      </c>
      <c r="D1" s="41" t="s">
        <v>10</v>
      </c>
      <c r="E1" s="41" t="s">
        <v>63</v>
      </c>
      <c r="F1" s="41" t="s">
        <v>13</v>
      </c>
      <c r="G1" s="41" t="s">
        <v>14</v>
      </c>
      <c r="H1" s="41" t="s">
        <v>15</v>
      </c>
      <c r="I1" s="42" t="s">
        <v>64</v>
      </c>
      <c r="J1" s="2"/>
      <c r="K1" s="63" t="s">
        <v>65</v>
      </c>
      <c r="L1" s="63"/>
      <c r="M1" s="63"/>
    </row>
    <row r="2" spans="1:13" ht="22.5" x14ac:dyDescent="0.25">
      <c r="A2" s="43"/>
      <c r="B2" s="43"/>
      <c r="C2" s="43"/>
      <c r="D2" s="52" t="s">
        <v>1</v>
      </c>
      <c r="E2" s="52"/>
      <c r="F2" s="52" t="s">
        <v>2</v>
      </c>
      <c r="G2" s="52" t="s">
        <v>3</v>
      </c>
      <c r="H2" s="52" t="s">
        <v>4</v>
      </c>
      <c r="I2" s="43"/>
      <c r="J2" s="3"/>
      <c r="K2" s="4" t="s">
        <v>17</v>
      </c>
      <c r="L2" s="4" t="s">
        <v>66</v>
      </c>
      <c r="M2" s="4" t="s">
        <v>67</v>
      </c>
    </row>
    <row r="3" spans="1:13" x14ac:dyDescent="0.25">
      <c r="A3" s="30" t="s">
        <v>5</v>
      </c>
      <c r="B3" s="44" t="s">
        <v>6</v>
      </c>
      <c r="C3" s="44"/>
      <c r="D3" s="44"/>
      <c r="E3" s="44"/>
      <c r="F3" s="31"/>
      <c r="G3" s="31"/>
      <c r="H3" s="31"/>
      <c r="I3" s="33"/>
      <c r="J3" s="3"/>
      <c r="K3" s="5" t="s">
        <v>18</v>
      </c>
      <c r="L3" s="6">
        <v>61.87</v>
      </c>
      <c r="M3" s="7">
        <f>L3+1.1*L3</f>
        <v>129.92699999999999</v>
      </c>
    </row>
    <row r="4" spans="1:13" ht="15.75" customHeight="1" x14ac:dyDescent="0.25">
      <c r="A4" s="30" t="s">
        <v>7</v>
      </c>
      <c r="B4" s="44" t="s">
        <v>6</v>
      </c>
      <c r="C4" s="44"/>
      <c r="D4" s="44"/>
      <c r="E4" s="44"/>
      <c r="F4" s="31"/>
      <c r="G4" s="31"/>
      <c r="H4" s="31"/>
      <c r="I4" s="33"/>
      <c r="J4" s="3"/>
      <c r="K4" s="5" t="s">
        <v>19</v>
      </c>
      <c r="L4" s="6">
        <v>49.51</v>
      </c>
      <c r="M4" s="7">
        <f>L4+1.1*L4</f>
        <v>103.971</v>
      </c>
    </row>
    <row r="5" spans="1:13" x14ac:dyDescent="0.25">
      <c r="A5" s="30" t="s">
        <v>32</v>
      </c>
      <c r="B5" s="44"/>
      <c r="C5" s="44"/>
      <c r="D5" s="44"/>
      <c r="E5" s="44"/>
      <c r="F5" s="31"/>
      <c r="G5" s="31"/>
      <c r="H5" s="31"/>
      <c r="I5" s="33"/>
      <c r="J5" s="3"/>
      <c r="K5" s="5" t="s">
        <v>20</v>
      </c>
      <c r="L5" s="6">
        <v>24.66</v>
      </c>
      <c r="M5" s="7">
        <f>L5+1.1*L5</f>
        <v>51.786000000000001</v>
      </c>
    </row>
    <row r="6" spans="1:13" ht="15.75" customHeight="1" x14ac:dyDescent="0.25">
      <c r="A6" s="30" t="s">
        <v>83</v>
      </c>
      <c r="B6" s="44">
        <v>1</v>
      </c>
      <c r="C6" s="44">
        <v>1</v>
      </c>
      <c r="D6" s="44">
        <f t="shared" ref="D6:D13" si="0">B6*C6</f>
        <v>1</v>
      </c>
      <c r="E6" s="44">
        <f>E16</f>
        <v>48</v>
      </c>
      <c r="F6" s="31">
        <f t="shared" ref="F6:F13" si="1">D6*E6</f>
        <v>48</v>
      </c>
      <c r="G6" s="31">
        <f t="shared" ref="G6:G13" si="2">F6*0.05</f>
        <v>2.4000000000000004</v>
      </c>
      <c r="H6" s="31">
        <f t="shared" ref="H6:H13" si="3">F6*0.1</f>
        <v>4.8000000000000007</v>
      </c>
      <c r="I6" s="33">
        <f t="shared" ref="I6:I13" si="4">$M$3*G6+$M$4*F6+$M$5*H6</f>
        <v>5551.0056000000004</v>
      </c>
      <c r="J6" s="3"/>
      <c r="K6" s="3"/>
      <c r="L6" s="3"/>
      <c r="M6" s="3"/>
    </row>
    <row r="7" spans="1:13" x14ac:dyDescent="0.25">
      <c r="A7" s="30" t="s">
        <v>36</v>
      </c>
      <c r="B7" s="44"/>
      <c r="C7" s="44"/>
      <c r="D7" s="44"/>
      <c r="E7" s="44"/>
      <c r="F7" s="31"/>
      <c r="G7" s="31"/>
      <c r="H7" s="31"/>
      <c r="I7" s="33"/>
      <c r="J7" s="3"/>
      <c r="K7" s="3"/>
      <c r="L7" s="3"/>
      <c r="M7" s="3"/>
    </row>
    <row r="8" spans="1:13" x14ac:dyDescent="0.25">
      <c r="A8" s="30" t="s">
        <v>33</v>
      </c>
      <c r="B8" s="44">
        <v>60</v>
      </c>
      <c r="C8" s="44">
        <v>1</v>
      </c>
      <c r="D8" s="44">
        <f t="shared" si="0"/>
        <v>60</v>
      </c>
      <c r="E8" s="44">
        <v>0</v>
      </c>
      <c r="F8" s="31">
        <f t="shared" si="1"/>
        <v>0</v>
      </c>
      <c r="G8" s="31">
        <f t="shared" si="2"/>
        <v>0</v>
      </c>
      <c r="H8" s="31">
        <f t="shared" si="3"/>
        <v>0</v>
      </c>
      <c r="I8" s="33">
        <f t="shared" si="4"/>
        <v>0</v>
      </c>
      <c r="J8" s="3"/>
      <c r="K8" s="3"/>
      <c r="L8" s="3"/>
      <c r="M8" s="3"/>
    </row>
    <row r="9" spans="1:13" x14ac:dyDescent="0.25">
      <c r="A9" s="30" t="s">
        <v>34</v>
      </c>
      <c r="B9" s="44">
        <v>60</v>
      </c>
      <c r="C9" s="44">
        <v>0.2</v>
      </c>
      <c r="D9" s="44">
        <f t="shared" si="0"/>
        <v>12</v>
      </c>
      <c r="E9" s="44">
        <v>0</v>
      </c>
      <c r="F9" s="31">
        <f t="shared" si="1"/>
        <v>0</v>
      </c>
      <c r="G9" s="31">
        <f t="shared" si="2"/>
        <v>0</v>
      </c>
      <c r="H9" s="31">
        <f t="shared" si="3"/>
        <v>0</v>
      </c>
      <c r="I9" s="33">
        <f t="shared" si="4"/>
        <v>0</v>
      </c>
      <c r="J9" s="3"/>
      <c r="K9" s="3"/>
      <c r="L9" s="3"/>
      <c r="M9" s="3"/>
    </row>
    <row r="10" spans="1:13" ht="15.75" customHeight="1" x14ac:dyDescent="0.25">
      <c r="A10" s="30" t="s">
        <v>35</v>
      </c>
      <c r="B10" s="44" t="s">
        <v>44</v>
      </c>
      <c r="C10" s="44"/>
      <c r="D10" s="44"/>
      <c r="E10" s="44"/>
      <c r="F10" s="31"/>
      <c r="G10" s="31"/>
      <c r="H10" s="31"/>
      <c r="I10" s="33"/>
      <c r="J10" s="3"/>
      <c r="K10" s="3"/>
      <c r="L10" s="3"/>
      <c r="M10" s="3"/>
    </row>
    <row r="11" spans="1:13" ht="15.75" customHeight="1" x14ac:dyDescent="0.25">
      <c r="A11" s="30" t="s">
        <v>37</v>
      </c>
      <c r="B11" s="44"/>
      <c r="C11" s="44"/>
      <c r="D11" s="44"/>
      <c r="E11" s="44"/>
      <c r="F11" s="31"/>
      <c r="G11" s="31"/>
      <c r="H11" s="31"/>
      <c r="I11" s="33"/>
      <c r="J11" s="3"/>
      <c r="K11" s="3"/>
      <c r="L11" s="3"/>
      <c r="M11" s="3"/>
    </row>
    <row r="12" spans="1:13" x14ac:dyDescent="0.25">
      <c r="A12" s="30" t="s">
        <v>39</v>
      </c>
      <c r="B12" s="44">
        <v>2</v>
      </c>
      <c r="C12" s="44">
        <v>1</v>
      </c>
      <c r="D12" s="44">
        <f t="shared" si="0"/>
        <v>2</v>
      </c>
      <c r="E12" s="44">
        <v>0</v>
      </c>
      <c r="F12" s="31">
        <f t="shared" si="1"/>
        <v>0</v>
      </c>
      <c r="G12" s="31">
        <f t="shared" si="2"/>
        <v>0</v>
      </c>
      <c r="H12" s="31">
        <f t="shared" si="3"/>
        <v>0</v>
      </c>
      <c r="I12" s="33">
        <f t="shared" si="4"/>
        <v>0</v>
      </c>
      <c r="J12" s="3"/>
      <c r="K12" s="3"/>
      <c r="L12" s="3"/>
      <c r="M12" s="3"/>
    </row>
    <row r="13" spans="1:13" x14ac:dyDescent="0.25">
      <c r="A13" s="30" t="s">
        <v>38</v>
      </c>
      <c r="B13" s="44">
        <v>2</v>
      </c>
      <c r="C13" s="44">
        <v>1</v>
      </c>
      <c r="D13" s="44">
        <f t="shared" si="0"/>
        <v>2</v>
      </c>
      <c r="E13" s="44">
        <v>0</v>
      </c>
      <c r="F13" s="31">
        <f t="shared" si="1"/>
        <v>0</v>
      </c>
      <c r="G13" s="31">
        <f t="shared" si="2"/>
        <v>0</v>
      </c>
      <c r="H13" s="31">
        <f t="shared" si="3"/>
        <v>0</v>
      </c>
      <c r="I13" s="33">
        <f t="shared" si="4"/>
        <v>0</v>
      </c>
      <c r="J13" s="3"/>
      <c r="K13" s="3"/>
      <c r="L13" s="3"/>
      <c r="M13" s="3"/>
    </row>
    <row r="14" spans="1:13" x14ac:dyDescent="0.25">
      <c r="A14" s="30" t="s">
        <v>40</v>
      </c>
      <c r="B14" s="44">
        <v>2</v>
      </c>
      <c r="C14" s="44">
        <v>1</v>
      </c>
      <c r="D14" s="44">
        <f>B14*C14</f>
        <v>2</v>
      </c>
      <c r="E14" s="44">
        <v>0</v>
      </c>
      <c r="F14" s="31">
        <f t="shared" ref="F14:F17" si="5">D14*E14</f>
        <v>0</v>
      </c>
      <c r="G14" s="31">
        <f t="shared" ref="G14:G17" si="6">F14*0.05</f>
        <v>0</v>
      </c>
      <c r="H14" s="31">
        <f t="shared" ref="H14:H17" si="7">F14*0.1</f>
        <v>0</v>
      </c>
      <c r="I14" s="33">
        <f>$M$3*G14+$M$4*F14+$M$5*H14</f>
        <v>0</v>
      </c>
      <c r="J14" s="3"/>
      <c r="K14" s="3"/>
      <c r="L14" s="3"/>
      <c r="M14" s="3"/>
    </row>
    <row r="15" spans="1:13" x14ac:dyDescent="0.25">
      <c r="A15" s="30" t="s">
        <v>41</v>
      </c>
      <c r="B15" s="44" t="s">
        <v>44</v>
      </c>
      <c r="C15" s="44"/>
      <c r="D15" s="45"/>
      <c r="E15" s="44"/>
      <c r="F15" s="45"/>
      <c r="G15" s="45"/>
      <c r="H15" s="45"/>
      <c r="I15" s="34"/>
      <c r="J15" s="3"/>
      <c r="K15" s="3"/>
      <c r="L15" s="3"/>
      <c r="M15" s="3"/>
    </row>
    <row r="16" spans="1:13" x14ac:dyDescent="0.25">
      <c r="A16" s="30" t="s">
        <v>42</v>
      </c>
      <c r="B16" s="44">
        <v>8</v>
      </c>
      <c r="C16" s="44">
        <v>2</v>
      </c>
      <c r="D16" s="44">
        <f t="shared" ref="D16:D17" si="8">B16*C16</f>
        <v>16</v>
      </c>
      <c r="E16" s="44">
        <v>48</v>
      </c>
      <c r="F16" s="31">
        <f t="shared" si="5"/>
        <v>768</v>
      </c>
      <c r="G16" s="31">
        <f t="shared" si="6"/>
        <v>38.400000000000006</v>
      </c>
      <c r="H16" s="31">
        <f t="shared" si="7"/>
        <v>76.800000000000011</v>
      </c>
      <c r="I16" s="33">
        <f>$M$3*G16+$M$4*F16+$M$5*H16</f>
        <v>88816.089600000007</v>
      </c>
      <c r="J16" s="3"/>
      <c r="K16" s="3"/>
      <c r="L16" s="3"/>
      <c r="M16" s="3"/>
    </row>
    <row r="17" spans="1:13" x14ac:dyDescent="0.25">
      <c r="A17" s="30" t="s">
        <v>43</v>
      </c>
      <c r="B17" s="44">
        <v>5</v>
      </c>
      <c r="C17" s="44">
        <v>0.5</v>
      </c>
      <c r="D17" s="44">
        <f t="shared" si="8"/>
        <v>2.5</v>
      </c>
      <c r="E17" s="44">
        <v>48</v>
      </c>
      <c r="F17" s="31">
        <f t="shared" si="5"/>
        <v>120</v>
      </c>
      <c r="G17" s="31">
        <f t="shared" si="6"/>
        <v>6</v>
      </c>
      <c r="H17" s="31">
        <f t="shared" si="7"/>
        <v>12</v>
      </c>
      <c r="I17" s="33">
        <f t="shared" ref="I17" si="9">$M$3*G17+$M$4*F17+$M$5*H17</f>
        <v>13877.514000000001</v>
      </c>
      <c r="J17" s="3"/>
      <c r="K17" s="3"/>
      <c r="L17" s="3"/>
      <c r="M17" s="3"/>
    </row>
    <row r="18" spans="1:13" s="13" customFormat="1" x14ac:dyDescent="0.25">
      <c r="A18" s="35" t="s">
        <v>62</v>
      </c>
      <c r="B18" s="46"/>
      <c r="C18" s="46"/>
      <c r="D18" s="46"/>
      <c r="E18" s="46"/>
      <c r="F18" s="66">
        <f>SUM(F3:H17)</f>
        <v>1076.4000000000001</v>
      </c>
      <c r="G18" s="66"/>
      <c r="H18" s="66"/>
      <c r="I18" s="36">
        <f>SUM(I3:I17)</f>
        <v>108244.60920000001</v>
      </c>
      <c r="J18" s="12"/>
      <c r="K18" s="12"/>
      <c r="L18" s="12"/>
      <c r="M18" s="12"/>
    </row>
    <row r="19" spans="1:13" x14ac:dyDescent="0.25">
      <c r="A19" s="30" t="s">
        <v>8</v>
      </c>
      <c r="B19" s="44"/>
      <c r="C19" s="44"/>
      <c r="D19" s="44"/>
      <c r="E19" s="44"/>
      <c r="F19" s="44"/>
      <c r="G19" s="44"/>
      <c r="H19" s="44"/>
      <c r="I19" s="32"/>
      <c r="J19" s="3"/>
      <c r="K19" s="3"/>
      <c r="L19" s="3"/>
      <c r="M19" s="3"/>
    </row>
    <row r="20" spans="1:13" x14ac:dyDescent="0.25">
      <c r="A20" s="30" t="s">
        <v>84</v>
      </c>
      <c r="B20" s="44" t="s">
        <v>45</v>
      </c>
      <c r="C20" s="44"/>
      <c r="D20" s="44"/>
      <c r="E20" s="44"/>
      <c r="F20" s="31"/>
      <c r="G20" s="31"/>
      <c r="H20" s="31"/>
      <c r="I20" s="32"/>
      <c r="J20" s="3"/>
      <c r="K20" s="3"/>
      <c r="L20" s="3"/>
      <c r="M20" s="3"/>
    </row>
    <row r="21" spans="1:13" x14ac:dyDescent="0.25">
      <c r="A21" s="30" t="s">
        <v>9</v>
      </c>
      <c r="B21" s="44" t="s">
        <v>44</v>
      </c>
      <c r="C21" s="44"/>
      <c r="D21" s="44"/>
      <c r="E21" s="44"/>
      <c r="F21" s="31"/>
      <c r="G21" s="31"/>
      <c r="H21" s="31"/>
      <c r="I21" s="33"/>
      <c r="J21" s="3"/>
      <c r="K21" s="3"/>
      <c r="L21" s="3"/>
      <c r="M21" s="3"/>
    </row>
    <row r="22" spans="1:13" x14ac:dyDescent="0.25">
      <c r="A22" s="30" t="s">
        <v>46</v>
      </c>
      <c r="B22" s="44">
        <v>1</v>
      </c>
      <c r="C22" s="44">
        <v>12</v>
      </c>
      <c r="D22" s="44">
        <f t="shared" ref="D22:D24" si="10">B22*C22</f>
        <v>12</v>
      </c>
      <c r="E22" s="44">
        <v>48</v>
      </c>
      <c r="F22" s="31">
        <f t="shared" ref="F22" si="11">D22*E22</f>
        <v>576</v>
      </c>
      <c r="G22" s="31">
        <f t="shared" ref="G22" si="12">F22*0.05</f>
        <v>28.8</v>
      </c>
      <c r="H22" s="31">
        <f t="shared" ref="H22" si="13">F22*0.1</f>
        <v>57.6</v>
      </c>
      <c r="I22" s="33">
        <f t="shared" ref="I22" si="14">$M$3*G22+$M$4*F22+$M$5*H22</f>
        <v>66612.067200000005</v>
      </c>
      <c r="J22" s="3"/>
      <c r="K22" s="3"/>
      <c r="L22" s="3"/>
      <c r="M22" s="3"/>
    </row>
    <row r="23" spans="1:13" x14ac:dyDescent="0.25">
      <c r="A23" s="30" t="s">
        <v>47</v>
      </c>
      <c r="B23" s="44" t="s">
        <v>6</v>
      </c>
      <c r="C23" s="44"/>
      <c r="D23" s="44"/>
      <c r="E23" s="44"/>
      <c r="F23" s="31"/>
      <c r="G23" s="31"/>
      <c r="H23" s="31"/>
      <c r="I23" s="32"/>
      <c r="J23" s="3"/>
      <c r="K23" s="3"/>
      <c r="L23" s="3"/>
      <c r="M23" s="3"/>
    </row>
    <row r="24" spans="1:13" x14ac:dyDescent="0.25">
      <c r="A24" s="30" t="s">
        <v>48</v>
      </c>
      <c r="B24" s="44">
        <v>0.25</v>
      </c>
      <c r="C24" s="44">
        <v>250</v>
      </c>
      <c r="D24" s="44">
        <f t="shared" si="10"/>
        <v>62.5</v>
      </c>
      <c r="E24" s="44">
        <v>48</v>
      </c>
      <c r="F24" s="47">
        <f t="shared" ref="F24" si="15">D24*E24</f>
        <v>3000</v>
      </c>
      <c r="G24" s="31">
        <f t="shared" ref="G24" si="16">F24*0.05</f>
        <v>150</v>
      </c>
      <c r="H24" s="31">
        <f t="shared" ref="H24" si="17">F24*0.1</f>
        <v>300</v>
      </c>
      <c r="I24" s="33">
        <f t="shared" ref="I24" si="18">$M$3*G24+$M$4*F24+$M$5*H24</f>
        <v>346937.85</v>
      </c>
      <c r="J24" s="3"/>
      <c r="K24" s="3"/>
      <c r="L24" s="3"/>
      <c r="M24" s="3"/>
    </row>
    <row r="25" spans="1:13" s="13" customFormat="1" x14ac:dyDescent="0.25">
      <c r="A25" s="37" t="s">
        <v>61</v>
      </c>
      <c r="B25" s="48"/>
      <c r="C25" s="48"/>
      <c r="D25" s="48"/>
      <c r="E25" s="48"/>
      <c r="F25" s="64">
        <f>SUM(F22:H24)</f>
        <v>4112.3999999999996</v>
      </c>
      <c r="G25" s="64"/>
      <c r="H25" s="64"/>
      <c r="I25" s="36">
        <f>SUM(I20:I24)</f>
        <v>413549.91719999997</v>
      </c>
      <c r="J25" s="12"/>
      <c r="K25" s="12"/>
      <c r="L25" s="12"/>
      <c r="M25" s="12"/>
    </row>
    <row r="26" spans="1:13" ht="29.25" x14ac:dyDescent="0.25">
      <c r="A26" s="27" t="s">
        <v>77</v>
      </c>
      <c r="B26" s="49"/>
      <c r="C26" s="49"/>
      <c r="D26" s="49"/>
      <c r="E26" s="49"/>
      <c r="F26" s="65">
        <f>ROUND(SUM(F25,F18),-1)</f>
        <v>5190</v>
      </c>
      <c r="G26" s="65"/>
      <c r="H26" s="65"/>
      <c r="I26" s="38">
        <f>ROUND(SUM(I25,I18),-3)</f>
        <v>522000</v>
      </c>
      <c r="J26" s="3"/>
      <c r="K26" s="51">
        <f>F26/120</f>
        <v>43.25</v>
      </c>
      <c r="L26" s="3" t="s">
        <v>70</v>
      </c>
      <c r="M26" s="3"/>
    </row>
    <row r="27" spans="1:13" ht="15.75" x14ac:dyDescent="0.25">
      <c r="A27" s="39" t="s">
        <v>78</v>
      </c>
      <c r="B27" s="49"/>
      <c r="C27" s="49"/>
      <c r="D27" s="49"/>
      <c r="E27" s="49"/>
      <c r="F27" s="50"/>
      <c r="G27" s="49"/>
      <c r="H27" s="49"/>
      <c r="I27" s="38">
        <f>ROUND(2100*48,-3)</f>
        <v>101000</v>
      </c>
      <c r="J27" s="3"/>
      <c r="K27" s="3"/>
      <c r="L27" s="3"/>
      <c r="M27" s="3"/>
    </row>
    <row r="28" spans="1:13" ht="15.75" x14ac:dyDescent="0.25">
      <c r="A28" s="39" t="s">
        <v>79</v>
      </c>
      <c r="B28" s="49"/>
      <c r="C28" s="49"/>
      <c r="D28" s="49"/>
      <c r="E28" s="49"/>
      <c r="F28" s="49"/>
      <c r="G28" s="49"/>
      <c r="H28" s="49"/>
      <c r="I28" s="38">
        <f>I27+I26</f>
        <v>623000</v>
      </c>
      <c r="J28" s="3"/>
      <c r="K28" s="3"/>
      <c r="L28" s="3"/>
      <c r="M28" s="3"/>
    </row>
    <row r="29" spans="1:13" x14ac:dyDescent="0.25">
      <c r="A29" s="11"/>
      <c r="B29" s="9"/>
      <c r="C29" s="9"/>
      <c r="D29" s="9"/>
      <c r="E29" s="9"/>
      <c r="F29" s="9"/>
      <c r="G29" s="9"/>
      <c r="H29" s="9"/>
      <c r="I29" s="9"/>
      <c r="J29" s="3"/>
      <c r="K29" s="3"/>
      <c r="L29" s="3"/>
      <c r="M29" s="3"/>
    </row>
    <row r="30" spans="1:13" x14ac:dyDescent="0.25">
      <c r="A30" s="10" t="s">
        <v>16</v>
      </c>
      <c r="B30" s="9"/>
      <c r="C30" s="9"/>
      <c r="D30" s="9"/>
      <c r="E30" s="9"/>
      <c r="F30" s="9"/>
      <c r="G30" s="9"/>
      <c r="H30" s="9"/>
      <c r="I30" s="9"/>
      <c r="J30" s="3"/>
      <c r="K30" s="3"/>
      <c r="L30" s="3"/>
      <c r="M30" s="3"/>
    </row>
    <row r="32" spans="1:13" ht="15.75" x14ac:dyDescent="0.25">
      <c r="A32" s="53" t="s">
        <v>71</v>
      </c>
    </row>
    <row r="33" spans="1:1" ht="15.75" x14ac:dyDescent="0.25">
      <c r="A33" s="53" t="s">
        <v>72</v>
      </c>
    </row>
    <row r="34" spans="1:1" ht="15.75" x14ac:dyDescent="0.25">
      <c r="A34" s="53" t="s">
        <v>73</v>
      </c>
    </row>
    <row r="35" spans="1:1" ht="15.75" x14ac:dyDescent="0.25">
      <c r="A35" s="54" t="s">
        <v>74</v>
      </c>
    </row>
    <row r="36" spans="1:1" ht="15.75" x14ac:dyDescent="0.25">
      <c r="A36" s="54" t="s">
        <v>75</v>
      </c>
    </row>
    <row r="37" spans="1:1" ht="18.75" x14ac:dyDescent="0.25">
      <c r="A37" s="55" t="s">
        <v>76</v>
      </c>
    </row>
  </sheetData>
  <mergeCells count="4">
    <mergeCell ref="K1:M1"/>
    <mergeCell ref="F25:H25"/>
    <mergeCell ref="F26:H26"/>
    <mergeCell ref="F18:H1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workbookViewId="0">
      <pane ySplit="5" topLeftCell="A6" activePane="bottomLeft" state="frozen"/>
      <selection pane="bottomLeft" activeCell="D22" sqref="D22"/>
    </sheetView>
  </sheetViews>
  <sheetFormatPr defaultRowHeight="12.75" x14ac:dyDescent="0.2"/>
  <cols>
    <col min="1" max="1" width="42" style="8" customWidth="1"/>
    <col min="2" max="2" width="12.7109375" style="8" bestFit="1" customWidth="1"/>
    <col min="3" max="4" width="9.85546875" style="8" bestFit="1" customWidth="1"/>
    <col min="5" max="5" width="11" style="8" bestFit="1" customWidth="1"/>
    <col min="6" max="6" width="8.5703125" style="8" bestFit="1" customWidth="1"/>
    <col min="7" max="7" width="11.5703125" style="8" bestFit="1" customWidth="1"/>
    <col min="8" max="8" width="7.42578125" style="8" bestFit="1" customWidth="1"/>
    <col min="9" max="9" width="10.42578125" style="8" bestFit="1" customWidth="1"/>
    <col min="10" max="10" width="3.85546875" style="8" customWidth="1"/>
    <col min="11" max="11" width="21" style="8" customWidth="1"/>
    <col min="12" max="12" width="11.85546875" style="8" bestFit="1" customWidth="1"/>
    <col min="13" max="13" width="12.140625" style="8" bestFit="1" customWidth="1"/>
    <col min="14" max="16384" width="9.140625" style="8"/>
  </cols>
  <sheetData>
    <row r="1" spans="1:13" ht="77.25" thickBot="1" x14ac:dyDescent="0.25">
      <c r="A1" s="69" t="s">
        <v>26</v>
      </c>
      <c r="B1" s="58" t="s">
        <v>27</v>
      </c>
      <c r="C1" s="58" t="s">
        <v>28</v>
      </c>
      <c r="D1" s="58" t="s">
        <v>29</v>
      </c>
      <c r="E1" s="58" t="s">
        <v>30</v>
      </c>
      <c r="F1" s="58" t="s">
        <v>13</v>
      </c>
      <c r="G1" s="58" t="s">
        <v>14</v>
      </c>
      <c r="H1" s="58" t="s">
        <v>31</v>
      </c>
      <c r="I1" s="58" t="s">
        <v>68</v>
      </c>
      <c r="K1" s="68" t="s">
        <v>69</v>
      </c>
      <c r="L1" s="68"/>
      <c r="M1" s="68"/>
    </row>
    <row r="2" spans="1:13" ht="26.25" thickBot="1" x14ac:dyDescent="0.25">
      <c r="A2" s="70"/>
      <c r="B2" s="59"/>
      <c r="C2" s="59"/>
      <c r="D2" s="60" t="s">
        <v>1</v>
      </c>
      <c r="E2" s="59"/>
      <c r="F2" s="61" t="s">
        <v>2</v>
      </c>
      <c r="G2" s="61" t="s">
        <v>3</v>
      </c>
      <c r="H2" s="61" t="s">
        <v>4</v>
      </c>
      <c r="I2" s="62"/>
      <c r="K2" s="14"/>
      <c r="L2" s="15" t="s">
        <v>21</v>
      </c>
      <c r="M2" s="16" t="s">
        <v>22</v>
      </c>
    </row>
    <row r="3" spans="1:13" x14ac:dyDescent="0.2">
      <c r="A3" s="23" t="s">
        <v>49</v>
      </c>
      <c r="B3" s="29">
        <v>24</v>
      </c>
      <c r="C3" s="29">
        <v>1</v>
      </c>
      <c r="D3" s="29">
        <f t="shared" ref="D3:D4" si="0">B3*C3</f>
        <v>24</v>
      </c>
      <c r="E3" s="29">
        <v>0</v>
      </c>
      <c r="F3" s="24">
        <f t="shared" ref="F3:F4" si="1">D3*E3</f>
        <v>0</v>
      </c>
      <c r="G3" s="24">
        <f t="shared" ref="G3:G4" si="2">F3*0.05</f>
        <v>0</v>
      </c>
      <c r="H3" s="24">
        <f t="shared" ref="H3:H4" si="3">F3*0.1</f>
        <v>0</v>
      </c>
      <c r="I3" s="25">
        <f t="shared" ref="I3:I4" si="4">F3*$M$3+G3*$M$4+H3*$M$5</f>
        <v>0</v>
      </c>
      <c r="K3" s="17" t="s">
        <v>23</v>
      </c>
      <c r="L3" s="17">
        <v>29.17</v>
      </c>
      <c r="M3" s="18">
        <f>L3*1.6</f>
        <v>46.672000000000004</v>
      </c>
    </row>
    <row r="4" spans="1:13" x14ac:dyDescent="0.2">
      <c r="A4" s="23" t="s">
        <v>50</v>
      </c>
      <c r="B4" s="29">
        <v>24</v>
      </c>
      <c r="C4" s="29">
        <v>1</v>
      </c>
      <c r="D4" s="29">
        <f t="shared" si="0"/>
        <v>24</v>
      </c>
      <c r="E4" s="29">
        <v>0</v>
      </c>
      <c r="F4" s="24">
        <f t="shared" si="1"/>
        <v>0</v>
      </c>
      <c r="G4" s="24">
        <f t="shared" si="2"/>
        <v>0</v>
      </c>
      <c r="H4" s="24">
        <f t="shared" si="3"/>
        <v>0</v>
      </c>
      <c r="I4" s="25">
        <f t="shared" si="4"/>
        <v>0</v>
      </c>
      <c r="K4" s="19" t="s">
        <v>24</v>
      </c>
      <c r="L4" s="19">
        <v>39.31</v>
      </c>
      <c r="M4" s="20">
        <f>L4*1.6</f>
        <v>62.896000000000008</v>
      </c>
    </row>
    <row r="5" spans="1:13" x14ac:dyDescent="0.2">
      <c r="A5" s="23" t="s">
        <v>51</v>
      </c>
      <c r="B5" s="29"/>
      <c r="C5" s="29"/>
      <c r="D5" s="29"/>
      <c r="E5" s="29"/>
      <c r="F5" s="24"/>
      <c r="G5" s="24"/>
      <c r="H5" s="24"/>
      <c r="I5" s="25"/>
      <c r="K5" s="21" t="s">
        <v>25</v>
      </c>
      <c r="L5" s="21">
        <v>15.78</v>
      </c>
      <c r="M5" s="20">
        <f>L5*1.6</f>
        <v>25.248000000000001</v>
      </c>
    </row>
    <row r="6" spans="1:13" x14ac:dyDescent="0.2">
      <c r="A6" s="23" t="s">
        <v>52</v>
      </c>
      <c r="B6" s="29"/>
      <c r="C6" s="29"/>
      <c r="D6" s="29"/>
      <c r="E6" s="29"/>
      <c r="F6" s="24"/>
      <c r="G6" s="24"/>
      <c r="H6" s="24"/>
      <c r="I6" s="25"/>
    </row>
    <row r="7" spans="1:13" x14ac:dyDescent="0.2">
      <c r="A7" s="23" t="s">
        <v>57</v>
      </c>
      <c r="B7" s="29">
        <v>2</v>
      </c>
      <c r="C7" s="29">
        <v>1</v>
      </c>
      <c r="D7" s="29">
        <f t="shared" ref="D7:D14" si="5">B7*C7</f>
        <v>2</v>
      </c>
      <c r="E7" s="29">
        <v>0</v>
      </c>
      <c r="F7" s="24">
        <f t="shared" ref="F7:F11" si="6">D7*E7</f>
        <v>0</v>
      </c>
      <c r="G7" s="24">
        <f>F7*0.05</f>
        <v>0</v>
      </c>
      <c r="H7" s="24">
        <f t="shared" ref="H7:H9" si="7">F7*0.1</f>
        <v>0</v>
      </c>
      <c r="I7" s="25">
        <f>F7*$M$3+G7*$M$4+H7*$M$5</f>
        <v>0</v>
      </c>
    </row>
    <row r="8" spans="1:13" x14ac:dyDescent="0.2">
      <c r="A8" s="23" t="s">
        <v>53</v>
      </c>
      <c r="B8" s="29">
        <v>0.5</v>
      </c>
      <c r="C8" s="29">
        <v>1</v>
      </c>
      <c r="D8" s="29">
        <f t="shared" si="5"/>
        <v>0.5</v>
      </c>
      <c r="E8" s="29">
        <v>0</v>
      </c>
      <c r="F8" s="24">
        <f t="shared" si="6"/>
        <v>0</v>
      </c>
      <c r="G8" s="24">
        <f>F8*0.05</f>
        <v>0</v>
      </c>
      <c r="H8" s="24">
        <f t="shared" si="7"/>
        <v>0</v>
      </c>
      <c r="I8" s="25">
        <f>F8*$M$3+G8*$M$4+H8*$M$5</f>
        <v>0</v>
      </c>
    </row>
    <row r="9" spans="1:13" x14ac:dyDescent="0.2">
      <c r="A9" s="23" t="s">
        <v>54</v>
      </c>
      <c r="B9" s="29">
        <v>0.5</v>
      </c>
      <c r="C9" s="29">
        <v>1</v>
      </c>
      <c r="D9" s="29">
        <f t="shared" si="5"/>
        <v>0.5</v>
      </c>
      <c r="E9" s="29">
        <v>0</v>
      </c>
      <c r="F9" s="24">
        <f t="shared" si="6"/>
        <v>0</v>
      </c>
      <c r="G9" s="24">
        <f>F9*0.05</f>
        <v>0</v>
      </c>
      <c r="H9" s="24">
        <f t="shared" si="7"/>
        <v>0</v>
      </c>
      <c r="I9" s="25">
        <f>F9*$M$3+G9*$M$4+H9*$M$5</f>
        <v>0</v>
      </c>
    </row>
    <row r="10" spans="1:13" x14ac:dyDescent="0.2">
      <c r="A10" s="23" t="s">
        <v>55</v>
      </c>
      <c r="B10" s="29">
        <v>0.5</v>
      </c>
      <c r="C10" s="29">
        <v>1.2</v>
      </c>
      <c r="D10" s="29">
        <f t="shared" si="5"/>
        <v>0.6</v>
      </c>
      <c r="E10" s="29">
        <v>0</v>
      </c>
      <c r="F10" s="24">
        <f t="shared" si="6"/>
        <v>0</v>
      </c>
      <c r="G10" s="24">
        <f>F10*0.05</f>
        <v>0</v>
      </c>
      <c r="H10" s="24">
        <f>F10*0.1</f>
        <v>0</v>
      </c>
      <c r="I10" s="25">
        <f>F10*$M$3+G10*$M$4+H10*$M$5</f>
        <v>0</v>
      </c>
    </row>
    <row r="11" spans="1:13" x14ac:dyDescent="0.2">
      <c r="A11" s="23" t="s">
        <v>56</v>
      </c>
      <c r="B11" s="29">
        <v>8</v>
      </c>
      <c r="C11" s="29">
        <v>1.2</v>
      </c>
      <c r="D11" s="29">
        <f t="shared" si="5"/>
        <v>9.6</v>
      </c>
      <c r="E11" s="29">
        <v>0</v>
      </c>
      <c r="F11" s="24">
        <f t="shared" si="6"/>
        <v>0</v>
      </c>
      <c r="G11" s="24">
        <f>F11*0.05</f>
        <v>0</v>
      </c>
      <c r="H11" s="24">
        <f>F11*0.1</f>
        <v>0</v>
      </c>
      <c r="I11" s="25">
        <f>F11*$M$3+G11*$M$4+H11*$M$5</f>
        <v>0</v>
      </c>
    </row>
    <row r="12" spans="1:13" x14ac:dyDescent="0.2">
      <c r="A12" s="23" t="s">
        <v>58</v>
      </c>
      <c r="B12" s="29"/>
      <c r="C12" s="29"/>
      <c r="D12" s="29"/>
      <c r="E12" s="29"/>
      <c r="F12" s="24"/>
      <c r="G12" s="24"/>
      <c r="H12" s="24"/>
      <c r="I12" s="25"/>
    </row>
    <row r="13" spans="1:13" x14ac:dyDescent="0.2">
      <c r="A13" s="23" t="s">
        <v>59</v>
      </c>
      <c r="B13" s="29">
        <v>2</v>
      </c>
      <c r="C13" s="29">
        <v>2</v>
      </c>
      <c r="D13" s="29">
        <f t="shared" si="5"/>
        <v>4</v>
      </c>
      <c r="E13" s="29">
        <v>48</v>
      </c>
      <c r="F13" s="24">
        <f t="shared" ref="F13:F14" si="8">D13*E13</f>
        <v>192</v>
      </c>
      <c r="G13" s="24">
        <f t="shared" ref="G13:G14" si="9">F13*0.05</f>
        <v>9.6000000000000014</v>
      </c>
      <c r="H13" s="24">
        <f t="shared" ref="H13:H14" si="10">F13*0.1</f>
        <v>19.200000000000003</v>
      </c>
      <c r="I13" s="25">
        <f t="shared" ref="I13:I14" si="11">F13*$M$3+G13*$M$4+H13*$M$5</f>
        <v>10049.587200000002</v>
      </c>
    </row>
    <row r="14" spans="1:13" x14ac:dyDescent="0.2">
      <c r="A14" s="23" t="s">
        <v>60</v>
      </c>
      <c r="B14" s="29">
        <v>2</v>
      </c>
      <c r="C14" s="29">
        <v>0.5</v>
      </c>
      <c r="D14" s="29">
        <f t="shared" si="5"/>
        <v>1</v>
      </c>
      <c r="E14" s="29">
        <v>48</v>
      </c>
      <c r="F14" s="24">
        <f t="shared" si="8"/>
        <v>48</v>
      </c>
      <c r="G14" s="24">
        <f t="shared" si="9"/>
        <v>2.4000000000000004</v>
      </c>
      <c r="H14" s="24">
        <f t="shared" si="10"/>
        <v>4.8000000000000007</v>
      </c>
      <c r="I14" s="25">
        <f t="shared" si="11"/>
        <v>2512.3968000000004</v>
      </c>
    </row>
    <row r="15" spans="1:13" ht="28.5" x14ac:dyDescent="0.2">
      <c r="A15" s="26" t="s">
        <v>82</v>
      </c>
      <c r="B15" s="27"/>
      <c r="C15" s="27"/>
      <c r="D15" s="27"/>
      <c r="E15" s="27"/>
      <c r="F15" s="67">
        <f>ROUND(SUM(F3:H14),0)</f>
        <v>276</v>
      </c>
      <c r="G15" s="67"/>
      <c r="H15" s="67"/>
      <c r="I15" s="28">
        <f>ROUND(SUM(I3:I14),-2)</f>
        <v>12600</v>
      </c>
    </row>
    <row r="16" spans="1:13" x14ac:dyDescent="0.2">
      <c r="A16" s="22"/>
      <c r="B16" s="22"/>
      <c r="C16" s="22"/>
      <c r="D16" s="22"/>
      <c r="E16" s="22"/>
      <c r="F16" s="22"/>
      <c r="G16" s="22"/>
      <c r="H16" s="22"/>
      <c r="I16" s="22"/>
    </row>
    <row r="17" spans="1:1" x14ac:dyDescent="0.2">
      <c r="A17" s="10" t="s">
        <v>16</v>
      </c>
    </row>
    <row r="19" spans="1:1" ht="15.75" x14ac:dyDescent="0.2">
      <c r="A19" s="53" t="s">
        <v>71</v>
      </c>
    </row>
    <row r="20" spans="1:1" ht="15.75" x14ac:dyDescent="0.2">
      <c r="A20" s="54" t="s">
        <v>80</v>
      </c>
    </row>
    <row r="21" spans="1:1" ht="15.75" x14ac:dyDescent="0.2">
      <c r="A21" s="53" t="s">
        <v>73</v>
      </c>
    </row>
    <row r="22" spans="1:1" s="57" customFormat="1" ht="15.75" x14ac:dyDescent="0.2">
      <c r="A22" s="56" t="s">
        <v>81</v>
      </c>
    </row>
  </sheetData>
  <mergeCells count="3">
    <mergeCell ref="F15:H15"/>
    <mergeCell ref="K1:M1"/>
    <mergeCell ref="A1:A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Industry</vt:lpstr>
      <vt:lpstr>Agency</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Amber Allen</dc:creator>
  <cp:lastModifiedBy>wwrigley</cp:lastModifiedBy>
  <cp:lastPrinted>2015-12-08T14:14:47Z</cp:lastPrinted>
  <dcterms:created xsi:type="dcterms:W3CDTF">2011-12-08T19:20:14Z</dcterms:created>
  <dcterms:modified xsi:type="dcterms:W3CDTF">2015-12-08T14:15:14Z</dcterms:modified>
</cp:coreProperties>
</file>