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Industry" sheetId="1" r:id="rId1"/>
    <sheet name="EPA" sheetId="2" r:id="rId2"/>
  </sheets>
  <calcPr calcId="152511"/>
</workbook>
</file>

<file path=xl/calcChain.xml><?xml version="1.0" encoding="utf-8"?>
<calcChain xmlns="http://schemas.openxmlformats.org/spreadsheetml/2006/main">
  <c r="D14" i="2" l="1"/>
  <c r="G17" i="2" l="1"/>
  <c r="D17" i="2"/>
  <c r="I30" i="1"/>
  <c r="G14" i="2" l="1"/>
  <c r="F9" i="1" l="1"/>
  <c r="F10" i="1"/>
  <c r="G10" i="1" s="1"/>
  <c r="F5" i="1"/>
  <c r="F4" i="1"/>
  <c r="H4" i="1" s="1"/>
  <c r="D24" i="1"/>
  <c r="F24" i="1" s="1"/>
  <c r="D25" i="1"/>
  <c r="F25" i="1" s="1"/>
  <c r="D26" i="1"/>
  <c r="F26" i="1" s="1"/>
  <c r="D27" i="1"/>
  <c r="F27" i="1" s="1"/>
  <c r="G27" i="1" s="1"/>
  <c r="D23" i="1"/>
  <c r="F23" i="1" s="1"/>
  <c r="D19" i="1"/>
  <c r="F19" i="1" s="1"/>
  <c r="D20" i="1"/>
  <c r="F20" i="1" s="1"/>
  <c r="D21" i="1"/>
  <c r="F21" i="1" s="1"/>
  <c r="D18" i="1"/>
  <c r="F18" i="1" s="1"/>
  <c r="D15" i="1"/>
  <c r="F15" i="1" s="1"/>
  <c r="D8" i="1"/>
  <c r="F8" i="1" s="1"/>
  <c r="H8" i="1" s="1"/>
  <c r="D9" i="1"/>
  <c r="D10" i="1"/>
  <c r="D11" i="1"/>
  <c r="F11" i="1" s="1"/>
  <c r="D12" i="1"/>
  <c r="F12" i="1" s="1"/>
  <c r="D13" i="1"/>
  <c r="F13" i="1" s="1"/>
  <c r="D14" i="1"/>
  <c r="F14" i="1" s="1"/>
  <c r="D7" i="1"/>
  <c r="F7" i="1" s="1"/>
  <c r="D5" i="1"/>
  <c r="D4" i="1"/>
  <c r="F8" i="2"/>
  <c r="F9" i="2"/>
  <c r="F10" i="2"/>
  <c r="F12" i="2"/>
  <c r="F14" i="2"/>
  <c r="F15" i="2"/>
  <c r="E15" i="2"/>
  <c r="G15" i="2" s="1"/>
  <c r="E16" i="2"/>
  <c r="G16" i="2" s="1"/>
  <c r="E7" i="2"/>
  <c r="E12" i="2"/>
  <c r="G12" i="2" s="1"/>
  <c r="E13" i="2"/>
  <c r="E14" i="2"/>
  <c r="E4" i="2"/>
  <c r="D15" i="2"/>
  <c r="D16" i="2"/>
  <c r="F16" i="2" s="1"/>
  <c r="D8" i="2"/>
  <c r="E8" i="2" s="1"/>
  <c r="G8" i="2" s="1"/>
  <c r="D9" i="2"/>
  <c r="D10" i="2"/>
  <c r="D11" i="2"/>
  <c r="E11" i="2" s="1"/>
  <c r="D12" i="2"/>
  <c r="D13" i="2"/>
  <c r="F13" i="2" s="1"/>
  <c r="D7" i="2"/>
  <c r="F7" i="2" s="1"/>
  <c r="D5" i="2"/>
  <c r="F5" i="2" s="1"/>
  <c r="D4" i="2"/>
  <c r="F4" i="2" s="1"/>
  <c r="G14" i="1" l="1"/>
  <c r="I14" i="1" s="1"/>
  <c r="H14" i="1"/>
  <c r="G18" i="1"/>
  <c r="H18" i="1"/>
  <c r="G24" i="1"/>
  <c r="H24" i="1"/>
  <c r="H13" i="1"/>
  <c r="G13" i="1"/>
  <c r="H21" i="1"/>
  <c r="G21" i="1"/>
  <c r="G19" i="1"/>
  <c r="H19" i="1"/>
  <c r="I19" i="1" s="1"/>
  <c r="G23" i="1"/>
  <c r="H23" i="1"/>
  <c r="I23" i="1" s="1"/>
  <c r="G10" i="2"/>
  <c r="G12" i="1"/>
  <c r="I12" i="1" s="1"/>
  <c r="H12" i="1"/>
  <c r="H20" i="1"/>
  <c r="G20" i="1"/>
  <c r="G11" i="1"/>
  <c r="H11" i="1"/>
  <c r="H7" i="1"/>
  <c r="G7" i="1"/>
  <c r="H15" i="1"/>
  <c r="G15" i="1"/>
  <c r="H25" i="1"/>
  <c r="G25" i="1"/>
  <c r="I25" i="1"/>
  <c r="H10" i="1"/>
  <c r="I10" i="1" s="1"/>
  <c r="G5" i="1"/>
  <c r="G9" i="1"/>
  <c r="I9" i="1" s="1"/>
  <c r="G26" i="1"/>
  <c r="E5" i="2"/>
  <c r="G5" i="2" s="1"/>
  <c r="F11" i="2"/>
  <c r="G4" i="2"/>
  <c r="G7" i="2"/>
  <c r="G8" i="1"/>
  <c r="I8" i="1" s="1"/>
  <c r="H9" i="1"/>
  <c r="H27" i="1"/>
  <c r="I27" i="1" s="1"/>
  <c r="H5" i="1"/>
  <c r="E10" i="2"/>
  <c r="G11" i="2"/>
  <c r="G13" i="2"/>
  <c r="E9" i="2"/>
  <c r="G9" i="2" s="1"/>
  <c r="G4" i="1"/>
  <c r="I4" i="1" s="1"/>
  <c r="H26" i="1"/>
  <c r="I20" i="1" l="1"/>
  <c r="I15" i="1"/>
  <c r="I26" i="1"/>
  <c r="I11" i="1"/>
  <c r="F28" i="1"/>
  <c r="I18" i="1"/>
  <c r="I28" i="1" s="1"/>
  <c r="I5" i="1"/>
  <c r="I7" i="1"/>
  <c r="I21" i="1"/>
  <c r="I24" i="1"/>
  <c r="I13" i="1"/>
  <c r="F16" i="1"/>
  <c r="I16" i="1" l="1"/>
  <c r="I29" i="1" s="1"/>
  <c r="I31" i="1" s="1"/>
  <c r="F29" i="1"/>
  <c r="K29" i="1" s="1"/>
</calcChain>
</file>

<file path=xl/sharedStrings.xml><?xml version="1.0" encoding="utf-8"?>
<sst xmlns="http://schemas.openxmlformats.org/spreadsheetml/2006/main" count="85" uniqueCount="78">
  <si>
    <t>Burden Item</t>
  </si>
  <si>
    <t>(A) Person‑hours per occurrence</t>
  </si>
  <si>
    <t xml:space="preserve">(D) Respondents per year </t>
  </si>
  <si>
    <t>(E) Technical person‑hrs. per year (E=CxD)</t>
  </si>
  <si>
    <t>(G) Clerical person‑hrs. per year (G=Ex0.1)</t>
  </si>
  <si>
    <t>1. Reporting requirements</t>
  </si>
  <si>
    <t>b. Process/review information</t>
  </si>
  <si>
    <t>c. Write reports</t>
  </si>
  <si>
    <t>i. Initial notification</t>
  </si>
  <si>
    <t>ii. Notification of compliance status</t>
  </si>
  <si>
    <t>iii. Notification of construction/reconstruction</t>
  </si>
  <si>
    <t>iv. Notification of actual startup</t>
  </si>
  <si>
    <t>v. Notification of performance test</t>
  </si>
  <si>
    <t>vi. Report of performance test</t>
  </si>
  <si>
    <t>vii. Semiannual report</t>
  </si>
  <si>
    <t>viii. Excess emissions report</t>
  </si>
  <si>
    <t>ix. Startup, shutdown, malfunction report</t>
  </si>
  <si>
    <t>2. Recordkeeping requirements</t>
  </si>
  <si>
    <t>b. Plan activities</t>
  </si>
  <si>
    <t>c. Implement activities</t>
  </si>
  <si>
    <t>d. Maintain record system for material used</t>
  </si>
  <si>
    <t>e. Time to enter information</t>
  </si>
  <si>
    <t>i. Material usage</t>
  </si>
  <si>
    <t>ii. Compliance calculation</t>
  </si>
  <si>
    <t>f. Time to train personnel</t>
  </si>
  <si>
    <t>g. Store, file, and maintain records</t>
  </si>
  <si>
    <t>h. Retrieve records/reports</t>
  </si>
  <si>
    <t>Total Burden (Hrs) and Costs</t>
  </si>
  <si>
    <t>(B)  Number of occurrences per year</t>
  </si>
  <si>
    <t>(H) Annual costs ($)</t>
  </si>
  <si>
    <t>(C) Person‑hrs. per respondent per year  (C=AxB)</t>
  </si>
  <si>
    <t>(F) Management person‑hrs. per year  (F=Ex0.05)</t>
  </si>
  <si>
    <t>(A)</t>
  </si>
  <si>
    <t>Person‑hours per activity</t>
  </si>
  <si>
    <t>(B)</t>
  </si>
  <si>
    <t>Number of activities per year</t>
  </si>
  <si>
    <t>(C)</t>
  </si>
  <si>
    <t>(D)</t>
  </si>
  <si>
    <t>(E)</t>
  </si>
  <si>
    <t>(F)</t>
  </si>
  <si>
    <t>Annual costs ($/yr)</t>
  </si>
  <si>
    <t>1. Initial performance test</t>
  </si>
  <si>
    <t>2. Repeat performance test</t>
  </si>
  <si>
    <t xml:space="preserve">3. Report review </t>
  </si>
  <si>
    <t xml:space="preserve">  a) Initial notification</t>
  </si>
  <si>
    <t>b) Notification of performance test</t>
  </si>
  <si>
    <t>c) Notification of compliance status</t>
  </si>
  <si>
    <t>d) Notification of construction/reconstruction</t>
  </si>
  <si>
    <t>e)  Notification of actual startup</t>
  </si>
  <si>
    <t>f) Notification of performance test</t>
  </si>
  <si>
    <t>g) Report of performance test</t>
  </si>
  <si>
    <t>h) Semiannual report</t>
  </si>
  <si>
    <t>i) Excess emissions report</t>
  </si>
  <si>
    <t>j) Startup, shutdown, malfunction report</t>
  </si>
  <si>
    <t>Technical person‑hours per year (C=AxB)</t>
  </si>
  <si>
    <t>Management person‑hours per year (D=Cx0.05)</t>
  </si>
  <si>
    <t>Clerical person‑hours per year (E=Cx0.1)</t>
  </si>
  <si>
    <t>Tech</t>
  </si>
  <si>
    <t>Mgm</t>
  </si>
  <si>
    <t>Cler</t>
  </si>
  <si>
    <t>Subtotal for Reporting Requirements</t>
  </si>
  <si>
    <t>Subtotal for Recordkeeping Requirements</t>
  </si>
  <si>
    <t>Assumptions:</t>
  </si>
  <si>
    <t>hr/resp</t>
  </si>
  <si>
    <r>
      <t>a</t>
    </r>
    <r>
      <rPr>
        <sz val="10"/>
        <color theme="1"/>
        <rFont val="Times New Roman"/>
        <family val="1"/>
      </rPr>
      <t xml:space="preserve">   We have assumed that there are approximately 583 respondents, with no additional new or reconstructed sources becoming subject to the rule over the next three years.</t>
    </r>
  </si>
  <si>
    <r>
      <t>c</t>
    </r>
    <r>
      <rPr>
        <sz val="10"/>
        <color theme="1"/>
        <rFont val="Times New Roman"/>
        <family val="1"/>
      </rPr>
      <t xml:space="preserve">  We have assumed that each respondent will take six hours twice per year to complete the semiannual report.</t>
    </r>
  </si>
  <si>
    <r>
      <t>d</t>
    </r>
    <r>
      <rPr>
        <sz val="10"/>
        <color theme="1"/>
        <rFont val="Times New Roman"/>
        <family val="1"/>
      </rPr>
      <t xml:space="preserve">  We have assumed that each respondent will take four hours twice per year to complete the excess emissions reports and also four hours twice per year for the SSM reports.</t>
    </r>
  </si>
  <si>
    <r>
      <t>e</t>
    </r>
    <r>
      <rPr>
        <sz val="10"/>
        <color theme="1"/>
        <rFont val="Times New Roman"/>
        <family val="1"/>
      </rPr>
      <t xml:space="preserve">  We have assumed that each respondent will take 0.5 hours 260 times per year to enter information.</t>
    </r>
  </si>
  <si>
    <r>
      <t>f</t>
    </r>
    <r>
      <rPr>
        <sz val="10"/>
        <color theme="1"/>
        <rFont val="Times New Roman"/>
        <family val="1"/>
      </rPr>
      <t xml:space="preserve">  We have assumed that each respondent will have to complete task once per month.</t>
    </r>
  </si>
  <si>
    <t>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</si>
  <si>
    <r>
      <t xml:space="preserve">g </t>
    </r>
    <r>
      <rPr>
        <sz val="10"/>
        <color theme="1"/>
        <rFont val="Times New Roman"/>
        <family val="1"/>
      </rPr>
      <t>Totals have been rounded to 3 significant values.  Figures may not add exactly due to rounding.</t>
    </r>
  </si>
  <si>
    <r>
      <t xml:space="preserve">TOTAL ANNUAL BURDEN AND COSTS (rounded): </t>
    </r>
    <r>
      <rPr>
        <b/>
        <vertAlign val="superscript"/>
        <sz val="10"/>
        <color theme="1"/>
        <rFont val="Times New Roman"/>
        <family val="1"/>
      </rPr>
      <t>g</t>
    </r>
  </si>
  <si>
    <r>
      <t xml:space="preserve">Capital and O&amp;M Cost (see Section 6(b)(iii)): </t>
    </r>
    <r>
      <rPr>
        <b/>
        <vertAlign val="superscript"/>
        <sz val="10"/>
        <rFont val="Times New Roman"/>
        <family val="1"/>
      </rPr>
      <t>g</t>
    </r>
  </si>
  <si>
    <r>
      <t xml:space="preserve">TOTAL COST: </t>
    </r>
    <r>
      <rPr>
        <b/>
        <vertAlign val="superscript"/>
        <sz val="10"/>
        <rFont val="Times New Roman"/>
        <family val="1"/>
      </rPr>
      <t>g</t>
    </r>
  </si>
  <si>
    <r>
      <t xml:space="preserve">b </t>
    </r>
    <r>
      <rPr>
        <sz val="10"/>
        <color theme="1"/>
        <rFont val="Times New Roman"/>
        <family val="1"/>
      </rPr>
      <t xml:space="preserve"> This ICR uses the following labor rates:  $129.93 per hour for Executive, Administrative, and Managerial labor; $103.97 per hour for Technical labor, and $51.79</t>
    </r>
  </si>
  <si>
    <r>
      <t>b</t>
    </r>
    <r>
      <rPr>
        <sz val="10"/>
        <color theme="1"/>
        <rFont val="Times New Roman"/>
        <family val="1"/>
      </rPr>
      <t xml:space="preserve">  The semiannual report would have to be completed twice per year.</t>
    </r>
  </si>
  <si>
    <r>
      <t>a</t>
    </r>
    <r>
      <rPr>
        <sz val="10"/>
        <color theme="1"/>
        <rFont val="Times New Roman"/>
        <family val="1"/>
      </rPr>
      <t xml:space="preserve">  This cost is based on the following labor rates which incorporates a 1.6 benefits multiplication factor to account for government overhead expenses: $62.90 (GS-13, Step 5, $39.31 + 60%) for Managerial, $46.67 (GS-12, Step 1, $29.17 + 60%) for Technical, and $25.25 (GS-6, Step 3, $15.78 + 60%) for Clerical.  These rates are from the Office of Personnel Management (OPM) “2015 General Schedule” which excludes locality rates of pay.</t>
    </r>
  </si>
  <si>
    <t>a. Familiarize with rule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</si>
</sst>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00"/>
    <numFmt numFmtId="165" formatCode="&quot;$&quot;#,##0"/>
  </numFmts>
  <fonts count="12" x14ac:knownFonts="1">
    <font>
      <sz val="11"/>
      <color theme="1"/>
      <name val="Calibri"/>
      <family val="2"/>
      <scheme val="minor"/>
    </font>
    <font>
      <sz val="10"/>
      <color theme="1"/>
      <name val="Times New Roman"/>
      <family val="1"/>
    </font>
    <font>
      <sz val="10"/>
      <color rgb="FF000000"/>
      <name val="Times New Roman"/>
      <family val="1"/>
    </font>
    <font>
      <b/>
      <sz val="10"/>
      <color theme="1"/>
      <name val="Times New Roman"/>
      <family val="1"/>
    </font>
    <font>
      <b/>
      <sz val="10"/>
      <color rgb="FF000000"/>
      <name val="Times New Roman"/>
      <family val="1"/>
    </font>
    <font>
      <b/>
      <i/>
      <sz val="10"/>
      <color theme="1"/>
      <name val="Times New Roman"/>
      <family val="1"/>
    </font>
    <font>
      <b/>
      <i/>
      <sz val="10"/>
      <name val="Times New Roman"/>
      <family val="1"/>
    </font>
    <font>
      <b/>
      <vertAlign val="superscript"/>
      <sz val="10"/>
      <color theme="1"/>
      <name val="Times New Roman"/>
      <family val="1"/>
    </font>
    <font>
      <b/>
      <sz val="10"/>
      <name val="Times New Roman"/>
      <family val="1"/>
    </font>
    <font>
      <b/>
      <vertAlign val="superscript"/>
      <sz val="10"/>
      <name val="Times New Roman"/>
      <family val="1"/>
    </font>
    <font>
      <vertAlign val="superscript"/>
      <sz val="12"/>
      <color theme="1"/>
      <name val="Times New Roman"/>
      <family val="1"/>
    </font>
    <font>
      <vertAlign val="superscript"/>
      <sz val="10"/>
      <color theme="1"/>
      <name val="Times New Roman"/>
      <family val="1"/>
    </font>
  </fonts>
  <fills count="2">
    <fill>
      <patternFill patternType="none"/>
    </fill>
    <fill>
      <patternFill patternType="gray125"/>
    </fill>
  </fills>
  <borders count="6">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1" xfId="0" applyFont="1" applyBorder="1" applyAlignment="1">
      <alignment horizontal="center" wrapText="1"/>
    </xf>
    <xf numFmtId="0" fontId="2" fillId="0" borderId="0" xfId="0" applyFont="1" applyAlignment="1">
      <alignment vertical="top" wrapText="1"/>
    </xf>
    <xf numFmtId="0" fontId="2" fillId="0" borderId="3" xfId="0" applyFont="1" applyBorder="1" applyAlignment="1">
      <alignment vertical="top" wrapText="1"/>
    </xf>
    <xf numFmtId="0" fontId="2" fillId="0" borderId="4" xfId="0" applyFont="1" applyBorder="1" applyAlignment="1">
      <alignment horizontal="center" vertical="top" wrapText="1"/>
    </xf>
    <xf numFmtId="0" fontId="2" fillId="0" borderId="1" xfId="0" applyFont="1" applyBorder="1" applyAlignment="1">
      <alignment wrapText="1"/>
    </xf>
    <xf numFmtId="0" fontId="2" fillId="0" borderId="2" xfId="0" applyFont="1" applyBorder="1" applyAlignment="1">
      <alignment horizontal="center" wrapText="1"/>
    </xf>
    <xf numFmtId="0" fontId="0" fillId="0" borderId="2" xfId="0" applyBorder="1" applyAlignment="1">
      <alignment wrapText="1"/>
    </xf>
    <xf numFmtId="0" fontId="2" fillId="0" borderId="3" xfId="0" applyFont="1" applyBorder="1" applyAlignment="1">
      <alignment horizontal="center" vertical="top" wrapText="1"/>
    </xf>
    <xf numFmtId="0" fontId="2" fillId="0" borderId="0" xfId="0" applyFont="1" applyBorder="1" applyAlignment="1">
      <alignment vertical="top" wrapText="1"/>
    </xf>
    <xf numFmtId="0" fontId="2" fillId="0" borderId="5" xfId="0" applyFont="1" applyBorder="1" applyAlignment="1">
      <alignment wrapText="1"/>
    </xf>
    <xf numFmtId="0" fontId="2" fillId="0" borderId="5" xfId="0" applyFont="1" applyBorder="1" applyAlignment="1">
      <alignment horizontal="center" wrapText="1"/>
    </xf>
    <xf numFmtId="0" fontId="1" fillId="0" borderId="5" xfId="0" applyFont="1" applyBorder="1" applyAlignment="1">
      <alignment wrapText="1"/>
    </xf>
    <xf numFmtId="6" fontId="1" fillId="0" borderId="5" xfId="0" applyNumberFormat="1" applyFont="1" applyBorder="1" applyAlignment="1">
      <alignment wrapText="1"/>
    </xf>
    <xf numFmtId="3" fontId="2" fillId="0" borderId="5" xfId="0" applyNumberFormat="1" applyFont="1" applyBorder="1" applyAlignment="1">
      <alignment horizontal="center" wrapText="1"/>
    </xf>
    <xf numFmtId="3" fontId="1" fillId="0" borderId="5" xfId="0" applyNumberFormat="1" applyFont="1" applyBorder="1" applyAlignment="1">
      <alignment horizontal="center" wrapText="1"/>
    </xf>
    <xf numFmtId="0" fontId="1" fillId="0" borderId="5" xfId="0" applyFont="1" applyBorder="1" applyAlignment="1">
      <alignment horizontal="center" wrapText="1"/>
    </xf>
    <xf numFmtId="3" fontId="1" fillId="0" borderId="0" xfId="0" applyNumberFormat="1" applyFont="1" applyBorder="1" applyAlignment="1">
      <alignment wrapText="1"/>
    </xf>
    <xf numFmtId="6" fontId="4" fillId="0" borderId="5" xfId="0" applyNumberFormat="1" applyFont="1" applyBorder="1" applyAlignment="1">
      <alignment horizontal="right" wrapText="1"/>
    </xf>
    <xf numFmtId="0" fontId="1" fillId="0" borderId="0" xfId="0" applyFont="1"/>
    <xf numFmtId="0" fontId="2" fillId="0" borderId="5" xfId="0" applyFont="1" applyBorder="1" applyAlignment="1">
      <alignment horizontal="center" vertical="top" wrapText="1"/>
    </xf>
    <xf numFmtId="0" fontId="1" fillId="0" borderId="5" xfId="0" applyFont="1" applyBorder="1" applyAlignment="1">
      <alignment horizontal="left" wrapText="1" indent="1"/>
    </xf>
    <xf numFmtId="6" fontId="1" fillId="0" borderId="5" xfId="0" applyNumberFormat="1" applyFont="1" applyBorder="1" applyAlignment="1">
      <alignment horizontal="right" wrapText="1"/>
    </xf>
    <xf numFmtId="0" fontId="1" fillId="0" borderId="5" xfId="0" applyFont="1" applyBorder="1" applyAlignment="1">
      <alignment horizontal="left" wrapText="1" indent="2"/>
    </xf>
    <xf numFmtId="6" fontId="3" fillId="0" borderId="5" xfId="0" applyNumberFormat="1" applyFont="1" applyBorder="1" applyAlignment="1">
      <alignment horizontal="right" wrapText="1"/>
    </xf>
    <xf numFmtId="0" fontId="1" fillId="0" borderId="5" xfId="0" applyFont="1" applyBorder="1" applyAlignment="1">
      <alignment vertical="top" wrapText="1"/>
    </xf>
    <xf numFmtId="6" fontId="3" fillId="0" borderId="5" xfId="0" applyNumberFormat="1" applyFont="1" applyBorder="1" applyAlignment="1">
      <alignment horizontal="right" vertical="center"/>
    </xf>
    <xf numFmtId="6" fontId="3" fillId="0" borderId="5" xfId="0" applyNumberFormat="1" applyFont="1" applyBorder="1" applyAlignment="1">
      <alignment wrapText="1"/>
    </xf>
    <xf numFmtId="0" fontId="5" fillId="0" borderId="5" xfId="0" applyFont="1" applyBorder="1" applyAlignment="1"/>
    <xf numFmtId="0" fontId="6" fillId="0" borderId="5" xfId="0" applyFont="1" applyBorder="1"/>
    <xf numFmtId="0" fontId="3" fillId="0" borderId="5" xfId="0" applyFont="1" applyBorder="1" applyAlignment="1">
      <alignment wrapText="1"/>
    </xf>
    <xf numFmtId="0" fontId="8" fillId="0" borderId="5" xfId="0" applyFont="1" applyBorder="1" applyAlignment="1">
      <alignment vertical="center"/>
    </xf>
    <xf numFmtId="0" fontId="1" fillId="0" borderId="5" xfId="0" applyFont="1" applyBorder="1"/>
    <xf numFmtId="0" fontId="3" fillId="0" borderId="0" xfId="0" applyFont="1"/>
    <xf numFmtId="164" fontId="1" fillId="0" borderId="0" xfId="0" applyNumberFormat="1" applyFont="1"/>
    <xf numFmtId="165" fontId="3" fillId="0" borderId="5" xfId="0" applyNumberFormat="1" applyFont="1" applyBorder="1" applyAlignment="1">
      <alignment vertical="top" wrapText="1"/>
    </xf>
    <xf numFmtId="6" fontId="3" fillId="0" borderId="5" xfId="0" applyNumberFormat="1" applyFont="1" applyBorder="1"/>
    <xf numFmtId="164" fontId="0" fillId="0" borderId="0" xfId="0" applyNumberFormat="1"/>
    <xf numFmtId="1" fontId="1" fillId="0" borderId="0" xfId="0" applyNumberFormat="1" applyFont="1"/>
    <xf numFmtId="0" fontId="11"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0" fillId="0" borderId="0" xfId="0" applyFont="1" applyAlignment="1">
      <alignment horizontal="left"/>
    </xf>
    <xf numFmtId="0" fontId="4" fillId="0" borderId="5" xfId="0" applyFont="1" applyBorder="1" applyAlignment="1">
      <alignment wrapText="1"/>
    </xf>
    <xf numFmtId="8" fontId="1" fillId="0" borderId="5" xfId="0" applyNumberFormat="1" applyFont="1" applyBorder="1" applyAlignment="1">
      <alignment wrapText="1"/>
    </xf>
    <xf numFmtId="8" fontId="1" fillId="0" borderId="5" xfId="0" applyNumberFormat="1" applyFont="1" applyBorder="1" applyAlignment="1">
      <alignment horizontal="right" wrapText="1"/>
    </xf>
    <xf numFmtId="3" fontId="3" fillId="0" borderId="5" xfId="0" applyNumberFormat="1" applyFont="1" applyBorder="1" applyAlignment="1">
      <alignment horizontal="center" wrapText="1"/>
    </xf>
    <xf numFmtId="0" fontId="1" fillId="0" borderId="5" xfId="0" applyFont="1" applyBorder="1" applyAlignment="1">
      <alignment horizontal="righ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topLeftCell="A7" workbookViewId="0">
      <selection activeCell="I23" sqref="I23:I27"/>
    </sheetView>
  </sheetViews>
  <sheetFormatPr defaultRowHeight="12.75" x14ac:dyDescent="0.2"/>
  <cols>
    <col min="1" max="1" width="29.5703125" style="19" customWidth="1"/>
    <col min="2" max="2" width="9.140625" style="19"/>
    <col min="3" max="3" width="12.5703125" style="19" customWidth="1"/>
    <col min="4" max="4" width="14.28515625" style="19" customWidth="1"/>
    <col min="5" max="5" width="13.7109375" style="19" customWidth="1"/>
    <col min="6" max="6" width="15.7109375" style="19" customWidth="1"/>
    <col min="7" max="7" width="13" style="19" customWidth="1"/>
    <col min="8" max="8" width="14.42578125" style="19" customWidth="1"/>
    <col min="9" max="9" width="13.85546875" style="19" customWidth="1"/>
    <col min="10" max="16384" width="9.140625" style="19"/>
  </cols>
  <sheetData>
    <row r="1" spans="1:12" x14ac:dyDescent="0.2">
      <c r="A1" s="1"/>
      <c r="B1" s="3"/>
      <c r="C1" s="3"/>
      <c r="D1" s="3"/>
      <c r="E1" s="3"/>
      <c r="F1" s="3"/>
      <c r="G1" s="3"/>
      <c r="H1" s="3"/>
      <c r="I1" s="3"/>
    </row>
    <row r="2" spans="1:12" ht="63.75" x14ac:dyDescent="0.2">
      <c r="A2" s="16" t="s">
        <v>0</v>
      </c>
      <c r="B2" s="20" t="s">
        <v>1</v>
      </c>
      <c r="C2" s="20" t="s">
        <v>28</v>
      </c>
      <c r="D2" s="20" t="s">
        <v>30</v>
      </c>
      <c r="E2" s="20" t="s">
        <v>2</v>
      </c>
      <c r="F2" s="20" t="s">
        <v>3</v>
      </c>
      <c r="G2" s="20" t="s">
        <v>31</v>
      </c>
      <c r="H2" s="20" t="s">
        <v>4</v>
      </c>
      <c r="I2" s="20" t="s">
        <v>29</v>
      </c>
    </row>
    <row r="3" spans="1:12" x14ac:dyDescent="0.2">
      <c r="A3" s="12" t="s">
        <v>5</v>
      </c>
      <c r="B3" s="47"/>
      <c r="C3" s="47"/>
      <c r="D3" s="47"/>
      <c r="E3" s="47"/>
      <c r="F3" s="47"/>
      <c r="G3" s="47"/>
      <c r="H3" s="47"/>
      <c r="I3" s="47"/>
    </row>
    <row r="4" spans="1:12" ht="25.5" x14ac:dyDescent="0.2">
      <c r="A4" s="21" t="s">
        <v>77</v>
      </c>
      <c r="B4" s="16">
        <v>4</v>
      </c>
      <c r="C4" s="16">
        <v>1</v>
      </c>
      <c r="D4" s="16">
        <f>B4*C4</f>
        <v>4</v>
      </c>
      <c r="E4" s="16">
        <v>583</v>
      </c>
      <c r="F4" s="15">
        <f>D4*E4</f>
        <v>2332</v>
      </c>
      <c r="G4" s="16">
        <f>F4*0.05</f>
        <v>116.60000000000001</v>
      </c>
      <c r="H4" s="16">
        <f>F4*0.1</f>
        <v>233.20000000000002</v>
      </c>
      <c r="I4" s="45">
        <f>F4*$L$4+G4*$L$5+H4*$L$6</f>
        <v>269686.3554</v>
      </c>
      <c r="K4" s="19" t="s">
        <v>57</v>
      </c>
      <c r="L4" s="34">
        <v>103.971</v>
      </c>
    </row>
    <row r="5" spans="1:12" x14ac:dyDescent="0.2">
      <c r="A5" s="21" t="s">
        <v>6</v>
      </c>
      <c r="B5" s="16">
        <v>4</v>
      </c>
      <c r="C5" s="16">
        <v>4</v>
      </c>
      <c r="D5" s="16">
        <f>B5*C5</f>
        <v>16</v>
      </c>
      <c r="E5" s="16">
        <v>583</v>
      </c>
      <c r="F5" s="15">
        <f>D5*E5</f>
        <v>9328</v>
      </c>
      <c r="G5" s="16">
        <f>F5*0.05</f>
        <v>466.40000000000003</v>
      </c>
      <c r="H5" s="16">
        <f>F5*0.1</f>
        <v>932.80000000000007</v>
      </c>
      <c r="I5" s="45">
        <f>F5*$L$4+G5*$L$5+H5*$L$6</f>
        <v>1078745.4216</v>
      </c>
      <c r="K5" s="19" t="s">
        <v>58</v>
      </c>
      <c r="L5" s="34">
        <v>129.92699999999999</v>
      </c>
    </row>
    <row r="6" spans="1:12" x14ac:dyDescent="0.2">
      <c r="A6" s="21" t="s">
        <v>7</v>
      </c>
      <c r="B6" s="47"/>
      <c r="C6" s="47"/>
      <c r="D6" s="47"/>
      <c r="E6" s="47"/>
      <c r="F6" s="47"/>
      <c r="G6" s="47"/>
      <c r="H6" s="47"/>
      <c r="I6" s="47"/>
      <c r="K6" s="19" t="s">
        <v>59</v>
      </c>
      <c r="L6" s="34">
        <v>51.786000000000001</v>
      </c>
    </row>
    <row r="7" spans="1:12" x14ac:dyDescent="0.2">
      <c r="A7" s="23" t="s">
        <v>8</v>
      </c>
      <c r="B7" s="16">
        <v>2</v>
      </c>
      <c r="C7" s="16">
        <v>1</v>
      </c>
      <c r="D7" s="16">
        <f>B7*C7</f>
        <v>2</v>
      </c>
      <c r="E7" s="16">
        <v>0</v>
      </c>
      <c r="F7" s="15">
        <f>D7*E7</f>
        <v>0</v>
      </c>
      <c r="G7" s="16">
        <f>F7*0.05</f>
        <v>0</v>
      </c>
      <c r="H7" s="16">
        <f>F7*0.1</f>
        <v>0</v>
      </c>
      <c r="I7" s="22">
        <f>F7*$L$4+G7*$L$5+H7*$L$6</f>
        <v>0</v>
      </c>
    </row>
    <row r="8" spans="1:12" ht="25.5" x14ac:dyDescent="0.2">
      <c r="A8" s="23" t="s">
        <v>9</v>
      </c>
      <c r="B8" s="16">
        <v>2</v>
      </c>
      <c r="C8" s="16">
        <v>1</v>
      </c>
      <c r="D8" s="16">
        <f t="shared" ref="D8:D27" si="0">B8*C8</f>
        <v>2</v>
      </c>
      <c r="E8" s="16">
        <v>0</v>
      </c>
      <c r="F8" s="15">
        <f t="shared" ref="F8:F27" si="1">D8*E8</f>
        <v>0</v>
      </c>
      <c r="G8" s="16">
        <f t="shared" ref="G8:G27" si="2">F8*0.05</f>
        <v>0</v>
      </c>
      <c r="H8" s="16">
        <f t="shared" ref="H8:H27" si="3">F8*0.1</f>
        <v>0</v>
      </c>
      <c r="I8" s="22">
        <f t="shared" ref="I8:I27" si="4">F8*$L$4+G8*$L$5+H8*$L$6</f>
        <v>0</v>
      </c>
    </row>
    <row r="9" spans="1:12" ht="25.5" x14ac:dyDescent="0.2">
      <c r="A9" s="23" t="s">
        <v>10</v>
      </c>
      <c r="B9" s="16">
        <v>2</v>
      </c>
      <c r="C9" s="16">
        <v>1</v>
      </c>
      <c r="D9" s="16">
        <f t="shared" si="0"/>
        <v>2</v>
      </c>
      <c r="E9" s="16">
        <v>0</v>
      </c>
      <c r="F9" s="15">
        <f t="shared" si="1"/>
        <v>0</v>
      </c>
      <c r="G9" s="16">
        <f t="shared" si="2"/>
        <v>0</v>
      </c>
      <c r="H9" s="16">
        <f t="shared" si="3"/>
        <v>0</v>
      </c>
      <c r="I9" s="22">
        <f t="shared" si="4"/>
        <v>0</v>
      </c>
    </row>
    <row r="10" spans="1:12" x14ac:dyDescent="0.2">
      <c r="A10" s="23" t="s">
        <v>11</v>
      </c>
      <c r="B10" s="16">
        <v>2</v>
      </c>
      <c r="C10" s="16">
        <v>1</v>
      </c>
      <c r="D10" s="16">
        <f t="shared" si="0"/>
        <v>2</v>
      </c>
      <c r="E10" s="16">
        <v>0</v>
      </c>
      <c r="F10" s="15">
        <f t="shared" si="1"/>
        <v>0</v>
      </c>
      <c r="G10" s="16">
        <f t="shared" si="2"/>
        <v>0</v>
      </c>
      <c r="H10" s="16">
        <f t="shared" si="3"/>
        <v>0</v>
      </c>
      <c r="I10" s="22">
        <f t="shared" si="4"/>
        <v>0</v>
      </c>
    </row>
    <row r="11" spans="1:12" ht="25.5" x14ac:dyDescent="0.2">
      <c r="A11" s="23" t="s">
        <v>12</v>
      </c>
      <c r="B11" s="16">
        <v>2</v>
      </c>
      <c r="C11" s="16">
        <v>1.2</v>
      </c>
      <c r="D11" s="16">
        <f t="shared" si="0"/>
        <v>2.4</v>
      </c>
      <c r="E11" s="16">
        <v>0</v>
      </c>
      <c r="F11" s="15">
        <f t="shared" si="1"/>
        <v>0</v>
      </c>
      <c r="G11" s="16">
        <f t="shared" si="2"/>
        <v>0</v>
      </c>
      <c r="H11" s="16">
        <f t="shared" si="3"/>
        <v>0</v>
      </c>
      <c r="I11" s="22">
        <f t="shared" si="4"/>
        <v>0</v>
      </c>
    </row>
    <row r="12" spans="1:12" x14ac:dyDescent="0.2">
      <c r="A12" s="23" t="s">
        <v>13</v>
      </c>
      <c r="B12" s="16">
        <v>10</v>
      </c>
      <c r="C12" s="16">
        <v>1.2</v>
      </c>
      <c r="D12" s="16">
        <f t="shared" si="0"/>
        <v>12</v>
      </c>
      <c r="E12" s="16">
        <v>0</v>
      </c>
      <c r="F12" s="15">
        <f t="shared" si="1"/>
        <v>0</v>
      </c>
      <c r="G12" s="16">
        <f t="shared" si="2"/>
        <v>0</v>
      </c>
      <c r="H12" s="16">
        <f t="shared" si="3"/>
        <v>0</v>
      </c>
      <c r="I12" s="22">
        <f t="shared" si="4"/>
        <v>0</v>
      </c>
    </row>
    <row r="13" spans="1:12" x14ac:dyDescent="0.2">
      <c r="A13" s="23" t="s">
        <v>14</v>
      </c>
      <c r="B13" s="16">
        <v>6</v>
      </c>
      <c r="C13" s="16">
        <v>2</v>
      </c>
      <c r="D13" s="16">
        <f t="shared" si="0"/>
        <v>12</v>
      </c>
      <c r="E13" s="16">
        <v>583</v>
      </c>
      <c r="F13" s="15">
        <f t="shared" si="1"/>
        <v>6996</v>
      </c>
      <c r="G13" s="16">
        <f t="shared" si="2"/>
        <v>349.8</v>
      </c>
      <c r="H13" s="16">
        <f t="shared" si="3"/>
        <v>699.6</v>
      </c>
      <c r="I13" s="45">
        <f t="shared" si="4"/>
        <v>809059.0662</v>
      </c>
    </row>
    <row r="14" spans="1:12" x14ac:dyDescent="0.2">
      <c r="A14" s="12" t="s">
        <v>15</v>
      </c>
      <c r="B14" s="16">
        <v>4</v>
      </c>
      <c r="C14" s="16">
        <v>0.5</v>
      </c>
      <c r="D14" s="16">
        <f t="shared" si="0"/>
        <v>2</v>
      </c>
      <c r="E14" s="16">
        <v>583</v>
      </c>
      <c r="F14" s="15">
        <f t="shared" si="1"/>
        <v>1166</v>
      </c>
      <c r="G14" s="16">
        <f t="shared" si="2"/>
        <v>58.300000000000004</v>
      </c>
      <c r="H14" s="16">
        <f t="shared" si="3"/>
        <v>116.60000000000001</v>
      </c>
      <c r="I14" s="45">
        <f t="shared" si="4"/>
        <v>134843.1777</v>
      </c>
    </row>
    <row r="15" spans="1:12" ht="25.5" x14ac:dyDescent="0.2">
      <c r="A15" s="23" t="s">
        <v>16</v>
      </c>
      <c r="B15" s="16">
        <v>4</v>
      </c>
      <c r="C15" s="16">
        <v>0.5</v>
      </c>
      <c r="D15" s="16">
        <f t="shared" si="0"/>
        <v>2</v>
      </c>
      <c r="E15" s="16">
        <v>583</v>
      </c>
      <c r="F15" s="15">
        <f t="shared" si="1"/>
        <v>1166</v>
      </c>
      <c r="G15" s="16">
        <f t="shared" si="2"/>
        <v>58.300000000000004</v>
      </c>
      <c r="H15" s="16">
        <f t="shared" si="3"/>
        <v>116.60000000000001</v>
      </c>
      <c r="I15" s="45">
        <f t="shared" si="4"/>
        <v>134843.1777</v>
      </c>
    </row>
    <row r="16" spans="1:12" ht="13.5" x14ac:dyDescent="0.25">
      <c r="A16" s="28" t="s">
        <v>60</v>
      </c>
      <c r="B16" s="16"/>
      <c r="C16" s="16"/>
      <c r="D16" s="16"/>
      <c r="E16" s="16"/>
      <c r="F16" s="46">
        <f>SUM(F4:H5,F7:H15)</f>
        <v>24136.199999999993</v>
      </c>
      <c r="G16" s="46"/>
      <c r="H16" s="46"/>
      <c r="I16" s="24">
        <f>SUM(I4:I5,I7:I15)</f>
        <v>2427177.1985999998</v>
      </c>
    </row>
    <row r="17" spans="1:12" x14ac:dyDescent="0.2">
      <c r="A17" s="12" t="s">
        <v>17</v>
      </c>
      <c r="B17" s="47"/>
      <c r="C17" s="47"/>
      <c r="D17" s="47"/>
      <c r="E17" s="47"/>
      <c r="F17" s="47"/>
      <c r="G17" s="47"/>
      <c r="H17" s="47"/>
      <c r="I17" s="47"/>
    </row>
    <row r="18" spans="1:12" ht="25.5" x14ac:dyDescent="0.2">
      <c r="A18" s="21" t="s">
        <v>77</v>
      </c>
      <c r="B18" s="16">
        <v>4</v>
      </c>
      <c r="C18" s="16">
        <v>1</v>
      </c>
      <c r="D18" s="16">
        <f t="shared" si="0"/>
        <v>4</v>
      </c>
      <c r="E18" s="16">
        <v>583</v>
      </c>
      <c r="F18" s="15">
        <f t="shared" si="1"/>
        <v>2332</v>
      </c>
      <c r="G18" s="16">
        <f t="shared" si="2"/>
        <v>116.60000000000001</v>
      </c>
      <c r="H18" s="16">
        <f t="shared" si="3"/>
        <v>233.20000000000002</v>
      </c>
      <c r="I18" s="45">
        <f t="shared" si="4"/>
        <v>269686.3554</v>
      </c>
    </row>
    <row r="19" spans="1:12" x14ac:dyDescent="0.2">
      <c r="A19" s="21" t="s">
        <v>18</v>
      </c>
      <c r="B19" s="16">
        <v>12</v>
      </c>
      <c r="C19" s="16">
        <v>1</v>
      </c>
      <c r="D19" s="16">
        <f t="shared" si="0"/>
        <v>12</v>
      </c>
      <c r="E19" s="16">
        <v>583</v>
      </c>
      <c r="F19" s="15">
        <f t="shared" si="1"/>
        <v>6996</v>
      </c>
      <c r="G19" s="16">
        <f t="shared" si="2"/>
        <v>349.8</v>
      </c>
      <c r="H19" s="16">
        <f t="shared" si="3"/>
        <v>699.6</v>
      </c>
      <c r="I19" s="45">
        <f t="shared" si="4"/>
        <v>809059.0662</v>
      </c>
    </row>
    <row r="20" spans="1:12" x14ac:dyDescent="0.2">
      <c r="A20" s="21" t="s">
        <v>19</v>
      </c>
      <c r="B20" s="16">
        <v>12</v>
      </c>
      <c r="C20" s="16">
        <v>1</v>
      </c>
      <c r="D20" s="16">
        <f t="shared" si="0"/>
        <v>12</v>
      </c>
      <c r="E20" s="16">
        <v>583</v>
      </c>
      <c r="F20" s="15">
        <f t="shared" si="1"/>
        <v>6996</v>
      </c>
      <c r="G20" s="16">
        <f t="shared" si="2"/>
        <v>349.8</v>
      </c>
      <c r="H20" s="16">
        <f t="shared" si="3"/>
        <v>699.6</v>
      </c>
      <c r="I20" s="45">
        <f t="shared" si="4"/>
        <v>809059.0662</v>
      </c>
    </row>
    <row r="21" spans="1:12" ht="25.5" x14ac:dyDescent="0.2">
      <c r="A21" s="21" t="s">
        <v>20</v>
      </c>
      <c r="B21" s="16">
        <v>20</v>
      </c>
      <c r="C21" s="16">
        <v>1</v>
      </c>
      <c r="D21" s="16">
        <f t="shared" si="0"/>
        <v>20</v>
      </c>
      <c r="E21" s="16">
        <v>583</v>
      </c>
      <c r="F21" s="15">
        <f t="shared" si="1"/>
        <v>11660</v>
      </c>
      <c r="G21" s="16">
        <f t="shared" si="2"/>
        <v>583</v>
      </c>
      <c r="H21" s="16">
        <f t="shared" si="3"/>
        <v>1166</v>
      </c>
      <c r="I21" s="45">
        <f t="shared" si="4"/>
        <v>1348431.777</v>
      </c>
    </row>
    <row r="22" spans="1:12" x14ac:dyDescent="0.2">
      <c r="A22" s="21" t="s">
        <v>21</v>
      </c>
      <c r="B22" s="47"/>
      <c r="C22" s="47"/>
      <c r="D22" s="47"/>
      <c r="E22" s="47"/>
      <c r="F22" s="47"/>
      <c r="G22" s="47"/>
      <c r="H22" s="47"/>
      <c r="I22" s="47"/>
    </row>
    <row r="23" spans="1:12" x14ac:dyDescent="0.2">
      <c r="A23" s="23" t="s">
        <v>22</v>
      </c>
      <c r="B23" s="16">
        <v>0.5</v>
      </c>
      <c r="C23" s="16">
        <v>260</v>
      </c>
      <c r="D23" s="16">
        <f t="shared" si="0"/>
        <v>130</v>
      </c>
      <c r="E23" s="16">
        <v>583</v>
      </c>
      <c r="F23" s="15">
        <f t="shared" si="1"/>
        <v>75790</v>
      </c>
      <c r="G23" s="16">
        <f t="shared" si="2"/>
        <v>3789.5</v>
      </c>
      <c r="H23" s="16">
        <f t="shared" si="3"/>
        <v>7579</v>
      </c>
      <c r="I23" s="45">
        <f t="shared" si="4"/>
        <v>8764806.5504999999</v>
      </c>
    </row>
    <row r="24" spans="1:12" x14ac:dyDescent="0.2">
      <c r="A24" s="23" t="s">
        <v>23</v>
      </c>
      <c r="B24" s="16">
        <v>2</v>
      </c>
      <c r="C24" s="16">
        <v>12</v>
      </c>
      <c r="D24" s="16">
        <f t="shared" si="0"/>
        <v>24</v>
      </c>
      <c r="E24" s="16">
        <v>583</v>
      </c>
      <c r="F24" s="15">
        <f t="shared" si="1"/>
        <v>13992</v>
      </c>
      <c r="G24" s="16">
        <f t="shared" si="2"/>
        <v>699.6</v>
      </c>
      <c r="H24" s="16">
        <f t="shared" si="3"/>
        <v>1399.2</v>
      </c>
      <c r="I24" s="45">
        <f t="shared" si="4"/>
        <v>1618118.1324</v>
      </c>
    </row>
    <row r="25" spans="1:12" x14ac:dyDescent="0.2">
      <c r="A25" s="21" t="s">
        <v>24</v>
      </c>
      <c r="B25" s="16">
        <v>10</v>
      </c>
      <c r="C25" s="16">
        <v>1</v>
      </c>
      <c r="D25" s="16">
        <f t="shared" si="0"/>
        <v>10</v>
      </c>
      <c r="E25" s="16">
        <v>583</v>
      </c>
      <c r="F25" s="15">
        <f t="shared" si="1"/>
        <v>5830</v>
      </c>
      <c r="G25" s="16">
        <f t="shared" si="2"/>
        <v>291.5</v>
      </c>
      <c r="H25" s="16">
        <f t="shared" si="3"/>
        <v>583</v>
      </c>
      <c r="I25" s="45">
        <f t="shared" si="4"/>
        <v>674215.8885</v>
      </c>
    </row>
    <row r="26" spans="1:12" x14ac:dyDescent="0.2">
      <c r="A26" s="21" t="s">
        <v>25</v>
      </c>
      <c r="B26" s="16">
        <v>2</v>
      </c>
      <c r="C26" s="16">
        <v>12</v>
      </c>
      <c r="D26" s="16">
        <f t="shared" si="0"/>
        <v>24</v>
      </c>
      <c r="E26" s="16">
        <v>583</v>
      </c>
      <c r="F26" s="15">
        <f t="shared" si="1"/>
        <v>13992</v>
      </c>
      <c r="G26" s="16">
        <f t="shared" si="2"/>
        <v>699.6</v>
      </c>
      <c r="H26" s="16">
        <f t="shared" si="3"/>
        <v>1399.2</v>
      </c>
      <c r="I26" s="45">
        <f t="shared" si="4"/>
        <v>1618118.1324</v>
      </c>
    </row>
    <row r="27" spans="1:12" x14ac:dyDescent="0.2">
      <c r="A27" s="21" t="s">
        <v>26</v>
      </c>
      <c r="B27" s="16">
        <v>1</v>
      </c>
      <c r="C27" s="16">
        <v>12</v>
      </c>
      <c r="D27" s="16">
        <f t="shared" si="0"/>
        <v>12</v>
      </c>
      <c r="E27" s="16">
        <v>583</v>
      </c>
      <c r="F27" s="15">
        <f t="shared" si="1"/>
        <v>6996</v>
      </c>
      <c r="G27" s="16">
        <f t="shared" si="2"/>
        <v>349.8</v>
      </c>
      <c r="H27" s="16">
        <f t="shared" si="3"/>
        <v>699.6</v>
      </c>
      <c r="I27" s="45">
        <f t="shared" si="4"/>
        <v>809059.0662</v>
      </c>
    </row>
    <row r="28" spans="1:12" ht="13.5" x14ac:dyDescent="0.25">
      <c r="A28" s="29" t="s">
        <v>61</v>
      </c>
      <c r="B28" s="12"/>
      <c r="C28" s="12"/>
      <c r="D28" s="12"/>
      <c r="E28" s="25"/>
      <c r="F28" s="46">
        <f>SUM(F18:H21,F23:H27)</f>
        <v>166271.6</v>
      </c>
      <c r="G28" s="46"/>
      <c r="H28" s="46"/>
      <c r="I28" s="26">
        <f>SUM(I18:I21,I23:I27)</f>
        <v>16720554.034799999</v>
      </c>
    </row>
    <row r="29" spans="1:12" ht="28.5" x14ac:dyDescent="0.2">
      <c r="A29" s="30" t="s">
        <v>71</v>
      </c>
      <c r="B29" s="12"/>
      <c r="C29" s="12"/>
      <c r="D29" s="12"/>
      <c r="E29" s="25"/>
      <c r="F29" s="46">
        <f>ROUND(F16+F28,-3)</f>
        <v>190000</v>
      </c>
      <c r="G29" s="46"/>
      <c r="H29" s="46"/>
      <c r="I29" s="27">
        <f>ROUND(I16+I28,-5)</f>
        <v>19100000</v>
      </c>
      <c r="K29" s="38">
        <f>F29/1749</f>
        <v>108.63350485991995</v>
      </c>
      <c r="L29" s="19" t="s">
        <v>63</v>
      </c>
    </row>
    <row r="30" spans="1:12" ht="15.75" x14ac:dyDescent="0.2">
      <c r="A30" s="31" t="s">
        <v>72</v>
      </c>
      <c r="B30" s="25"/>
      <c r="C30" s="25"/>
      <c r="D30" s="25"/>
      <c r="E30" s="25"/>
      <c r="F30" s="25"/>
      <c r="G30" s="15"/>
      <c r="H30" s="25"/>
      <c r="I30" s="35">
        <f>ROUND(1200*583,-3)</f>
        <v>700000</v>
      </c>
    </row>
    <row r="31" spans="1:12" ht="15.75" x14ac:dyDescent="0.2">
      <c r="A31" s="31" t="s">
        <v>73</v>
      </c>
      <c r="B31" s="32"/>
      <c r="C31" s="32"/>
      <c r="D31" s="32"/>
      <c r="E31" s="32"/>
      <c r="F31" s="32"/>
      <c r="G31" s="32"/>
      <c r="H31" s="32"/>
      <c r="I31" s="36">
        <f>I30+I29</f>
        <v>19800000</v>
      </c>
    </row>
    <row r="33" spans="1:1" x14ac:dyDescent="0.2">
      <c r="A33" s="33" t="s">
        <v>62</v>
      </c>
    </row>
    <row r="35" spans="1:1" ht="15.75" x14ac:dyDescent="0.2">
      <c r="A35" s="39" t="s">
        <v>64</v>
      </c>
    </row>
    <row r="36" spans="1:1" ht="18.75" x14ac:dyDescent="0.2">
      <c r="A36" s="40" t="s">
        <v>74</v>
      </c>
    </row>
    <row r="37" spans="1:1" x14ac:dyDescent="0.2">
      <c r="A37" s="41" t="s">
        <v>69</v>
      </c>
    </row>
    <row r="38" spans="1:1" ht="15.75" x14ac:dyDescent="0.2">
      <c r="A38" s="39" t="s">
        <v>65</v>
      </c>
    </row>
    <row r="39" spans="1:1" ht="15.75" x14ac:dyDescent="0.2">
      <c r="A39" s="39" t="s">
        <v>66</v>
      </c>
    </row>
    <row r="40" spans="1:1" ht="15.75" x14ac:dyDescent="0.2">
      <c r="A40" s="39" t="s">
        <v>67</v>
      </c>
    </row>
    <row r="41" spans="1:1" ht="15.75" x14ac:dyDescent="0.2">
      <c r="A41" s="39" t="s">
        <v>68</v>
      </c>
    </row>
    <row r="42" spans="1:1" ht="18.75" x14ac:dyDescent="0.25">
      <c r="A42" s="42" t="s">
        <v>70</v>
      </c>
    </row>
  </sheetData>
  <mergeCells count="7">
    <mergeCell ref="F28:H28"/>
    <mergeCell ref="F29:H29"/>
    <mergeCell ref="B3:I3"/>
    <mergeCell ref="B6:I6"/>
    <mergeCell ref="B17:I17"/>
    <mergeCell ref="B22:I22"/>
    <mergeCell ref="F16:H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G14" sqref="G14:G16"/>
    </sheetView>
  </sheetViews>
  <sheetFormatPr defaultRowHeight="15" x14ac:dyDescent="0.25"/>
  <cols>
    <col min="1" max="1" width="40.42578125" customWidth="1"/>
    <col min="2" max="2" width="15.85546875" customWidth="1"/>
    <col min="3" max="3" width="15" customWidth="1"/>
    <col min="4" max="4" width="16.42578125" customWidth="1"/>
    <col min="5" max="5" width="18.85546875" customWidth="1"/>
    <col min="6" max="6" width="14" customWidth="1"/>
    <col min="7" max="7" width="14.28515625" customWidth="1"/>
  </cols>
  <sheetData>
    <row r="1" spans="1:10" x14ac:dyDescent="0.25">
      <c r="A1" s="5"/>
      <c r="B1" s="8"/>
      <c r="C1" s="8"/>
      <c r="D1" s="8"/>
      <c r="E1" s="8"/>
      <c r="F1" s="8"/>
      <c r="G1" s="8"/>
    </row>
    <row r="2" spans="1:10" x14ac:dyDescent="0.25">
      <c r="A2" s="6" t="s">
        <v>0</v>
      </c>
      <c r="B2" s="4" t="s">
        <v>32</v>
      </c>
      <c r="C2" s="4" t="s">
        <v>34</v>
      </c>
      <c r="D2" s="4" t="s">
        <v>36</v>
      </c>
      <c r="E2" s="4" t="s">
        <v>37</v>
      </c>
      <c r="F2" s="4" t="s">
        <v>38</v>
      </c>
      <c r="G2" s="4" t="s">
        <v>39</v>
      </c>
    </row>
    <row r="3" spans="1:10" ht="51" x14ac:dyDescent="0.25">
      <c r="A3" s="7"/>
      <c r="B3" s="4" t="s">
        <v>33</v>
      </c>
      <c r="C3" s="4" t="s">
        <v>35</v>
      </c>
      <c r="D3" s="4" t="s">
        <v>54</v>
      </c>
      <c r="E3" s="4" t="s">
        <v>55</v>
      </c>
      <c r="F3" s="4" t="s">
        <v>56</v>
      </c>
      <c r="G3" s="4" t="s">
        <v>40</v>
      </c>
    </row>
    <row r="4" spans="1:10" x14ac:dyDescent="0.25">
      <c r="A4" s="10" t="s">
        <v>41</v>
      </c>
      <c r="B4" s="11">
        <v>24</v>
      </c>
      <c r="C4" s="11">
        <v>0</v>
      </c>
      <c r="D4" s="11">
        <f>B4*C4</f>
        <v>0</v>
      </c>
      <c r="E4" s="12">
        <f>D4*0.05</f>
        <v>0</v>
      </c>
      <c r="F4" s="12">
        <f>D4*0.1</f>
        <v>0</v>
      </c>
      <c r="G4" s="13">
        <f>D4*$J$4+E4*$J$5+F4*$J$6</f>
        <v>0</v>
      </c>
      <c r="I4" t="s">
        <v>57</v>
      </c>
      <c r="J4" s="37">
        <v>46.672000000000004</v>
      </c>
    </row>
    <row r="5" spans="1:10" x14ac:dyDescent="0.25">
      <c r="A5" s="10" t="s">
        <v>42</v>
      </c>
      <c r="B5" s="11">
        <v>24</v>
      </c>
      <c r="C5" s="11">
        <v>0</v>
      </c>
      <c r="D5" s="11">
        <f>B5*C5</f>
        <v>0</v>
      </c>
      <c r="E5" s="12">
        <f t="shared" ref="E5:E16" si="0">D5*0.05</f>
        <v>0</v>
      </c>
      <c r="F5" s="12">
        <f t="shared" ref="F5:F15" si="1">D5*0.1</f>
        <v>0</v>
      </c>
      <c r="G5" s="13">
        <f t="shared" ref="G5:G16" si="2">D5*$J$4+E5*$J$5+F5*$J$6</f>
        <v>0</v>
      </c>
      <c r="I5" t="s">
        <v>58</v>
      </c>
      <c r="J5" s="37">
        <v>62.896000000000008</v>
      </c>
    </row>
    <row r="6" spans="1:10" x14ac:dyDescent="0.25">
      <c r="A6" s="10" t="s">
        <v>43</v>
      </c>
      <c r="B6" s="10"/>
      <c r="C6" s="10"/>
      <c r="D6" s="10"/>
      <c r="E6" s="12"/>
      <c r="F6" s="12"/>
      <c r="G6" s="13"/>
      <c r="I6" t="s">
        <v>59</v>
      </c>
      <c r="J6" s="37">
        <v>25.248000000000001</v>
      </c>
    </row>
    <row r="7" spans="1:10" x14ac:dyDescent="0.25">
      <c r="A7" s="10" t="s">
        <v>44</v>
      </c>
      <c r="B7" s="11">
        <v>8</v>
      </c>
      <c r="C7" s="11">
        <v>0</v>
      </c>
      <c r="D7" s="11">
        <f>B7*C7</f>
        <v>0</v>
      </c>
      <c r="E7" s="12">
        <f t="shared" si="0"/>
        <v>0</v>
      </c>
      <c r="F7" s="12">
        <f t="shared" si="1"/>
        <v>0</v>
      </c>
      <c r="G7" s="13">
        <f t="shared" si="2"/>
        <v>0</v>
      </c>
      <c r="J7" s="37"/>
    </row>
    <row r="8" spans="1:10" x14ac:dyDescent="0.25">
      <c r="A8" s="10" t="s">
        <v>45</v>
      </c>
      <c r="B8" s="11">
        <v>8</v>
      </c>
      <c r="C8" s="11">
        <v>0</v>
      </c>
      <c r="D8" s="11">
        <f t="shared" ref="D8:D16" si="3">B8*C8</f>
        <v>0</v>
      </c>
      <c r="E8" s="12">
        <f t="shared" si="0"/>
        <v>0</v>
      </c>
      <c r="F8" s="12">
        <f t="shared" si="1"/>
        <v>0</v>
      </c>
      <c r="G8" s="13">
        <f t="shared" si="2"/>
        <v>0</v>
      </c>
    </row>
    <row r="9" spans="1:10" x14ac:dyDescent="0.25">
      <c r="A9" s="10" t="s">
        <v>46</v>
      </c>
      <c r="B9" s="11">
        <v>8</v>
      </c>
      <c r="C9" s="11">
        <v>0</v>
      </c>
      <c r="D9" s="11">
        <f t="shared" si="3"/>
        <v>0</v>
      </c>
      <c r="E9" s="12">
        <f t="shared" si="0"/>
        <v>0</v>
      </c>
      <c r="F9" s="12">
        <f t="shared" si="1"/>
        <v>0</v>
      </c>
      <c r="G9" s="13">
        <f t="shared" si="2"/>
        <v>0</v>
      </c>
    </row>
    <row r="10" spans="1:10" x14ac:dyDescent="0.25">
      <c r="A10" s="12" t="s">
        <v>47</v>
      </c>
      <c r="B10" s="11">
        <v>8</v>
      </c>
      <c r="C10" s="11">
        <v>0</v>
      </c>
      <c r="D10" s="11">
        <f t="shared" si="3"/>
        <v>0</v>
      </c>
      <c r="E10" s="12">
        <f t="shared" si="0"/>
        <v>0</v>
      </c>
      <c r="F10" s="12">
        <f t="shared" si="1"/>
        <v>0</v>
      </c>
      <c r="G10" s="13">
        <f t="shared" si="2"/>
        <v>0</v>
      </c>
    </row>
    <row r="11" spans="1:10" x14ac:dyDescent="0.25">
      <c r="A11" s="12" t="s">
        <v>48</v>
      </c>
      <c r="B11" s="11">
        <v>8</v>
      </c>
      <c r="C11" s="11">
        <v>0</v>
      </c>
      <c r="D11" s="11">
        <f t="shared" si="3"/>
        <v>0</v>
      </c>
      <c r="E11" s="12">
        <f t="shared" si="0"/>
        <v>0</v>
      </c>
      <c r="F11" s="12">
        <f t="shared" si="1"/>
        <v>0</v>
      </c>
      <c r="G11" s="13">
        <f t="shared" si="2"/>
        <v>0</v>
      </c>
    </row>
    <row r="12" spans="1:10" x14ac:dyDescent="0.25">
      <c r="A12" s="12" t="s">
        <v>49</v>
      </c>
      <c r="B12" s="11">
        <v>8</v>
      </c>
      <c r="C12" s="11">
        <v>0</v>
      </c>
      <c r="D12" s="11">
        <f t="shared" si="3"/>
        <v>0</v>
      </c>
      <c r="E12" s="12">
        <f t="shared" si="0"/>
        <v>0</v>
      </c>
      <c r="F12" s="12">
        <f t="shared" si="1"/>
        <v>0</v>
      </c>
      <c r="G12" s="13">
        <f t="shared" si="2"/>
        <v>0</v>
      </c>
    </row>
    <row r="13" spans="1:10" x14ac:dyDescent="0.25">
      <c r="A13" s="12" t="s">
        <v>50</v>
      </c>
      <c r="B13" s="11">
        <v>8</v>
      </c>
      <c r="C13" s="11">
        <v>0</v>
      </c>
      <c r="D13" s="11">
        <f t="shared" si="3"/>
        <v>0</v>
      </c>
      <c r="E13" s="12">
        <f t="shared" si="0"/>
        <v>0</v>
      </c>
      <c r="F13" s="12">
        <f t="shared" si="1"/>
        <v>0</v>
      </c>
      <c r="G13" s="13">
        <f t="shared" si="2"/>
        <v>0</v>
      </c>
    </row>
    <row r="14" spans="1:10" x14ac:dyDescent="0.25">
      <c r="A14" s="10" t="s">
        <v>51</v>
      </c>
      <c r="B14" s="11">
        <v>12</v>
      </c>
      <c r="C14" s="14">
        <v>1166</v>
      </c>
      <c r="D14" s="14">
        <f>B14*C14</f>
        <v>13992</v>
      </c>
      <c r="E14" s="12">
        <f t="shared" si="0"/>
        <v>699.6</v>
      </c>
      <c r="F14" s="12">
        <f t="shared" si="1"/>
        <v>1399.2</v>
      </c>
      <c r="G14" s="44">
        <f>D14*$J$4+E14*$J$5+F14*$J$6</f>
        <v>732363.66720000003</v>
      </c>
    </row>
    <row r="15" spans="1:10" x14ac:dyDescent="0.25">
      <c r="A15" s="12" t="s">
        <v>52</v>
      </c>
      <c r="B15" s="11">
        <v>8</v>
      </c>
      <c r="C15" s="11">
        <v>291.5</v>
      </c>
      <c r="D15" s="14">
        <f t="shared" si="3"/>
        <v>2332</v>
      </c>
      <c r="E15" s="12">
        <f t="shared" si="0"/>
        <v>116.60000000000001</v>
      </c>
      <c r="F15" s="12">
        <f t="shared" si="1"/>
        <v>233.20000000000002</v>
      </c>
      <c r="G15" s="44">
        <f t="shared" si="2"/>
        <v>122060.6112</v>
      </c>
    </row>
    <row r="16" spans="1:10" x14ac:dyDescent="0.25">
      <c r="A16" s="12" t="s">
        <v>53</v>
      </c>
      <c r="B16" s="11">
        <v>8</v>
      </c>
      <c r="C16" s="11">
        <v>291.5</v>
      </c>
      <c r="D16" s="14">
        <f t="shared" si="3"/>
        <v>2332</v>
      </c>
      <c r="E16" s="12">
        <f t="shared" si="0"/>
        <v>116.60000000000001</v>
      </c>
      <c r="F16" s="12">
        <f>D16*0.1</f>
        <v>233.20000000000002</v>
      </c>
      <c r="G16" s="44">
        <f t="shared" si="2"/>
        <v>122060.6112</v>
      </c>
    </row>
    <row r="17" spans="1:7" x14ac:dyDescent="0.25">
      <c r="A17" s="43" t="s">
        <v>27</v>
      </c>
      <c r="B17" s="10"/>
      <c r="C17" s="10"/>
      <c r="D17" s="46">
        <f>ROUND(SUM(D4:F16),-2)</f>
        <v>21500</v>
      </c>
      <c r="E17" s="46"/>
      <c r="F17" s="46"/>
      <c r="G17" s="18">
        <f>ROUND(SUM(G4:G16),-3)</f>
        <v>976000</v>
      </c>
    </row>
    <row r="18" spans="1:7" x14ac:dyDescent="0.25">
      <c r="A18" s="9"/>
      <c r="B18" s="9"/>
      <c r="C18" s="9"/>
      <c r="D18" s="9"/>
      <c r="E18" s="17"/>
      <c r="F18" s="9"/>
      <c r="G18" s="9"/>
    </row>
    <row r="19" spans="1:7" x14ac:dyDescent="0.25">
      <c r="A19" s="33" t="s">
        <v>62</v>
      </c>
      <c r="B19" s="9"/>
      <c r="C19" s="9"/>
      <c r="D19" s="9"/>
      <c r="E19" s="17"/>
      <c r="F19" s="9"/>
      <c r="G19" s="9"/>
    </row>
    <row r="20" spans="1:7" x14ac:dyDescent="0.25">
      <c r="A20" s="9"/>
      <c r="B20" s="9"/>
      <c r="C20" s="9"/>
      <c r="D20" s="9"/>
      <c r="E20" s="17"/>
      <c r="F20" s="9"/>
      <c r="G20" s="9"/>
    </row>
    <row r="21" spans="1:7" ht="18.75" x14ac:dyDescent="0.25">
      <c r="A21" s="40" t="s">
        <v>76</v>
      </c>
      <c r="B21" s="2"/>
      <c r="C21" s="2"/>
      <c r="D21" s="9"/>
      <c r="E21" s="17"/>
      <c r="F21" s="9"/>
      <c r="G21" s="2"/>
    </row>
    <row r="22" spans="1:7" ht="15.75" x14ac:dyDescent="0.25">
      <c r="A22" s="39" t="s">
        <v>75</v>
      </c>
    </row>
    <row r="23" spans="1:7" ht="18.75" x14ac:dyDescent="0.25">
      <c r="A23" s="42" t="s">
        <v>70</v>
      </c>
    </row>
  </sheetData>
  <mergeCells count="1">
    <mergeCell ref="D17:F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EPA</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wwrigley</cp:lastModifiedBy>
  <cp:lastPrinted>2015-12-08T17:32:42Z</cp:lastPrinted>
  <dcterms:created xsi:type="dcterms:W3CDTF">2012-07-12T18:27:20Z</dcterms:created>
  <dcterms:modified xsi:type="dcterms:W3CDTF">2015-12-08T17:33:00Z</dcterms:modified>
</cp:coreProperties>
</file>