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CKerwin\Desktop\ICR Review Sept\"/>
    </mc:Choice>
  </mc:AlternateContent>
  <bookViews>
    <workbookView xWindow="0" yWindow="0" windowWidth="13545" windowHeight="12090"/>
  </bookViews>
  <sheets>
    <sheet name="Table 1" sheetId="1" r:id="rId1"/>
    <sheet name="Table 2" sheetId="2"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33" i="1" l="1"/>
  <c r="I33" i="1"/>
  <c r="F30" i="1" l="1"/>
  <c r="F31" i="1"/>
  <c r="E23" i="1"/>
  <c r="E28" i="1"/>
  <c r="D28" i="1"/>
  <c r="F28" i="1" s="1"/>
  <c r="D23" i="1"/>
  <c r="H28" i="1" l="1"/>
  <c r="F23" i="1"/>
  <c r="G28" i="1"/>
  <c r="H23" i="1"/>
  <c r="G10" i="2"/>
  <c r="F10" i="2"/>
  <c r="H10" i="2" s="1"/>
  <c r="F8" i="2"/>
  <c r="G8" i="2" s="1"/>
  <c r="D11" i="2"/>
  <c r="F11" i="2" s="1"/>
  <c r="D10" i="2"/>
  <c r="D8" i="2"/>
  <c r="I29" i="1"/>
  <c r="I26" i="1"/>
  <c r="I21" i="1"/>
  <c r="I20" i="1"/>
  <c r="I15" i="1"/>
  <c r="I12" i="1"/>
  <c r="I11" i="1"/>
  <c r="I10" i="1"/>
  <c r="I9" i="1"/>
  <c r="I8" i="1"/>
  <c r="I7" i="1"/>
  <c r="H29" i="1"/>
  <c r="H26" i="1"/>
  <c r="H21" i="1"/>
  <c r="H20" i="1"/>
  <c r="H15" i="1"/>
  <c r="H12" i="1"/>
  <c r="H11" i="1"/>
  <c r="H10" i="1"/>
  <c r="H9" i="1"/>
  <c r="H8" i="1"/>
  <c r="H7" i="1"/>
  <c r="G29" i="1"/>
  <c r="G26" i="1"/>
  <c r="G21" i="1"/>
  <c r="G20" i="1"/>
  <c r="G15" i="1"/>
  <c r="G12" i="1"/>
  <c r="G11" i="1"/>
  <c r="G10" i="1"/>
  <c r="G9" i="1"/>
  <c r="G8" i="1"/>
  <c r="G7" i="1"/>
  <c r="F29" i="1"/>
  <c r="F26" i="1"/>
  <c r="F21" i="1"/>
  <c r="F20" i="1"/>
  <c r="F15" i="1"/>
  <c r="F12" i="1"/>
  <c r="F11" i="1"/>
  <c r="F10" i="1"/>
  <c r="F9" i="1"/>
  <c r="F8" i="1"/>
  <c r="F7" i="1"/>
  <c r="D29" i="1"/>
  <c r="D26" i="1"/>
  <c r="D21" i="1"/>
  <c r="D20" i="1"/>
  <c r="D15" i="1"/>
  <c r="D12" i="1"/>
  <c r="D11" i="1"/>
  <c r="D10" i="1"/>
  <c r="D9" i="1"/>
  <c r="D8" i="1"/>
  <c r="D7" i="1"/>
  <c r="I28" i="1" l="1"/>
  <c r="I30" i="1" s="1"/>
  <c r="I23" i="1"/>
  <c r="I24" i="1" s="1"/>
  <c r="I31" i="1" s="1"/>
  <c r="F24" i="1"/>
  <c r="G23" i="1"/>
  <c r="I11" i="2"/>
  <c r="G11" i="2"/>
  <c r="H11" i="2"/>
  <c r="F12" i="2"/>
  <c r="I8" i="2"/>
  <c r="I12" i="2" s="1"/>
  <c r="H8" i="2"/>
  <c r="I10" i="2"/>
</calcChain>
</file>

<file path=xl/comments1.xml><?xml version="1.0" encoding="utf-8"?>
<comments xmlns="http://schemas.openxmlformats.org/spreadsheetml/2006/main">
  <authors>
    <author>DWang</author>
  </authors>
  <commentList>
    <comment ref="A10" authorId="0" shapeId="0">
      <text>
        <r>
          <rPr>
            <b/>
            <sz val="9"/>
            <color indexed="81"/>
            <rFont val="Tahoma"/>
            <family val="2"/>
          </rPr>
          <t>Dwang(8):</t>
        </r>
        <r>
          <rPr>
            <sz val="9"/>
            <color indexed="81"/>
            <rFont val="Tahoma"/>
            <family val="2"/>
          </rPr>
          <t xml:space="preserve">
This burden item is also in the Capital/Startup vs O&amp;M table. Not sure why one respondent is accounted for in the burden estimate table, but 200 respondents are accounted for in the O&amp;M table….</t>
        </r>
      </text>
    </comment>
    <comment ref="A23" authorId="0" shapeId="0">
      <text>
        <r>
          <rPr>
            <b/>
            <sz val="9"/>
            <color indexed="81"/>
            <rFont val="Tahoma"/>
            <family val="2"/>
          </rPr>
          <t xml:space="preserve">DWang:
</t>
        </r>
        <r>
          <rPr>
            <sz val="9"/>
            <color indexed="81"/>
            <rFont val="Tahoma"/>
            <family val="2"/>
          </rPr>
          <t>The RICE NESHAP assumes 16 hours/annual report for emergency operation. The required emergency operation annual report contents for this rule and the RICE NESHAP are almost identical, so I assumed the same labor hours.</t>
        </r>
      </text>
    </comment>
  </commentList>
</comments>
</file>

<file path=xl/comments2.xml><?xml version="1.0" encoding="utf-8"?>
<comments xmlns="http://schemas.openxmlformats.org/spreadsheetml/2006/main">
  <authors>
    <author>DWang</author>
  </authors>
  <commentList>
    <comment ref="A17" authorId="0" shapeId="0">
      <text>
        <r>
          <rPr>
            <b/>
            <sz val="9"/>
            <color indexed="81"/>
            <rFont val="Tahoma"/>
            <family val="2"/>
          </rPr>
          <t>Dwang:</t>
        </r>
        <r>
          <rPr>
            <sz val="9"/>
            <color indexed="81"/>
            <rFont val="Tahoma"/>
            <family val="2"/>
          </rPr>
          <t xml:space="preserve">
I changed "review"</t>
        </r>
        <r>
          <rPr>
            <b/>
            <sz val="9"/>
            <color indexed="81"/>
            <rFont val="Tahoma"/>
            <family val="2"/>
          </rPr>
          <t xml:space="preserve"> </t>
        </r>
        <r>
          <rPr>
            <sz val="9"/>
            <color indexed="81"/>
            <rFont val="Tahoma"/>
            <family val="2"/>
          </rPr>
          <t>to "submit"</t>
        </r>
      </text>
    </comment>
    <comment ref="A18" authorId="0" shapeId="0">
      <text>
        <r>
          <rPr>
            <b/>
            <sz val="9"/>
            <color indexed="81"/>
            <rFont val="Tahoma"/>
            <family val="2"/>
          </rPr>
          <t>DWang:</t>
        </r>
        <r>
          <rPr>
            <sz val="9"/>
            <color indexed="81"/>
            <rFont val="Tahoma"/>
            <family val="2"/>
          </rPr>
          <t xml:space="preserve">
Changed from "We have assumed that it will take 2 hours for each respondent to review the certification for stationary use report."</t>
        </r>
      </text>
    </comment>
    <comment ref="A19" authorId="0" shapeId="0">
      <text>
        <r>
          <rPr>
            <b/>
            <sz val="9"/>
            <color indexed="81"/>
            <rFont val="Tahoma"/>
            <family val="2"/>
          </rPr>
          <t>DWang:</t>
        </r>
        <r>
          <rPr>
            <sz val="9"/>
            <color indexed="81"/>
            <rFont val="Tahoma"/>
            <family val="2"/>
          </rPr>
          <t xml:space="preserve">
Changed from: "We have assumed that it will take each of the respondent one hour one time per year to review the certification for stationary/non-road use."</t>
        </r>
      </text>
    </comment>
  </commentList>
</comments>
</file>

<file path=xl/sharedStrings.xml><?xml version="1.0" encoding="utf-8"?>
<sst xmlns="http://schemas.openxmlformats.org/spreadsheetml/2006/main" count="103" uniqueCount="90">
  <si>
    <t>Table 1:  Annual Respondent Burden and Cost – NSPS for Stationary Source Compression Ignition Internal Combustion Engines (40 CFR Part 60, Subpart IIII) (Renewal)</t>
  </si>
  <si>
    <t>Burden item</t>
  </si>
  <si>
    <t>(A)</t>
  </si>
  <si>
    <t>Person hours per occurrence</t>
  </si>
  <si>
    <t>(B)</t>
  </si>
  <si>
    <t>No. of occurrences per respondent per year</t>
  </si>
  <si>
    <t>(C)</t>
  </si>
  <si>
    <t>(C=AxB)</t>
  </si>
  <si>
    <t>(D)</t>
  </si>
  <si>
    <t>(E)</t>
  </si>
  <si>
    <t>Technical person- hours per year</t>
  </si>
  <si>
    <t>(E=CxD)</t>
  </si>
  <si>
    <t>(F)</t>
  </si>
  <si>
    <t>(Ex0.05)</t>
  </si>
  <si>
    <t>(G)</t>
  </si>
  <si>
    <t>(Ex0.1)</t>
  </si>
  <si>
    <t>(H)</t>
  </si>
  <si>
    <t>1.  Applications</t>
  </si>
  <si>
    <t>N/A</t>
  </si>
  <si>
    <t>A.  Certification for stationary use</t>
  </si>
  <si>
    <r>
      <t xml:space="preserve">     -  Certification application </t>
    </r>
    <r>
      <rPr>
        <vertAlign val="superscript"/>
        <sz val="10"/>
        <color theme="1"/>
        <rFont val="Times New Roman"/>
        <family val="1"/>
      </rPr>
      <t>c</t>
    </r>
  </si>
  <si>
    <t xml:space="preserve">     -  Recordkeeping</t>
  </si>
  <si>
    <r>
      <t xml:space="preserve">     -  Certificate/durability testing </t>
    </r>
    <r>
      <rPr>
        <vertAlign val="superscript"/>
        <sz val="10"/>
        <color theme="1"/>
        <rFont val="Times New Roman"/>
        <family val="1"/>
      </rPr>
      <t>d</t>
    </r>
  </si>
  <si>
    <t xml:space="preserve">     -  Selective enforcement audits</t>
  </si>
  <si>
    <r>
      <t xml:space="preserve">     -  Defect reporting </t>
    </r>
    <r>
      <rPr>
        <vertAlign val="superscript"/>
        <sz val="10"/>
        <color theme="1"/>
        <rFont val="Times New Roman"/>
        <family val="1"/>
      </rPr>
      <t>e</t>
    </r>
  </si>
  <si>
    <t>B.  Certification for stationary/non-road use</t>
  </si>
  <si>
    <t>2.  Surveys and studies</t>
  </si>
  <si>
    <t>3.  Reporting requirements</t>
  </si>
  <si>
    <t xml:space="preserve">     B.  Required activities</t>
  </si>
  <si>
    <t>See 3D</t>
  </si>
  <si>
    <t xml:space="preserve">     C.   Gather existing information</t>
  </si>
  <si>
    <t xml:space="preserve">     D.  Write report </t>
  </si>
  <si>
    <t xml:space="preserve">          Initial notification</t>
  </si>
  <si>
    <r>
      <t xml:space="preserve">             &gt;3,000 hp, prime </t>
    </r>
    <r>
      <rPr>
        <vertAlign val="superscript"/>
        <sz val="10"/>
        <color theme="1"/>
        <rFont val="Times New Roman"/>
        <family val="1"/>
      </rPr>
      <t>g</t>
    </r>
  </si>
  <si>
    <r>
      <t xml:space="preserve">             &gt;10 l/cyl, prime </t>
    </r>
    <r>
      <rPr>
        <vertAlign val="superscript"/>
        <sz val="10"/>
        <color theme="1"/>
        <rFont val="Times New Roman"/>
        <family val="1"/>
      </rPr>
      <t>h</t>
    </r>
  </si>
  <si>
    <t xml:space="preserve">             Pre-2007, not certified, prime, &gt;175 hp</t>
  </si>
  <si>
    <t>Subtotal for Reporting Requirements</t>
  </si>
  <si>
    <t>4.  Recordkeeping requirements</t>
  </si>
  <si>
    <t xml:space="preserve">     B.  Train personnel</t>
  </si>
  <si>
    <t xml:space="preserve">Subtotal  for Recordkeeping Requirements  </t>
  </si>
  <si>
    <r>
      <t xml:space="preserve">Respondents per year </t>
    </r>
    <r>
      <rPr>
        <b/>
        <vertAlign val="superscript"/>
        <sz val="10"/>
        <color theme="1"/>
        <rFont val="Times New Roman"/>
        <family val="1"/>
      </rPr>
      <t>a</t>
    </r>
  </si>
  <si>
    <t>Assumptions:</t>
  </si>
  <si>
    <r>
      <t>c</t>
    </r>
    <r>
      <rPr>
        <sz val="10"/>
        <color theme="1"/>
        <rFont val="Times New Roman"/>
        <family val="1"/>
      </rPr>
      <t xml:space="preserve">  We have assumed that it will take 44 hours for all affected facilities to complete the certification application.</t>
    </r>
  </si>
  <si>
    <r>
      <t>d</t>
    </r>
    <r>
      <rPr>
        <sz val="10"/>
        <color theme="1"/>
        <rFont val="Times New Roman"/>
        <family val="1"/>
      </rPr>
      <t xml:space="preserve">  We have assumed that it will take 168 hours for all affected facilities to complete the certificate/durability testing.</t>
    </r>
  </si>
  <si>
    <r>
      <t xml:space="preserve">e </t>
    </r>
    <r>
      <rPr>
        <sz val="10"/>
        <color theme="1"/>
        <rFont val="Times New Roman"/>
        <family val="1"/>
      </rPr>
      <t xml:space="preserve"> We have assumed that it will take 125 hours for all affected facilities to complete the defect report.</t>
    </r>
  </si>
  <si>
    <r>
      <t>f</t>
    </r>
    <r>
      <rPr>
        <sz val="10"/>
        <color theme="1"/>
        <rFont val="Times New Roman"/>
        <family val="1"/>
      </rPr>
      <t xml:space="preserve">  We have assumed that each of the 40 respondents will take one hour to read instructions.</t>
    </r>
  </si>
  <si>
    <r>
      <t>g</t>
    </r>
    <r>
      <rPr>
        <sz val="10"/>
        <color theme="1"/>
        <rFont val="Times New Roman"/>
        <family val="1"/>
      </rPr>
      <t xml:space="preserve">  We have assumed that 80 percent of the 40 affected facilities are required to write the &gt;3,000 hp, prime report.</t>
    </r>
  </si>
  <si>
    <r>
      <t>h</t>
    </r>
    <r>
      <rPr>
        <sz val="10"/>
        <color theme="1"/>
        <rFont val="Times New Roman"/>
        <family val="1"/>
      </rPr>
      <t xml:space="preserve">  We have assumed that 20 percent of the 40 affected facilities will write the 10 l/cyl prime report.</t>
    </r>
  </si>
  <si>
    <t>Table 2:  Average Annual EPA Burden and Cost – NSPS for Stationary Source Compression Ignition Internal Combustion Engines (40 CFR Part 60, Subpart IIII) (Renewal)</t>
  </si>
  <si>
    <t>Activity</t>
  </si>
  <si>
    <t>EPA person- hours per occurrence</t>
  </si>
  <si>
    <t>No. of occurrences per plant per year</t>
  </si>
  <si>
    <t>EPA person- hours per plant per year</t>
  </si>
  <si>
    <r>
      <t xml:space="preserve">Plants per year  </t>
    </r>
    <r>
      <rPr>
        <vertAlign val="superscript"/>
        <sz val="12"/>
        <color theme="1"/>
        <rFont val="Times New Roman"/>
        <family val="1"/>
      </rPr>
      <t>a</t>
    </r>
  </si>
  <si>
    <t>Management person-hours per year</t>
  </si>
  <si>
    <t>Clerical person-hours per year</t>
  </si>
  <si>
    <r>
      <t xml:space="preserve">Cost, $ </t>
    </r>
    <r>
      <rPr>
        <b/>
        <vertAlign val="superscript"/>
        <sz val="12"/>
        <color theme="1"/>
        <rFont val="Times New Roman"/>
        <family val="1"/>
      </rPr>
      <t>b</t>
    </r>
  </si>
  <si>
    <t>Report Review</t>
  </si>
  <si>
    <r>
      <t xml:space="preserve">1.  Initial notification of compliance </t>
    </r>
    <r>
      <rPr>
        <vertAlign val="superscript"/>
        <sz val="10"/>
        <color theme="1"/>
        <rFont val="Times New Roman"/>
        <family val="1"/>
      </rPr>
      <t>c</t>
    </r>
  </si>
  <si>
    <t>2.  Certification application</t>
  </si>
  <si>
    <r>
      <t xml:space="preserve">     A.  Certification for stationary use </t>
    </r>
    <r>
      <rPr>
        <vertAlign val="superscript"/>
        <sz val="10"/>
        <color theme="1"/>
        <rFont val="Times New Roman"/>
        <family val="1"/>
      </rPr>
      <t>d</t>
    </r>
  </si>
  <si>
    <r>
      <t xml:space="preserve">     B.  Certification for stationary/non-road use </t>
    </r>
    <r>
      <rPr>
        <vertAlign val="superscript"/>
        <sz val="10"/>
        <color theme="1"/>
        <rFont val="Times New Roman"/>
        <family val="1"/>
      </rPr>
      <t>e</t>
    </r>
  </si>
  <si>
    <t xml:space="preserve"> Assumptions:</t>
  </si>
  <si>
    <t>Person hours per respondent per year
(C=AxB)</t>
  </si>
  <si>
    <t>Technical person- hours per year
(E=CxD)</t>
  </si>
  <si>
    <t>Management person hours per year
(Ex0.05)</t>
  </si>
  <si>
    <t>Clerical person hours per year
(Ex0.1)</t>
  </si>
  <si>
    <r>
      <t xml:space="preserve">Total Cost 
Per year </t>
    </r>
    <r>
      <rPr>
        <b/>
        <vertAlign val="superscript"/>
        <sz val="10"/>
        <color theme="1"/>
        <rFont val="Times New Roman"/>
        <family val="1"/>
      </rPr>
      <t>b</t>
    </r>
  </si>
  <si>
    <r>
      <t>b</t>
    </r>
    <r>
      <rPr>
        <sz val="10"/>
        <color theme="1"/>
        <rFont val="Times New Roman"/>
        <family val="1"/>
      </rPr>
      <t xml:space="preserve">  This ICR uses the following labor rates:  $129.93 per hour for Executive, Administrative, and Managerial labor; $103.97 per hour for Technical labor, and $51.79 per hour for Clerical labor.  These rates are from the United States Department of Labor, Bureau of Labor Statistics, June 2014 “Table 2. Civilian Workers, by Occupational and Industry group.”  The rates are from column 1, “Total compensation.”  The rates have been increased by 110 percent to account for the benefit packages available to those employed by private industry.</t>
    </r>
  </si>
  <si>
    <r>
      <t>b</t>
    </r>
    <r>
      <rPr>
        <sz val="10"/>
        <color theme="1"/>
        <rFont val="Times New Roman"/>
        <family val="1"/>
      </rPr>
      <t xml:space="preserve">  This cost is based on the following hourly labor rates: $62.90 for Managerial (GS-13, Step 5, $39.31 + 60%), $46.67 for Technical (GS-12, Step 1, $29.17 + 60%) and $25.25 Clerical (GS-6, Step 3, $15.78 + 60%).  These rates are from the Office of Personnel Management (OPM) “2014 General Schedule” which excludes locality rates of pay. These rates have been increased by 60 percent to account for the benefit packages available to government employees.</t>
    </r>
  </si>
  <si>
    <r>
      <t>a</t>
    </r>
    <r>
      <rPr>
        <sz val="10"/>
        <color theme="1"/>
        <rFont val="Times New Roman"/>
        <family val="1"/>
      </rPr>
      <t xml:space="preserve">  We have assumed that there are 206,530 sources currently subject to the regulations, and it is estimated that 40 new sources are expected each year over the next three years.</t>
    </r>
  </si>
  <si>
    <r>
      <rPr>
        <vertAlign val="superscript"/>
        <sz val="10"/>
        <color theme="1"/>
        <rFont val="Times New Roman"/>
        <family val="1"/>
      </rPr>
      <t xml:space="preserve">c </t>
    </r>
    <r>
      <rPr>
        <sz val="10"/>
        <color theme="1"/>
        <rFont val="Times New Roman"/>
        <family val="1"/>
      </rPr>
      <t xml:space="preserve"> We have assumed that each of the 40 affected facilities would have to submit the initial notification of compliance report.</t>
    </r>
  </si>
  <si>
    <r>
      <rPr>
        <vertAlign val="superscript"/>
        <sz val="10"/>
        <color theme="1"/>
        <rFont val="Times New Roman"/>
        <family val="1"/>
      </rPr>
      <t>d</t>
    </r>
    <r>
      <rPr>
        <sz val="10"/>
        <color theme="1"/>
        <rFont val="Times New Roman"/>
        <family val="1"/>
      </rPr>
      <t xml:space="preserve">  We have assumed that it will take 2 hours to review the certification for stationary use report for each respondent.</t>
    </r>
  </si>
  <si>
    <r>
      <rPr>
        <vertAlign val="superscript"/>
        <sz val="10"/>
        <color theme="1"/>
        <rFont val="Times New Roman"/>
        <family val="1"/>
      </rPr>
      <t>e</t>
    </r>
    <r>
      <rPr>
        <sz val="10"/>
        <color theme="1"/>
        <rFont val="Times New Roman"/>
        <family val="1"/>
      </rPr>
      <t xml:space="preserve">  We have assumed that it will take one hour one time per year to review the certification for stationary/non-road use for each respondent.</t>
    </r>
  </si>
  <si>
    <r>
      <t>j</t>
    </r>
    <r>
      <rPr>
        <sz val="10"/>
        <color theme="1"/>
        <rFont val="Times New Roman"/>
        <family val="1"/>
      </rPr>
      <t xml:space="preserve">  We have assumed that on average 56,204 of the 206,530 respondents will read rule instructions each year.</t>
    </r>
  </si>
  <si>
    <r>
      <t xml:space="preserve">       E. Annual report for emergency stationary CI ICE</t>
    </r>
    <r>
      <rPr>
        <vertAlign val="superscript"/>
        <sz val="10"/>
        <color theme="1"/>
        <rFont val="Times New Roman"/>
        <family val="1"/>
      </rPr>
      <t>i</t>
    </r>
  </si>
  <si>
    <r>
      <t xml:space="preserve">     A.  Read and understand rule requirement</t>
    </r>
    <r>
      <rPr>
        <vertAlign val="superscript"/>
        <sz val="10"/>
        <color theme="1"/>
        <rFont val="Times New Roman"/>
        <family val="1"/>
      </rPr>
      <t>f</t>
    </r>
  </si>
  <si>
    <r>
      <t xml:space="preserve">     A.  Read and understand rule requirement </t>
    </r>
    <r>
      <rPr>
        <vertAlign val="superscript"/>
        <sz val="10"/>
        <color theme="1"/>
        <rFont val="Times New Roman"/>
        <family val="1"/>
      </rPr>
      <t>j</t>
    </r>
  </si>
  <si>
    <r>
      <t xml:space="preserve">     C.  Recording CDPF corrective action</t>
    </r>
    <r>
      <rPr>
        <vertAlign val="superscript"/>
        <sz val="10"/>
        <color theme="1"/>
        <rFont val="Times New Roman"/>
        <family val="1"/>
      </rPr>
      <t>k</t>
    </r>
  </si>
  <si>
    <r>
      <t xml:space="preserve">     D.  Recording hours in non-emergency operation </t>
    </r>
    <r>
      <rPr>
        <vertAlign val="superscript"/>
        <sz val="10"/>
        <color theme="1"/>
        <rFont val="Times New Roman"/>
        <family val="1"/>
      </rPr>
      <t>l</t>
    </r>
  </si>
  <si>
    <r>
      <t>TOTAL LABOR BURDEN AND COST (rounded)</t>
    </r>
    <r>
      <rPr>
        <b/>
        <vertAlign val="superscript"/>
        <sz val="10"/>
        <color theme="1"/>
        <rFont val="Times New Roman"/>
        <family val="1"/>
      </rPr>
      <t>m</t>
    </r>
  </si>
  <si>
    <r>
      <t>Total Capital/O&amp;M Costs</t>
    </r>
    <r>
      <rPr>
        <b/>
        <vertAlign val="superscript"/>
        <sz val="10"/>
        <color theme="1"/>
        <rFont val="Times New Roman"/>
        <family val="1"/>
      </rPr>
      <t>m</t>
    </r>
  </si>
  <si>
    <r>
      <t>Grand Total (Labor and Capital/O&amp;M Costs)</t>
    </r>
    <r>
      <rPr>
        <b/>
        <vertAlign val="superscript"/>
        <sz val="10"/>
        <color theme="1"/>
        <rFont val="Times New Roman"/>
        <family val="1"/>
      </rPr>
      <t>m</t>
    </r>
  </si>
  <si>
    <r>
      <t>l</t>
    </r>
    <r>
      <rPr>
        <sz val="10"/>
        <color theme="1"/>
        <rFont val="Times New Roman"/>
        <family val="1"/>
      </rPr>
      <t xml:space="preserve">  We have assumed that respondents are required to keep the records for the recording hours in non-emergency operation.</t>
    </r>
  </si>
  <si>
    <r>
      <rPr>
        <vertAlign val="superscript"/>
        <sz val="10"/>
        <color theme="1"/>
        <rFont val="Times New Roman"/>
        <family val="1"/>
      </rPr>
      <t>m</t>
    </r>
    <r>
      <rPr>
        <sz val="10"/>
        <color theme="1"/>
        <rFont val="Times New Roman"/>
        <family val="1"/>
      </rPr>
      <t xml:space="preserve"> Totals have been rounded to 3 significant figures.  Figures may not add exactly due to rounding.</t>
    </r>
  </si>
  <si>
    <r>
      <t xml:space="preserve">k </t>
    </r>
    <r>
      <rPr>
        <sz val="10"/>
        <color theme="1"/>
        <rFont val="Times New Roman"/>
        <family val="1"/>
      </rPr>
      <t>We have assumed that it will take 10% of respondents 1 hour to keep records of corrective actions taken for CI ICE equipped with diesel particulate filters.</t>
    </r>
  </si>
  <si>
    <r>
      <t xml:space="preserve">i </t>
    </r>
    <r>
      <rPr>
        <sz val="10"/>
        <color theme="1"/>
        <rFont val="Times New Roman"/>
        <family val="1"/>
      </rPr>
      <t xml:space="preserve">We have assumed 16 hours per annual report based on ICR 1975.06 (NESHAP For Stationary Reciprocating Internal Combustion Engines 40 CFR Part 63, Subpart ZZZZ) and that 5% of respondents must submit an annual report. </t>
    </r>
  </si>
  <si>
    <r>
      <rPr>
        <vertAlign val="superscript"/>
        <sz val="10"/>
        <color theme="1"/>
        <rFont val="Times New Roman"/>
        <family val="1"/>
      </rPr>
      <t>f</t>
    </r>
    <r>
      <rPr>
        <sz val="10"/>
        <color theme="1"/>
        <rFont val="Times New Roman"/>
        <family val="1"/>
      </rPr>
      <t xml:space="preserve"> Totals have been rounded to 3 significant figures.  Figures may not add exactly due to rounding.</t>
    </r>
  </si>
  <si>
    <r>
      <t>TOTAL ANNUAL BURDEN AND COST (rounded)</t>
    </r>
    <r>
      <rPr>
        <b/>
        <vertAlign val="superscript"/>
        <sz val="10"/>
        <color theme="1"/>
        <rFont val="Times New Roman"/>
        <family val="1"/>
      </rPr>
      <t>f</t>
    </r>
  </si>
  <si>
    <t>hr/response</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</si>
</sst>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6" formatCode="&quot;$&quot;#,##0_);[Red]\(&quot;$&quot;#,##0\)"/>
    <numFmt numFmtId="8" formatCode="&quot;$&quot;#,##0.00_);[Red]\(&quot;$&quot;#,##0.00\)"/>
    <numFmt numFmtId="164" formatCode="#,##0.0"/>
  </numFmts>
  <fonts count="12" x14ac:knownFonts="1">
    <font>
      <sz val="11"/>
      <color theme="1"/>
      <name val="Calibri"/>
      <family val="2"/>
      <scheme val="minor"/>
    </font>
    <font>
      <sz val="10"/>
      <color theme="1"/>
      <name val="Times New Roman"/>
      <family val="1"/>
    </font>
    <font>
      <b/>
      <sz val="10"/>
      <color theme="1"/>
      <name val="Times New Roman"/>
      <family val="1"/>
    </font>
    <font>
      <b/>
      <vertAlign val="superscript"/>
      <sz val="12"/>
      <color theme="1"/>
      <name val="Times New Roman"/>
      <family val="1"/>
    </font>
    <font>
      <b/>
      <vertAlign val="superscript"/>
      <sz val="10"/>
      <color theme="1"/>
      <name val="Times New Roman"/>
      <family val="1"/>
    </font>
    <font>
      <sz val="10"/>
      <color rgb="FF000000"/>
      <name val="Times New Roman"/>
      <family val="1"/>
    </font>
    <font>
      <vertAlign val="superscript"/>
      <sz val="10"/>
      <color theme="1"/>
      <name val="Times New Roman"/>
      <family val="1"/>
    </font>
    <font>
      <b/>
      <i/>
      <sz val="10"/>
      <color theme="1"/>
      <name val="Times New Roman"/>
      <family val="1"/>
    </font>
    <font>
      <b/>
      <sz val="10"/>
      <color rgb="FF000000"/>
      <name val="Times New Roman"/>
      <family val="1"/>
    </font>
    <font>
      <vertAlign val="superscript"/>
      <sz val="12"/>
      <color theme="1"/>
      <name val="Times New Roman"/>
      <family val="1"/>
    </font>
    <font>
      <sz val="9"/>
      <color indexed="81"/>
      <name val="Tahoma"/>
      <family val="2"/>
    </font>
    <font>
      <b/>
      <sz val="9"/>
      <color indexed="81"/>
      <name val="Tahoma"/>
      <family val="2"/>
    </font>
  </fonts>
  <fills count="3">
    <fill>
      <patternFill patternType="none"/>
    </fill>
    <fill>
      <patternFill patternType="gray125"/>
    </fill>
    <fill>
      <patternFill patternType="solid">
        <fgColor rgb="FFFF000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45">
    <xf numFmtId="0" fontId="0" fillId="0" borderId="0" xfId="0"/>
    <xf numFmtId="0" fontId="2" fillId="0" borderId="1" xfId="0" applyFont="1" applyBorder="1" applyAlignment="1">
      <alignment horizontal="center" vertical="center" wrapText="1"/>
    </xf>
    <xf numFmtId="0" fontId="0" fillId="0" borderId="1" xfId="0" applyBorder="1" applyAlignment="1">
      <alignment vertical="top" wrapText="1" indent="1"/>
    </xf>
    <xf numFmtId="0" fontId="2" fillId="0" borderId="1" xfId="0" applyFont="1" applyBorder="1" applyAlignment="1">
      <alignment horizontal="left" vertical="center" wrapText="1" indent="1"/>
    </xf>
    <xf numFmtId="0" fontId="1" fillId="0" borderId="1" xfId="0" applyFont="1" applyBorder="1" applyAlignment="1">
      <alignment horizontal="left" vertical="center" wrapText="1" indent="1"/>
    </xf>
    <xf numFmtId="0" fontId="5" fillId="0" borderId="1" xfId="0" applyFont="1" applyBorder="1" applyAlignment="1">
      <alignment horizontal="center" vertical="center" wrapText="1"/>
    </xf>
    <xf numFmtId="0" fontId="5" fillId="0" borderId="1" xfId="0" applyFont="1" applyBorder="1" applyAlignment="1">
      <alignment horizontal="left" vertical="center" wrapText="1" indent="1"/>
    </xf>
    <xf numFmtId="0" fontId="5" fillId="0" borderId="1" xfId="0" applyFont="1" applyBorder="1" applyAlignment="1">
      <alignment horizontal="right" vertical="center" wrapText="1" indent="1"/>
    </xf>
    <xf numFmtId="3" fontId="5" fillId="0" borderId="1" xfId="0" applyNumberFormat="1" applyFont="1" applyBorder="1" applyAlignment="1">
      <alignment horizontal="center" vertical="center" wrapText="1"/>
    </xf>
    <xf numFmtId="8" fontId="5" fillId="0" borderId="1" xfId="0" applyNumberFormat="1" applyFont="1" applyBorder="1" applyAlignment="1">
      <alignment horizontal="right" vertical="center" wrapText="1" indent="1"/>
    </xf>
    <xf numFmtId="0" fontId="7" fillId="0" borderId="1" xfId="0" applyFont="1" applyBorder="1" applyAlignment="1">
      <alignment horizontal="left" vertical="center" wrapText="1" indent="1"/>
    </xf>
    <xf numFmtId="6" fontId="8" fillId="0" borderId="1" xfId="0" applyNumberFormat="1" applyFont="1" applyBorder="1" applyAlignment="1">
      <alignment horizontal="right" vertical="center" wrapText="1" indent="1"/>
    </xf>
    <xf numFmtId="0" fontId="2" fillId="0" borderId="0" xfId="0" applyFont="1" applyAlignment="1">
      <alignment vertical="center"/>
    </xf>
    <xf numFmtId="0" fontId="6" fillId="0" borderId="0" xfId="0" applyFont="1" applyAlignment="1">
      <alignment vertical="center"/>
    </xf>
    <xf numFmtId="3" fontId="2" fillId="0" borderId="1" xfId="0" applyNumberFormat="1" applyFont="1" applyBorder="1" applyAlignment="1">
      <alignment horizontal="center" vertical="center" wrapText="1"/>
    </xf>
    <xf numFmtId="6" fontId="2" fillId="0" borderId="1" xfId="0" applyNumberFormat="1" applyFont="1" applyBorder="1" applyAlignment="1">
      <alignment horizontal="right" vertical="center" wrapText="1" indent="1"/>
    </xf>
    <xf numFmtId="0" fontId="2" fillId="0" borderId="1" xfId="0" applyFont="1" applyBorder="1" applyAlignment="1">
      <alignment vertical="center" wrapText="1"/>
    </xf>
    <xf numFmtId="0" fontId="5" fillId="0" borderId="1" xfId="0" applyFont="1" applyFill="1" applyBorder="1" applyAlignment="1">
      <alignment horizontal="center" vertical="center" wrapText="1"/>
    </xf>
    <xf numFmtId="0" fontId="1" fillId="2" borderId="0" xfId="0" applyFont="1" applyFill="1"/>
    <xf numFmtId="0" fontId="1" fillId="0" borderId="1" xfId="0" applyFont="1" applyBorder="1" applyAlignment="1">
      <alignment vertical="center" wrapText="1"/>
    </xf>
    <xf numFmtId="6" fontId="8" fillId="0" borderId="1" xfId="0" applyNumberFormat="1" applyFont="1" applyBorder="1" applyAlignment="1">
      <alignment vertical="center" wrapText="1"/>
    </xf>
    <xf numFmtId="0" fontId="5" fillId="0" borderId="1" xfId="0" applyFont="1" applyBorder="1" applyAlignment="1">
      <alignment horizontal="right" vertical="center" wrapText="1"/>
    </xf>
    <xf numFmtId="8" fontId="5" fillId="0" borderId="1" xfId="0" applyNumberFormat="1" applyFont="1" applyBorder="1" applyAlignment="1">
      <alignment horizontal="right" vertical="center" wrapText="1"/>
    </xf>
    <xf numFmtId="0" fontId="1" fillId="0" borderId="0" xfId="0" applyFont="1"/>
    <xf numFmtId="0" fontId="1" fillId="0" borderId="1" xfId="0" applyFont="1" applyFill="1" applyBorder="1" applyAlignment="1">
      <alignment horizontal="left" vertical="center" wrapText="1" indent="1"/>
    </xf>
    <xf numFmtId="3" fontId="5" fillId="0" borderId="1" xfId="0" applyNumberFormat="1" applyFont="1" applyFill="1" applyBorder="1" applyAlignment="1">
      <alignment horizontal="center" vertical="center" wrapText="1"/>
    </xf>
    <xf numFmtId="4" fontId="5" fillId="0" borderId="1" xfId="0" applyNumberFormat="1" applyFont="1" applyBorder="1" applyAlignment="1">
      <alignment horizontal="center" vertical="center" wrapText="1"/>
    </xf>
    <xf numFmtId="164" fontId="5" fillId="0" borderId="1" xfId="0" applyNumberFormat="1" applyFont="1" applyFill="1" applyBorder="1" applyAlignment="1">
      <alignment horizontal="center" vertical="center" wrapText="1"/>
    </xf>
    <xf numFmtId="164" fontId="5" fillId="0" borderId="1" xfId="0" applyNumberFormat="1" applyFont="1" applyBorder="1" applyAlignment="1">
      <alignment horizontal="center" vertical="center" wrapText="1"/>
    </xf>
    <xf numFmtId="1" fontId="0" fillId="0" borderId="0" xfId="0" applyNumberFormat="1" applyAlignment="1">
      <alignment horizontal="center"/>
    </xf>
    <xf numFmtId="0" fontId="6" fillId="0" borderId="0" xfId="0" applyFont="1" applyFill="1" applyAlignment="1">
      <alignment horizontal="left" vertical="center"/>
    </xf>
    <xf numFmtId="0" fontId="0" fillId="0" borderId="0" xfId="0" applyAlignment="1">
      <alignment horizontal="left" vertical="center"/>
    </xf>
    <xf numFmtId="0" fontId="1" fillId="0" borderId="0" xfId="0" applyFont="1" applyAlignment="1">
      <alignment horizontal="left" vertical="center"/>
    </xf>
    <xf numFmtId="0" fontId="2" fillId="0" borderId="0" xfId="0" applyFont="1" applyAlignment="1">
      <alignment horizontal="left" vertical="center"/>
    </xf>
    <xf numFmtId="0" fontId="6" fillId="0" borderId="0" xfId="0" applyFont="1" applyAlignment="1">
      <alignment horizontal="left" vertical="center" wrapText="1"/>
    </xf>
    <xf numFmtId="0" fontId="9" fillId="0" borderId="0" xfId="0" applyFont="1" applyAlignment="1">
      <alignment horizontal="left" vertical="center"/>
    </xf>
    <xf numFmtId="0" fontId="6" fillId="0" borderId="0" xfId="0" applyFont="1" applyAlignment="1">
      <alignment horizontal="left" vertical="center"/>
    </xf>
    <xf numFmtId="3" fontId="8" fillId="0" borderId="1" xfId="0" applyNumberFormat="1"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9" fillId="0" borderId="0" xfId="0" applyFont="1" applyAlignment="1">
      <alignment horizontal="left" vertical="center" wrapText="1"/>
    </xf>
    <xf numFmtId="1" fontId="8" fillId="0" borderId="4" xfId="0" applyNumberFormat="1" applyFont="1" applyBorder="1" applyAlignment="1">
      <alignment horizontal="center" vertical="center" wrapText="1"/>
    </xf>
    <xf numFmtId="1" fontId="8" fillId="0" borderId="5" xfId="0" applyNumberFormat="1" applyFont="1" applyBorder="1" applyAlignment="1">
      <alignment horizontal="center" vertical="center" wrapText="1"/>
    </xf>
    <xf numFmtId="1" fontId="8" fillId="0" borderId="6" xfId="0" applyNumberFormat="1" applyFont="1" applyBorder="1" applyAlignment="1">
      <alignment horizontal="center" vertical="center" wrapText="1"/>
    </xf>
    <xf numFmtId="0" fontId="2" fillId="0" borderId="1"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48"/>
  <sheetViews>
    <sheetView tabSelected="1" zoomScaleNormal="100" workbookViewId="0">
      <selection activeCell="K33" sqref="K33"/>
    </sheetView>
  </sheetViews>
  <sheetFormatPr defaultRowHeight="15" x14ac:dyDescent="0.25"/>
  <cols>
    <col min="1" max="1" width="44.140625" customWidth="1"/>
    <col min="2" max="9" width="15.140625" customWidth="1"/>
  </cols>
  <sheetData>
    <row r="1" spans="1:9" x14ac:dyDescent="0.25">
      <c r="A1" t="s">
        <v>0</v>
      </c>
    </row>
    <row r="2" spans="1:9" x14ac:dyDescent="0.25">
      <c r="F2">
        <v>103.97</v>
      </c>
      <c r="G2">
        <v>129.93</v>
      </c>
      <c r="H2">
        <v>51.79</v>
      </c>
    </row>
    <row r="3" spans="1:9" x14ac:dyDescent="0.25">
      <c r="A3" s="38" t="s">
        <v>1</v>
      </c>
      <c r="B3" s="1" t="s">
        <v>2</v>
      </c>
      <c r="C3" s="1" t="s">
        <v>4</v>
      </c>
      <c r="D3" s="1" t="s">
        <v>6</v>
      </c>
      <c r="E3" s="1" t="s">
        <v>8</v>
      </c>
      <c r="F3" s="1" t="s">
        <v>9</v>
      </c>
      <c r="G3" s="1" t="s">
        <v>12</v>
      </c>
      <c r="H3" s="1" t="s">
        <v>14</v>
      </c>
      <c r="I3" s="1" t="s">
        <v>16</v>
      </c>
    </row>
    <row r="4" spans="1:9" ht="51" x14ac:dyDescent="0.25">
      <c r="A4" s="39"/>
      <c r="B4" s="1" t="s">
        <v>3</v>
      </c>
      <c r="C4" s="1" t="s">
        <v>5</v>
      </c>
      <c r="D4" s="1" t="s">
        <v>63</v>
      </c>
      <c r="E4" s="1" t="s">
        <v>40</v>
      </c>
      <c r="F4" s="1" t="s">
        <v>64</v>
      </c>
      <c r="G4" s="1" t="s">
        <v>65</v>
      </c>
      <c r="H4" s="1" t="s">
        <v>66</v>
      </c>
      <c r="I4" s="1" t="s">
        <v>67</v>
      </c>
    </row>
    <row r="5" spans="1:9" x14ac:dyDescent="0.25">
      <c r="A5" s="4" t="s">
        <v>17</v>
      </c>
      <c r="B5" s="5" t="s">
        <v>18</v>
      </c>
      <c r="C5" s="6"/>
      <c r="D5" s="5"/>
      <c r="E5" s="5"/>
      <c r="F5" s="5"/>
      <c r="G5" s="5"/>
      <c r="H5" s="5"/>
      <c r="I5" s="7"/>
    </row>
    <row r="6" spans="1:9" x14ac:dyDescent="0.25">
      <c r="A6" s="4" t="s">
        <v>19</v>
      </c>
      <c r="B6" s="5"/>
      <c r="C6" s="6"/>
      <c r="D6" s="5"/>
      <c r="E6" s="5"/>
      <c r="F6" s="5"/>
      <c r="G6" s="5"/>
      <c r="H6" s="5"/>
      <c r="I6" s="7"/>
    </row>
    <row r="7" spans="1:9" ht="15.75" x14ac:dyDescent="0.25">
      <c r="A7" s="4" t="s">
        <v>20</v>
      </c>
      <c r="B7" s="5">
        <v>44</v>
      </c>
      <c r="C7" s="5">
        <v>1</v>
      </c>
      <c r="D7" s="5">
        <f>B7*C7</f>
        <v>44</v>
      </c>
      <c r="E7" s="17">
        <v>35</v>
      </c>
      <c r="F7" s="8">
        <f>D7*E7</f>
        <v>1540</v>
      </c>
      <c r="G7" s="5">
        <f>F7*0.05</f>
        <v>77</v>
      </c>
      <c r="H7" s="5">
        <f>F7*0.1</f>
        <v>154</v>
      </c>
      <c r="I7" s="9">
        <f>F7*$F$2+G7*$G$2+H7*$H$2</f>
        <v>178094.06999999998</v>
      </c>
    </row>
    <row r="8" spans="1:9" x14ac:dyDescent="0.25">
      <c r="A8" s="4" t="s">
        <v>21</v>
      </c>
      <c r="B8" s="5">
        <v>4.4000000000000004</v>
      </c>
      <c r="C8" s="5">
        <v>1</v>
      </c>
      <c r="D8" s="5">
        <f t="shared" ref="D8:D12" si="0">B8*C8</f>
        <v>4.4000000000000004</v>
      </c>
      <c r="E8" s="17">
        <v>154</v>
      </c>
      <c r="F8" s="8">
        <f t="shared" ref="F8:F12" si="1">D8*E8</f>
        <v>677.6</v>
      </c>
      <c r="G8" s="5">
        <f t="shared" ref="G8:G12" si="2">F8*0.05</f>
        <v>33.880000000000003</v>
      </c>
      <c r="H8" s="5">
        <f t="shared" ref="H8:H12" si="3">F8*0.1</f>
        <v>67.760000000000005</v>
      </c>
      <c r="I8" s="9">
        <f t="shared" ref="I8:I12" si="4">F8*$F$2+G8*$G$2+H8*$H$2</f>
        <v>78361.390799999994</v>
      </c>
    </row>
    <row r="9" spans="1:9" ht="15.75" x14ac:dyDescent="0.25">
      <c r="A9" s="4" t="s">
        <v>22</v>
      </c>
      <c r="B9" s="5">
        <v>168</v>
      </c>
      <c r="C9" s="5">
        <v>1</v>
      </c>
      <c r="D9" s="5">
        <f t="shared" si="0"/>
        <v>168</v>
      </c>
      <c r="E9" s="17">
        <v>35</v>
      </c>
      <c r="F9" s="8">
        <f t="shared" si="1"/>
        <v>5880</v>
      </c>
      <c r="G9" s="5">
        <f t="shared" si="2"/>
        <v>294</v>
      </c>
      <c r="H9" s="5">
        <f t="shared" si="3"/>
        <v>588</v>
      </c>
      <c r="I9" s="9">
        <f t="shared" si="4"/>
        <v>679995.54</v>
      </c>
    </row>
    <row r="10" spans="1:9" x14ac:dyDescent="0.25">
      <c r="A10" s="24" t="s">
        <v>23</v>
      </c>
      <c r="B10" s="5">
        <v>115</v>
      </c>
      <c r="C10" s="5">
        <v>1</v>
      </c>
      <c r="D10" s="5">
        <f t="shared" si="0"/>
        <v>115</v>
      </c>
      <c r="E10" s="17">
        <v>1</v>
      </c>
      <c r="F10" s="8">
        <f t="shared" si="1"/>
        <v>115</v>
      </c>
      <c r="G10" s="5">
        <f t="shared" si="2"/>
        <v>5.75</v>
      </c>
      <c r="H10" s="5">
        <f t="shared" si="3"/>
        <v>11.5</v>
      </c>
      <c r="I10" s="9">
        <f t="shared" si="4"/>
        <v>13299.232499999998</v>
      </c>
    </row>
    <row r="11" spans="1:9" ht="15.75" x14ac:dyDescent="0.25">
      <c r="A11" s="4" t="s">
        <v>24</v>
      </c>
      <c r="B11" s="5">
        <v>125</v>
      </c>
      <c r="C11" s="5">
        <v>1</v>
      </c>
      <c r="D11" s="5">
        <f t="shared" si="0"/>
        <v>125</v>
      </c>
      <c r="E11" s="17">
        <v>4</v>
      </c>
      <c r="F11" s="8">
        <f t="shared" si="1"/>
        <v>500</v>
      </c>
      <c r="G11" s="5">
        <f t="shared" si="2"/>
        <v>25</v>
      </c>
      <c r="H11" s="5">
        <f t="shared" si="3"/>
        <v>50</v>
      </c>
      <c r="I11" s="9">
        <f t="shared" si="4"/>
        <v>57822.75</v>
      </c>
    </row>
    <row r="12" spans="1:9" x14ac:dyDescent="0.25">
      <c r="A12" s="4" t="s">
        <v>25</v>
      </c>
      <c r="B12" s="5">
        <v>1</v>
      </c>
      <c r="C12" s="5">
        <v>1</v>
      </c>
      <c r="D12" s="5">
        <f t="shared" si="0"/>
        <v>1</v>
      </c>
      <c r="E12" s="17">
        <v>200</v>
      </c>
      <c r="F12" s="8">
        <f t="shared" si="1"/>
        <v>200</v>
      </c>
      <c r="G12" s="5">
        <f t="shared" si="2"/>
        <v>10</v>
      </c>
      <c r="H12" s="5">
        <f t="shared" si="3"/>
        <v>20</v>
      </c>
      <c r="I12" s="9">
        <f t="shared" si="4"/>
        <v>23129.1</v>
      </c>
    </row>
    <row r="13" spans="1:9" x14ac:dyDescent="0.25">
      <c r="A13" s="4" t="s">
        <v>26</v>
      </c>
      <c r="B13" s="5" t="s">
        <v>18</v>
      </c>
      <c r="C13" s="5"/>
      <c r="D13" s="5"/>
      <c r="E13" s="5"/>
      <c r="F13" s="5"/>
      <c r="G13" s="5"/>
      <c r="H13" s="5"/>
      <c r="I13" s="7"/>
    </row>
    <row r="14" spans="1:9" x14ac:dyDescent="0.25">
      <c r="A14" s="4" t="s">
        <v>27</v>
      </c>
      <c r="B14" s="5"/>
      <c r="C14" s="5"/>
      <c r="D14" s="5"/>
      <c r="E14" s="5"/>
      <c r="F14" s="5"/>
      <c r="G14" s="5"/>
      <c r="H14" s="5"/>
      <c r="I14" s="7"/>
    </row>
    <row r="15" spans="1:9" ht="15.75" x14ac:dyDescent="0.25">
      <c r="A15" s="4" t="s">
        <v>76</v>
      </c>
      <c r="B15" s="5">
        <v>1</v>
      </c>
      <c r="C15" s="5">
        <v>1</v>
      </c>
      <c r="D15" s="5">
        <f>B15*C15</f>
        <v>1</v>
      </c>
      <c r="E15" s="5">
        <v>40</v>
      </c>
      <c r="F15" s="8">
        <f>D15*E15</f>
        <v>40</v>
      </c>
      <c r="G15" s="5">
        <f>F15*0.05</f>
        <v>2</v>
      </c>
      <c r="H15" s="5">
        <f>F15*0.1</f>
        <v>4</v>
      </c>
      <c r="I15" s="9">
        <f>F15*$F$2+G15*$G$2+H15*$H$2</f>
        <v>4625.82</v>
      </c>
    </row>
    <row r="16" spans="1:9" x14ac:dyDescent="0.25">
      <c r="A16" s="4" t="s">
        <v>28</v>
      </c>
      <c r="B16" s="5" t="s">
        <v>29</v>
      </c>
      <c r="C16" s="5"/>
      <c r="D16" s="5"/>
      <c r="E16" s="5"/>
      <c r="F16" s="5"/>
      <c r="G16" s="5"/>
      <c r="H16" s="5"/>
      <c r="I16" s="7"/>
    </row>
    <row r="17" spans="1:9" x14ac:dyDescent="0.25">
      <c r="A17" s="4" t="s">
        <v>30</v>
      </c>
      <c r="B17" s="5" t="s">
        <v>29</v>
      </c>
      <c r="C17" s="5"/>
      <c r="D17" s="5"/>
      <c r="E17" s="5"/>
      <c r="F17" s="5"/>
      <c r="G17" s="5"/>
      <c r="H17" s="5"/>
      <c r="I17" s="7"/>
    </row>
    <row r="18" spans="1:9" x14ac:dyDescent="0.25">
      <c r="A18" s="4" t="s">
        <v>31</v>
      </c>
      <c r="B18" s="5"/>
      <c r="C18" s="5"/>
      <c r="D18" s="5"/>
      <c r="E18" s="5"/>
      <c r="F18" s="5"/>
      <c r="G18" s="5"/>
      <c r="H18" s="5"/>
      <c r="I18" s="7"/>
    </row>
    <row r="19" spans="1:9" x14ac:dyDescent="0.25">
      <c r="A19" s="4" t="s">
        <v>32</v>
      </c>
      <c r="B19" s="5"/>
      <c r="C19" s="5"/>
      <c r="D19" s="5"/>
      <c r="E19" s="5"/>
      <c r="F19" s="5"/>
      <c r="G19" s="5"/>
      <c r="H19" s="5"/>
      <c r="I19" s="7"/>
    </row>
    <row r="20" spans="1:9" ht="15.75" x14ac:dyDescent="0.25">
      <c r="A20" s="4" t="s">
        <v>33</v>
      </c>
      <c r="B20" s="5">
        <v>2</v>
      </c>
      <c r="C20" s="5">
        <v>1</v>
      </c>
      <c r="D20" s="5">
        <f t="shared" ref="D20:D23" si="5">B20*C20</f>
        <v>2</v>
      </c>
      <c r="E20" s="5">
        <v>32</v>
      </c>
      <c r="F20" s="8">
        <f t="shared" ref="F20:F21" si="6">D20*E20</f>
        <v>64</v>
      </c>
      <c r="G20" s="5">
        <f t="shared" ref="G20:G21" si="7">F20*0.05</f>
        <v>3.2</v>
      </c>
      <c r="H20" s="5">
        <f t="shared" ref="H20:H23" si="8">F20*0.1</f>
        <v>6.4</v>
      </c>
      <c r="I20" s="9">
        <f t="shared" ref="I20:I21" si="9">F20*$F$2+G20*$G$2+H20*$H$2</f>
        <v>7401.3119999999999</v>
      </c>
    </row>
    <row r="21" spans="1:9" ht="15.75" x14ac:dyDescent="0.25">
      <c r="A21" s="4" t="s">
        <v>34</v>
      </c>
      <c r="B21" s="5">
        <v>2</v>
      </c>
      <c r="C21" s="5">
        <v>1</v>
      </c>
      <c r="D21" s="5">
        <f t="shared" si="5"/>
        <v>2</v>
      </c>
      <c r="E21" s="5">
        <v>8</v>
      </c>
      <c r="F21" s="8">
        <f t="shared" si="6"/>
        <v>16</v>
      </c>
      <c r="G21" s="5">
        <f t="shared" si="7"/>
        <v>0.8</v>
      </c>
      <c r="H21" s="5">
        <f t="shared" si="8"/>
        <v>1.6</v>
      </c>
      <c r="I21" s="9">
        <f t="shared" si="9"/>
        <v>1850.328</v>
      </c>
    </row>
    <row r="22" spans="1:9" x14ac:dyDescent="0.25">
      <c r="A22" s="4" t="s">
        <v>35</v>
      </c>
      <c r="B22" s="5" t="s">
        <v>18</v>
      </c>
      <c r="C22" s="5"/>
      <c r="D22" s="5"/>
      <c r="E22" s="5"/>
      <c r="F22" s="5"/>
      <c r="G22" s="5"/>
      <c r="H22" s="5"/>
      <c r="I22" s="7"/>
    </row>
    <row r="23" spans="1:9" ht="15.75" x14ac:dyDescent="0.25">
      <c r="A23" s="24" t="s">
        <v>75</v>
      </c>
      <c r="B23" s="17">
        <v>16</v>
      </c>
      <c r="C23" s="17">
        <v>1</v>
      </c>
      <c r="D23" s="5">
        <f t="shared" si="5"/>
        <v>16</v>
      </c>
      <c r="E23" s="25">
        <f>0.05*E29</f>
        <v>10326.5</v>
      </c>
      <c r="F23" s="25">
        <f>D23*E23</f>
        <v>165224</v>
      </c>
      <c r="G23" s="27">
        <f>F23*0.05</f>
        <v>8261.2000000000007</v>
      </c>
      <c r="H23" s="28">
        <f t="shared" si="8"/>
        <v>16522.400000000001</v>
      </c>
      <c r="I23" s="9">
        <f>F23*$F$2+G23*$G$2+H23*$H$2</f>
        <v>19107412.092000004</v>
      </c>
    </row>
    <row r="24" spans="1:9" x14ac:dyDescent="0.25">
      <c r="A24" s="10" t="s">
        <v>36</v>
      </c>
      <c r="B24" s="1"/>
      <c r="C24" s="1"/>
      <c r="D24" s="1"/>
      <c r="E24" s="1"/>
      <c r="F24" s="37">
        <f>SUM(F7:H23)</f>
        <v>200395.09</v>
      </c>
      <c r="G24" s="37"/>
      <c r="H24" s="37"/>
      <c r="I24" s="11">
        <f>SUM(I7:I23)</f>
        <v>20151991.635300003</v>
      </c>
    </row>
    <row r="25" spans="1:9" x14ac:dyDescent="0.25">
      <c r="A25" s="4" t="s">
        <v>37</v>
      </c>
      <c r="B25" s="5"/>
      <c r="C25" s="5"/>
      <c r="D25" s="5"/>
      <c r="E25" s="5"/>
      <c r="F25" s="5"/>
      <c r="G25" s="5"/>
      <c r="H25" s="5"/>
      <c r="I25" s="7"/>
    </row>
    <row r="26" spans="1:9" ht="15.75" x14ac:dyDescent="0.25">
      <c r="A26" s="4" t="s">
        <v>77</v>
      </c>
      <c r="B26" s="5">
        <v>1</v>
      </c>
      <c r="C26" s="5">
        <v>1</v>
      </c>
      <c r="D26" s="5">
        <f>B26*C26</f>
        <v>1</v>
      </c>
      <c r="E26" s="8">
        <v>56204</v>
      </c>
      <c r="F26" s="8">
        <f>D26*E26</f>
        <v>56204</v>
      </c>
      <c r="G26" s="28">
        <f>F26*0.05</f>
        <v>2810.2000000000003</v>
      </c>
      <c r="H26" s="28">
        <f>F26*0.1</f>
        <v>5620.4000000000005</v>
      </c>
      <c r="I26" s="9">
        <f>F26*$F$2+G26*$G$2+H26*$H$2</f>
        <v>6499739.682</v>
      </c>
    </row>
    <row r="27" spans="1:9" x14ac:dyDescent="0.25">
      <c r="A27" s="4" t="s">
        <v>38</v>
      </c>
      <c r="B27" s="5" t="s">
        <v>18</v>
      </c>
      <c r="C27" s="5"/>
      <c r="D27" s="5"/>
      <c r="E27" s="5"/>
      <c r="F27" s="5"/>
      <c r="G27" s="26"/>
      <c r="H27" s="26"/>
      <c r="I27" s="7"/>
    </row>
    <row r="28" spans="1:9" ht="15.75" x14ac:dyDescent="0.25">
      <c r="A28" s="24" t="s">
        <v>78</v>
      </c>
      <c r="B28" s="17">
        <v>1</v>
      </c>
      <c r="C28" s="5">
        <v>1</v>
      </c>
      <c r="D28" s="5">
        <f>B28*C28</f>
        <v>1</v>
      </c>
      <c r="E28" s="8">
        <f>0.1*E29</f>
        <v>20653</v>
      </c>
      <c r="F28" s="8">
        <f>D28*E28</f>
        <v>20653</v>
      </c>
      <c r="G28" s="26">
        <f>F28*0.05</f>
        <v>1032.6500000000001</v>
      </c>
      <c r="H28" s="28">
        <f>F28*0.1</f>
        <v>2065.3000000000002</v>
      </c>
      <c r="I28" s="9">
        <f>F28*$F$2+G28*$G$2+H28*$H$2</f>
        <v>2388426.5115000005</v>
      </c>
    </row>
    <row r="29" spans="1:9" ht="15.75" x14ac:dyDescent="0.25">
      <c r="A29" s="24" t="s">
        <v>79</v>
      </c>
      <c r="B29" s="5">
        <v>0.5</v>
      </c>
      <c r="C29" s="5">
        <v>1</v>
      </c>
      <c r="D29" s="5">
        <f>B29*C29</f>
        <v>0.5</v>
      </c>
      <c r="E29" s="25">
        <v>206530</v>
      </c>
      <c r="F29" s="8">
        <f>D29*E29</f>
        <v>103265</v>
      </c>
      <c r="G29" s="5">
        <f>F29*0.05</f>
        <v>5163.25</v>
      </c>
      <c r="H29" s="5">
        <f>F29*0.1</f>
        <v>10326.5</v>
      </c>
      <c r="I29" s="9">
        <f>F29*$F$2+G29*$G$2+H29*$H$2</f>
        <v>11942132.557500001</v>
      </c>
    </row>
    <row r="30" spans="1:9" x14ac:dyDescent="0.25">
      <c r="A30" s="10" t="s">
        <v>39</v>
      </c>
      <c r="B30" s="1"/>
      <c r="C30" s="1"/>
      <c r="D30" s="1"/>
      <c r="E30" s="1"/>
      <c r="F30" s="37">
        <f>SUM(F26:H29)</f>
        <v>207140.3</v>
      </c>
      <c r="G30" s="37"/>
      <c r="H30" s="37"/>
      <c r="I30" s="11">
        <f>SUM(I26:I29)</f>
        <v>20830298.751000002</v>
      </c>
    </row>
    <row r="31" spans="1:9" ht="15.75" x14ac:dyDescent="0.25">
      <c r="A31" s="3" t="s">
        <v>80</v>
      </c>
      <c r="B31" s="4"/>
      <c r="C31" s="4"/>
      <c r="D31" s="4"/>
      <c r="E31" s="4"/>
      <c r="F31" s="37">
        <f>ROUND(SUM(F24,F30),-3)</f>
        <v>408000</v>
      </c>
      <c r="G31" s="37"/>
      <c r="H31" s="37"/>
      <c r="I31" s="11">
        <f>ROUND(SUM(I24,I30),-5)</f>
        <v>41000000</v>
      </c>
    </row>
    <row r="32" spans="1:9" ht="15.75" x14ac:dyDescent="0.25">
      <c r="A32" s="3" t="s">
        <v>81</v>
      </c>
      <c r="B32" s="4"/>
      <c r="C32" s="4"/>
      <c r="D32" s="4"/>
      <c r="E32" s="4"/>
      <c r="F32" s="14"/>
      <c r="G32" s="14"/>
      <c r="H32" s="14"/>
      <c r="I32" s="15">
        <v>167000</v>
      </c>
    </row>
    <row r="33" spans="1:11" ht="15.75" x14ac:dyDescent="0.25">
      <c r="A33" s="3" t="s">
        <v>82</v>
      </c>
      <c r="B33" s="4"/>
      <c r="C33" s="4"/>
      <c r="D33" s="4"/>
      <c r="E33" s="4"/>
      <c r="F33" s="14"/>
      <c r="G33" s="14"/>
      <c r="H33" s="14"/>
      <c r="I33" s="15">
        <f>ROUND(SUM(I31:I32),-5)</f>
        <v>41200000</v>
      </c>
      <c r="K33" s="29">
        <f>F31/10602</f>
        <v>38.483305036785509</v>
      </c>
    </row>
    <row r="34" spans="1:11" x14ac:dyDescent="0.25">
      <c r="K34" t="s">
        <v>89</v>
      </c>
    </row>
    <row r="35" spans="1:11" x14ac:dyDescent="0.25">
      <c r="A35" s="33" t="s">
        <v>41</v>
      </c>
      <c r="B35" s="31"/>
      <c r="C35" s="31"/>
      <c r="D35" s="31"/>
      <c r="E35" s="31"/>
      <c r="F35" s="31"/>
      <c r="G35" s="31"/>
      <c r="H35" s="31"/>
      <c r="I35" s="31"/>
    </row>
    <row r="36" spans="1:11" ht="18.75" x14ac:dyDescent="0.25">
      <c r="A36" s="35" t="s">
        <v>70</v>
      </c>
      <c r="B36" s="35"/>
      <c r="C36" s="35"/>
      <c r="D36" s="35"/>
      <c r="E36" s="35"/>
      <c r="F36" s="35"/>
      <c r="G36" s="35"/>
      <c r="H36" s="35"/>
      <c r="I36" s="35"/>
    </row>
    <row r="37" spans="1:11" ht="50.25" customHeight="1" x14ac:dyDescent="0.25">
      <c r="A37" s="40" t="s">
        <v>68</v>
      </c>
      <c r="B37" s="40"/>
      <c r="C37" s="40"/>
      <c r="D37" s="40"/>
      <c r="E37" s="40"/>
      <c r="F37" s="40"/>
      <c r="G37" s="40"/>
      <c r="H37" s="40"/>
      <c r="I37" s="40"/>
    </row>
    <row r="38" spans="1:11" ht="18.75" x14ac:dyDescent="0.25">
      <c r="A38" s="35" t="s">
        <v>42</v>
      </c>
      <c r="B38" s="31"/>
      <c r="C38" s="31"/>
      <c r="D38" s="31"/>
      <c r="E38" s="31"/>
      <c r="F38" s="31"/>
      <c r="G38" s="31"/>
      <c r="H38" s="31"/>
      <c r="I38" s="31"/>
    </row>
    <row r="39" spans="1:11" ht="18.75" x14ac:dyDescent="0.25">
      <c r="A39" s="35" t="s">
        <v>43</v>
      </c>
      <c r="B39" s="31"/>
      <c r="C39" s="31"/>
      <c r="D39" s="31"/>
      <c r="E39" s="31"/>
      <c r="F39" s="31"/>
      <c r="G39" s="31"/>
      <c r="H39" s="31"/>
      <c r="I39" s="31"/>
    </row>
    <row r="40" spans="1:11" ht="18.75" x14ac:dyDescent="0.25">
      <c r="A40" s="35" t="s">
        <v>44</v>
      </c>
      <c r="B40" s="31"/>
      <c r="C40" s="31"/>
      <c r="D40" s="31"/>
      <c r="E40" s="31"/>
      <c r="F40" s="31"/>
      <c r="G40" s="31"/>
      <c r="H40" s="31"/>
      <c r="I40" s="31"/>
    </row>
    <row r="41" spans="1:11" ht="15.75" x14ac:dyDescent="0.25">
      <c r="A41" s="36" t="s">
        <v>45</v>
      </c>
      <c r="B41" s="31"/>
      <c r="C41" s="31"/>
      <c r="D41" s="31"/>
      <c r="E41" s="31"/>
      <c r="F41" s="31"/>
      <c r="G41" s="31"/>
      <c r="H41" s="31"/>
      <c r="I41" s="31"/>
    </row>
    <row r="42" spans="1:11" ht="15.75" x14ac:dyDescent="0.25">
      <c r="A42" s="36" t="s">
        <v>46</v>
      </c>
      <c r="B42" s="31"/>
      <c r="C42" s="31"/>
      <c r="D42" s="31"/>
      <c r="E42" s="31"/>
      <c r="F42" s="31"/>
      <c r="G42" s="31"/>
      <c r="H42" s="31"/>
      <c r="I42" s="31"/>
    </row>
    <row r="43" spans="1:11" ht="15.75" x14ac:dyDescent="0.25">
      <c r="A43" s="36" t="s">
        <v>47</v>
      </c>
      <c r="B43" s="31"/>
      <c r="C43" s="31"/>
      <c r="D43" s="31"/>
      <c r="E43" s="31"/>
      <c r="F43" s="31"/>
      <c r="G43" s="31"/>
      <c r="H43" s="31"/>
      <c r="I43" s="31"/>
    </row>
    <row r="44" spans="1:11" ht="29.25" customHeight="1" x14ac:dyDescent="0.25">
      <c r="A44" s="34" t="s">
        <v>86</v>
      </c>
      <c r="B44" s="34"/>
      <c r="C44" s="34"/>
      <c r="D44" s="34"/>
      <c r="E44" s="34"/>
      <c r="F44" s="34"/>
      <c r="G44" s="34"/>
      <c r="H44" s="34"/>
      <c r="I44" s="34"/>
    </row>
    <row r="45" spans="1:11" ht="15.75" x14ac:dyDescent="0.25">
      <c r="A45" s="30" t="s">
        <v>74</v>
      </c>
      <c r="B45" s="31"/>
      <c r="C45" s="31"/>
      <c r="D45" s="31"/>
      <c r="E45" s="31"/>
      <c r="F45" s="31"/>
      <c r="G45" s="31"/>
      <c r="H45" s="31"/>
      <c r="I45" s="31"/>
    </row>
    <row r="46" spans="1:11" ht="15.75" x14ac:dyDescent="0.25">
      <c r="A46" s="30" t="s">
        <v>85</v>
      </c>
      <c r="B46" s="31"/>
      <c r="C46" s="31"/>
      <c r="D46" s="31"/>
      <c r="E46" s="31"/>
      <c r="F46" s="31"/>
      <c r="G46" s="31"/>
      <c r="H46" s="31"/>
      <c r="I46" s="31"/>
    </row>
    <row r="47" spans="1:11" ht="15.75" x14ac:dyDescent="0.25">
      <c r="A47" s="30" t="s">
        <v>83</v>
      </c>
      <c r="B47" s="31"/>
      <c r="C47" s="31"/>
      <c r="D47" s="31"/>
      <c r="E47" s="31"/>
      <c r="F47" s="31"/>
      <c r="G47" s="31"/>
      <c r="H47" s="31"/>
      <c r="I47" s="31"/>
    </row>
    <row r="48" spans="1:11" ht="15.75" x14ac:dyDescent="0.25">
      <c r="A48" s="32" t="s">
        <v>84</v>
      </c>
      <c r="B48" s="31"/>
      <c r="C48" s="31"/>
      <c r="D48" s="31"/>
      <c r="E48" s="31"/>
      <c r="F48" s="31"/>
      <c r="G48" s="31"/>
      <c r="H48" s="31"/>
      <c r="I48" s="31"/>
    </row>
  </sheetData>
  <mergeCells count="18">
    <mergeCell ref="F24:H24"/>
    <mergeCell ref="F30:H30"/>
    <mergeCell ref="F31:H31"/>
    <mergeCell ref="A3:A4"/>
    <mergeCell ref="A37:I37"/>
    <mergeCell ref="A45:I45"/>
    <mergeCell ref="A46:I46"/>
    <mergeCell ref="A47:I47"/>
    <mergeCell ref="A48:I48"/>
    <mergeCell ref="A35:I35"/>
    <mergeCell ref="A44:I44"/>
    <mergeCell ref="A36:I36"/>
    <mergeCell ref="A38:I38"/>
    <mergeCell ref="A39:I39"/>
    <mergeCell ref="A40:I40"/>
    <mergeCell ref="A41:I41"/>
    <mergeCell ref="A42:I42"/>
    <mergeCell ref="A43:I43"/>
  </mergeCells>
  <pageMargins left="0.7" right="0.7" top="0.75" bottom="0.75" header="0.3" footer="0.3"/>
  <pageSetup orientation="portrait" horizontalDpi="4294967293" verticalDpi="0"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20"/>
  <sheetViews>
    <sheetView workbookViewId="0">
      <selection activeCell="A12" sqref="A12"/>
    </sheetView>
  </sheetViews>
  <sheetFormatPr defaultRowHeight="15" x14ac:dyDescent="0.25"/>
  <cols>
    <col min="1" max="1" width="35.85546875" customWidth="1"/>
    <col min="2" max="9" width="11.7109375" customWidth="1"/>
  </cols>
  <sheetData>
    <row r="1" spans="1:9" x14ac:dyDescent="0.25">
      <c r="A1" t="s">
        <v>48</v>
      </c>
    </row>
    <row r="2" spans="1:9" x14ac:dyDescent="0.25">
      <c r="F2">
        <v>46.67</v>
      </c>
      <c r="G2">
        <v>62.9</v>
      </c>
      <c r="H2">
        <v>25.25</v>
      </c>
    </row>
    <row r="3" spans="1:9" x14ac:dyDescent="0.25">
      <c r="A3" s="44" t="s">
        <v>49</v>
      </c>
      <c r="B3" s="1" t="s">
        <v>2</v>
      </c>
      <c r="C3" s="1" t="s">
        <v>4</v>
      </c>
      <c r="D3" s="1" t="s">
        <v>6</v>
      </c>
      <c r="E3" s="1" t="s">
        <v>8</v>
      </c>
      <c r="F3" s="1" t="s">
        <v>9</v>
      </c>
      <c r="G3" s="1" t="s">
        <v>12</v>
      </c>
      <c r="H3" s="1" t="s">
        <v>14</v>
      </c>
      <c r="I3" s="1" t="s">
        <v>16</v>
      </c>
    </row>
    <row r="4" spans="1:9" ht="51" x14ac:dyDescent="0.25">
      <c r="A4" s="44"/>
      <c r="B4" s="1" t="s">
        <v>50</v>
      </c>
      <c r="C4" s="1" t="s">
        <v>51</v>
      </c>
      <c r="D4" s="1" t="s">
        <v>52</v>
      </c>
      <c r="E4" s="1" t="s">
        <v>53</v>
      </c>
      <c r="F4" s="1" t="s">
        <v>10</v>
      </c>
      <c r="G4" s="1" t="s">
        <v>54</v>
      </c>
      <c r="H4" s="1" t="s">
        <v>55</v>
      </c>
      <c r="I4" s="1" t="s">
        <v>56</v>
      </c>
    </row>
    <row r="5" spans="1:9" x14ac:dyDescent="0.25">
      <c r="A5" s="44"/>
      <c r="B5" s="2"/>
      <c r="C5" s="2"/>
      <c r="D5" s="1" t="s">
        <v>7</v>
      </c>
      <c r="E5" s="2"/>
      <c r="F5" s="1" t="s">
        <v>11</v>
      </c>
      <c r="G5" s="1" t="s">
        <v>13</v>
      </c>
      <c r="H5" s="1" t="s">
        <v>15</v>
      </c>
      <c r="I5" s="2"/>
    </row>
    <row r="6" spans="1:9" x14ac:dyDescent="0.25">
      <c r="A6" s="44"/>
      <c r="B6" s="2"/>
      <c r="C6" s="2"/>
      <c r="D6" s="2"/>
      <c r="E6" s="2"/>
      <c r="F6" s="2"/>
      <c r="G6" s="1"/>
      <c r="H6" s="2"/>
      <c r="I6" s="2"/>
    </row>
    <row r="7" spans="1:9" x14ac:dyDescent="0.25">
      <c r="A7" s="4" t="s">
        <v>57</v>
      </c>
      <c r="B7" s="5"/>
      <c r="C7" s="5"/>
      <c r="D7" s="5"/>
      <c r="E7" s="5"/>
      <c r="F7" s="5"/>
      <c r="G7" s="5"/>
      <c r="H7" s="5"/>
      <c r="I7" s="7"/>
    </row>
    <row r="8" spans="1:9" ht="15.75" x14ac:dyDescent="0.25">
      <c r="A8" s="4" t="s">
        <v>58</v>
      </c>
      <c r="B8" s="5">
        <v>2</v>
      </c>
      <c r="C8" s="5">
        <v>1</v>
      </c>
      <c r="D8" s="5">
        <f>B8*C8</f>
        <v>2</v>
      </c>
      <c r="E8" s="5">
        <v>40</v>
      </c>
      <c r="F8" s="5">
        <f>D8*E8</f>
        <v>80</v>
      </c>
      <c r="G8" s="5">
        <f>F8*0.05</f>
        <v>4</v>
      </c>
      <c r="H8" s="5">
        <f>F8*0.1</f>
        <v>8</v>
      </c>
      <c r="I8" s="9">
        <f>F8*$F$2+G8*$G$2+H8*$H$2</f>
        <v>4187.2000000000007</v>
      </c>
    </row>
    <row r="9" spans="1:9" x14ac:dyDescent="0.25">
      <c r="A9" s="4" t="s">
        <v>59</v>
      </c>
      <c r="B9" s="5"/>
      <c r="C9" s="5"/>
      <c r="D9" s="5"/>
      <c r="E9" s="5"/>
      <c r="F9" s="5"/>
      <c r="G9" s="5"/>
      <c r="H9" s="5"/>
      <c r="I9" s="21"/>
    </row>
    <row r="10" spans="1:9" ht="15.75" x14ac:dyDescent="0.25">
      <c r="A10" s="4" t="s">
        <v>60</v>
      </c>
      <c r="B10" s="5">
        <v>2</v>
      </c>
      <c r="C10" s="5">
        <v>1</v>
      </c>
      <c r="D10" s="5">
        <f t="shared" ref="D10:D11" si="0">B10*C10</f>
        <v>2</v>
      </c>
      <c r="E10" s="5">
        <v>35</v>
      </c>
      <c r="F10" s="5">
        <f t="shared" ref="F10:F11" si="1">D10*E10</f>
        <v>70</v>
      </c>
      <c r="G10" s="5">
        <f t="shared" ref="G10:G11" si="2">F10*0.05</f>
        <v>3.5</v>
      </c>
      <c r="H10" s="5">
        <f t="shared" ref="H10:H11" si="3">F10*0.1</f>
        <v>7</v>
      </c>
      <c r="I10" s="22">
        <f>F10*$F$2+G10*$G$2+H10*$H$2</f>
        <v>3663.8</v>
      </c>
    </row>
    <row r="11" spans="1:9" ht="28.5" x14ac:dyDescent="0.25">
      <c r="A11" s="4" t="s">
        <v>61</v>
      </c>
      <c r="B11" s="5">
        <v>1</v>
      </c>
      <c r="C11" s="5">
        <v>1</v>
      </c>
      <c r="D11" s="5">
        <f t="shared" si="0"/>
        <v>1</v>
      </c>
      <c r="E11" s="5">
        <v>200</v>
      </c>
      <c r="F11" s="5">
        <f t="shared" si="1"/>
        <v>200</v>
      </c>
      <c r="G11" s="5">
        <f t="shared" si="2"/>
        <v>10</v>
      </c>
      <c r="H11" s="5">
        <f t="shared" si="3"/>
        <v>20</v>
      </c>
      <c r="I11" s="22">
        <f>F11*$F$2+G11*$G$2+H11*$H$2</f>
        <v>10468</v>
      </c>
    </row>
    <row r="12" spans="1:9" ht="28.5" x14ac:dyDescent="0.25">
      <c r="A12" s="16" t="s">
        <v>88</v>
      </c>
      <c r="B12" s="19"/>
      <c r="C12" s="19"/>
      <c r="D12" s="19"/>
      <c r="E12" s="19"/>
      <c r="F12" s="41">
        <f>SUM(F8:H11)</f>
        <v>402.5</v>
      </c>
      <c r="G12" s="42"/>
      <c r="H12" s="43"/>
      <c r="I12" s="20">
        <f>ROUND(SUM(I8:I11),-2)</f>
        <v>18300</v>
      </c>
    </row>
    <row r="14" spans="1:9" x14ac:dyDescent="0.25">
      <c r="A14" s="12" t="s">
        <v>62</v>
      </c>
    </row>
    <row r="15" spans="1:9" ht="15.75" x14ac:dyDescent="0.25">
      <c r="A15" s="13" t="s">
        <v>70</v>
      </c>
    </row>
    <row r="16" spans="1:9" ht="48" customHeight="1" x14ac:dyDescent="0.25">
      <c r="A16" s="34" t="s">
        <v>69</v>
      </c>
      <c r="B16" s="34"/>
      <c r="C16" s="34"/>
      <c r="D16" s="34"/>
      <c r="E16" s="34"/>
      <c r="F16" s="34"/>
      <c r="G16" s="34"/>
      <c r="H16" s="34"/>
      <c r="I16" s="34"/>
    </row>
    <row r="17" spans="1:1" ht="16.5" x14ac:dyDescent="0.25">
      <c r="A17" s="18" t="s">
        <v>71</v>
      </c>
    </row>
    <row r="18" spans="1:1" ht="16.5" x14ac:dyDescent="0.25">
      <c r="A18" s="18" t="s">
        <v>72</v>
      </c>
    </row>
    <row r="19" spans="1:1" ht="16.5" x14ac:dyDescent="0.25">
      <c r="A19" s="18" t="s">
        <v>73</v>
      </c>
    </row>
    <row r="20" spans="1:1" ht="16.5" x14ac:dyDescent="0.25">
      <c r="A20" s="23" t="s">
        <v>87</v>
      </c>
    </row>
  </sheetData>
  <mergeCells count="3">
    <mergeCell ref="A16:I16"/>
    <mergeCell ref="F12:H12"/>
    <mergeCell ref="A3:A6"/>
  </mergeCells>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Table 1</vt:lpstr>
      <vt:lpstr>Table 2</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DWang</dc:creator>
  <cp:lastModifiedBy>Courtney Kerwin</cp:lastModifiedBy>
  <dcterms:created xsi:type="dcterms:W3CDTF">2015-07-03T15:22:39Z</dcterms:created>
  <dcterms:modified xsi:type="dcterms:W3CDTF">2015-10-22T01:05:27Z</dcterms:modified>
</cp:coreProperties>
</file>