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0490" windowHeight="8040"/>
  </bookViews>
  <sheets>
    <sheet name="Table 1" sheetId="1" r:id="rId1"/>
    <sheet name="Table 2" sheetId="2" r:id="rId2"/>
    <sheet name="Capital-O&amp;M" sheetId="3" r:id="rId3"/>
  </sheets>
  <definedNames>
    <definedName name="OLE_LINK1" localSheetId="0">'Table 1'!$A$1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8" i="1" l="1"/>
  <c r="I38" i="1"/>
  <c r="I37" i="1"/>
  <c r="G5" i="3"/>
  <c r="G4" i="3"/>
  <c r="G3" i="3"/>
  <c r="F15" i="2" l="1"/>
  <c r="I15" i="2"/>
  <c r="I7" i="2"/>
  <c r="I8" i="2"/>
  <c r="I9" i="2"/>
  <c r="I10" i="2"/>
  <c r="I11" i="2"/>
  <c r="I12" i="2"/>
  <c r="I13" i="2"/>
  <c r="I14" i="2"/>
  <c r="I6" i="2"/>
  <c r="F7" i="2"/>
  <c r="G7" i="2"/>
  <c r="H7" i="2"/>
  <c r="F8" i="2"/>
  <c r="G8" i="2" s="1"/>
  <c r="F9" i="2"/>
  <c r="H9" i="2" s="1"/>
  <c r="G9" i="2"/>
  <c r="F10" i="2"/>
  <c r="G10" i="2"/>
  <c r="H10" i="2"/>
  <c r="F11" i="2"/>
  <c r="G11" i="2"/>
  <c r="H11" i="2"/>
  <c r="F12" i="2"/>
  <c r="G12" i="2" s="1"/>
  <c r="F13" i="2"/>
  <c r="H13" i="2" s="1"/>
  <c r="G13" i="2"/>
  <c r="F14" i="2"/>
  <c r="G14" i="2"/>
  <c r="H14" i="2"/>
  <c r="H6" i="2"/>
  <c r="G6" i="2"/>
  <c r="I32" i="1"/>
  <c r="I25" i="1"/>
  <c r="I24" i="1"/>
  <c r="I14" i="1"/>
  <c r="I12" i="1"/>
  <c r="I11" i="1"/>
  <c r="I10" i="1"/>
  <c r="H32" i="1"/>
  <c r="H25" i="1"/>
  <c r="H24" i="1"/>
  <c r="H14" i="1"/>
  <c r="H12" i="1"/>
  <c r="H11" i="1"/>
  <c r="H10" i="1"/>
  <c r="G32" i="1"/>
  <c r="G25" i="1"/>
  <c r="G24" i="1"/>
  <c r="G14" i="1"/>
  <c r="G12" i="1"/>
  <c r="G11" i="1"/>
  <c r="G10" i="1"/>
  <c r="F32" i="1"/>
  <c r="F25" i="1"/>
  <c r="F24" i="1"/>
  <c r="F14" i="1"/>
  <c r="F11" i="1"/>
  <c r="F12" i="1"/>
  <c r="F10" i="1"/>
  <c r="H12" i="2" l="1"/>
  <c r="H8" i="2"/>
  <c r="F16" i="2" l="1"/>
  <c r="I16" i="2" l="1"/>
  <c r="D7" i="2"/>
  <c r="D8" i="2"/>
  <c r="D9" i="2"/>
  <c r="D10" i="2"/>
  <c r="F35" i="1"/>
  <c r="I35" i="1"/>
  <c r="I29" i="1"/>
  <c r="H29" i="1"/>
  <c r="G33" i="1"/>
  <c r="G29" i="1"/>
  <c r="F33" i="1"/>
  <c r="F29" i="1"/>
  <c r="D29" i="1"/>
  <c r="D32" i="1"/>
  <c r="D33" i="1"/>
  <c r="I20" i="1" l="1"/>
  <c r="D19" i="1"/>
  <c r="F19" i="1" s="1"/>
  <c r="D20" i="1"/>
  <c r="F20" i="1" s="1"/>
  <c r="D13" i="1"/>
  <c r="F13" i="1" s="1"/>
  <c r="D22" i="1"/>
  <c r="D14" i="1"/>
  <c r="D10" i="1"/>
  <c r="D8" i="1"/>
  <c r="F8" i="1" s="1"/>
  <c r="G19" i="1" l="1"/>
  <c r="I19" i="1" s="1"/>
  <c r="H19" i="1"/>
  <c r="H13" i="1"/>
  <c r="G13" i="1"/>
  <c r="I13" i="1"/>
  <c r="D14" i="2" l="1"/>
  <c r="D13" i="2"/>
  <c r="D12" i="2"/>
  <c r="D6" i="2"/>
  <c r="F6" i="2" s="1"/>
  <c r="D25" i="1"/>
  <c r="D24" i="1"/>
  <c r="F22" i="1"/>
  <c r="D21" i="1"/>
  <c r="F21" i="1" s="1"/>
  <c r="D18" i="1"/>
  <c r="F18" i="1" s="1"/>
  <c r="D17" i="1"/>
  <c r="F17" i="1" s="1"/>
  <c r="D12" i="1"/>
  <c r="D11" i="1"/>
  <c r="H21" i="1" l="1"/>
  <c r="G21" i="1"/>
  <c r="H22" i="1"/>
  <c r="G22" i="1"/>
  <c r="H17" i="1"/>
  <c r="G17" i="1"/>
  <c r="H33" i="1"/>
  <c r="G18" i="1"/>
  <c r="H18" i="1"/>
  <c r="G8" i="1"/>
  <c r="H8" i="1"/>
  <c r="F26" i="1" l="1"/>
  <c r="F36" i="1" s="1"/>
  <c r="I33" i="1"/>
  <c r="I22" i="1"/>
  <c r="I8" i="1"/>
  <c r="I21" i="1"/>
  <c r="I17" i="1"/>
  <c r="I18" i="1"/>
  <c r="I26" i="1" l="1"/>
  <c r="I36" i="1" s="1"/>
</calcChain>
</file>

<file path=xl/sharedStrings.xml><?xml version="1.0" encoding="utf-8"?>
<sst xmlns="http://schemas.openxmlformats.org/spreadsheetml/2006/main" count="124" uniqueCount="104">
  <si>
    <t>Burden item</t>
  </si>
  <si>
    <t>(A)</t>
  </si>
  <si>
    <t>Person hours per occurrence</t>
  </si>
  <si>
    <t>(B)</t>
  </si>
  <si>
    <t>No. of occurrences per respondent per year</t>
  </si>
  <si>
    <t>(C)</t>
  </si>
  <si>
    <t>(D)</t>
  </si>
  <si>
    <r>
      <t xml:space="preserve">Respondents per year  </t>
    </r>
    <r>
      <rPr>
        <b/>
        <vertAlign val="superscript"/>
        <sz val="12"/>
        <color theme="1"/>
        <rFont val="Times New Roman"/>
        <family val="1"/>
      </rPr>
      <t>a</t>
    </r>
  </si>
  <si>
    <t>(E)</t>
  </si>
  <si>
    <t>(F)</t>
  </si>
  <si>
    <t>(G)</t>
  </si>
  <si>
    <t>(H)</t>
  </si>
  <si>
    <t>1.  Applications</t>
  </si>
  <si>
    <t>N/A</t>
  </si>
  <si>
    <t>2.  Survey and Studies</t>
  </si>
  <si>
    <t xml:space="preserve">     B.  Plan activities</t>
  </si>
  <si>
    <t xml:space="preserve">     D.  Develop record system</t>
  </si>
  <si>
    <t xml:space="preserve">Subtotal  for Recordkeeping Requirements  </t>
  </si>
  <si>
    <t>Assumptions:</t>
  </si>
  <si>
    <t>Person hours per respondent per year (C=AxB)</t>
  </si>
  <si>
    <t>Technical person- hours per year (E=CxD)</t>
  </si>
  <si>
    <t>Management person hours per year (Ex0.05)</t>
  </si>
  <si>
    <t>Clerical person hours per year (Ex0.1)</t>
  </si>
  <si>
    <t>Activity</t>
  </si>
  <si>
    <t>EPA person- hours per occurrence</t>
  </si>
  <si>
    <t>No. of occurrences per plant per year</t>
  </si>
  <si>
    <r>
      <t xml:space="preserve">Plants per year  </t>
    </r>
    <r>
      <rPr>
        <b/>
        <vertAlign val="superscript"/>
        <sz val="12"/>
        <color theme="1"/>
        <rFont val="Times New Roman"/>
        <family val="1"/>
      </rPr>
      <t>a</t>
    </r>
  </si>
  <si>
    <r>
      <t xml:space="preserve">Cost, $ </t>
    </r>
    <r>
      <rPr>
        <b/>
        <vertAlign val="superscript"/>
        <sz val="12"/>
        <color theme="1"/>
        <rFont val="Times New Roman"/>
        <family val="1"/>
      </rPr>
      <t>b</t>
    </r>
  </si>
  <si>
    <r>
      <t>b</t>
    </r>
    <r>
      <rPr>
        <sz val="10"/>
        <color theme="1"/>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t>
    </r>
  </si>
  <si>
    <t>EPA person- hours per plant per year (C=AxB)</t>
  </si>
  <si>
    <t>Management person-hours per year (Ex0.05)</t>
  </si>
  <si>
    <t>Clerical person-hours per year (Ex0.1)</t>
  </si>
  <si>
    <r>
      <t>TOTAL LABOR BURDEN AND COST (rounded</t>
    </r>
    <r>
      <rPr>
        <b/>
        <vertAlign val="superscript"/>
        <sz val="10"/>
        <color theme="1"/>
        <rFont val="Times New Roman"/>
        <family val="1"/>
      </rPr>
      <t>†</t>
    </r>
    <r>
      <rPr>
        <b/>
        <sz val="10"/>
        <color theme="1"/>
        <rFont val="Times New Roman"/>
        <family val="1"/>
      </rPr>
      <t>)</t>
    </r>
  </si>
  <si>
    <r>
      <t xml:space="preserve">† </t>
    </r>
    <r>
      <rPr>
        <sz val="10"/>
        <color theme="1"/>
        <rFont val="Times New Roman"/>
        <family val="1"/>
      </rPr>
      <t>Totals have been rounded to 3 significant figures.  Figures may not add exactly due to rounding.</t>
    </r>
  </si>
  <si>
    <r>
      <t>a</t>
    </r>
    <r>
      <rPr>
        <sz val="10"/>
        <color theme="1"/>
        <rFont val="Times New Roman"/>
        <family val="1"/>
      </rPr>
      <t xml:space="preserve">  We have assumed that there are approximately 18 existing sources currently subject to this rule. There will be no additional new source that will become subject to the rule each year over the three-year period of this ICR.</t>
    </r>
  </si>
  <si>
    <r>
      <t>d</t>
    </r>
    <r>
      <rPr>
        <sz val="10"/>
        <color theme="1"/>
        <rFont val="Times New Roman"/>
        <family val="1"/>
      </rPr>
      <t xml:space="preserve">  Monitoring and recordkeeping of operations for respondents will include monthly inspection of capture and control systems; daily testing of oil content for the sinter plant feed (7 plants [from the composite of three samples taken at 8-hour intervals]) to compute the 30-day rolling average oil content for each operating day; and every 2.5 years, each emission point must be sample by Method 5 for particulate matter and Method 9 for opacity observations to determine the opacity of fugitive emissions</t>
    </r>
  </si>
  <si>
    <r>
      <t>e</t>
    </r>
    <r>
      <rPr>
        <sz val="10"/>
        <color theme="1"/>
        <rFont val="Times New Roman"/>
        <family val="1"/>
      </rPr>
      <t xml:space="preserve">  Based on the average for the 18 respondents, we have assumed that there is an average of 7.6 emission points per respondent that need to be sampled using Method 5 and 3.6 emission points per respondent to need to be sampled using Method 9.</t>
    </r>
  </si>
  <si>
    <r>
      <t>f</t>
    </r>
    <r>
      <rPr>
        <sz val="10"/>
        <color theme="1"/>
        <rFont val="Times New Roman"/>
        <family val="1"/>
      </rPr>
      <t xml:space="preserve">  We have assumed that one respondent per year will have at least one startup, shutdown, or malfunction (SSM) that is not managed according to the SSM plan.</t>
    </r>
  </si>
  <si>
    <r>
      <rPr>
        <vertAlign val="superscript"/>
        <sz val="12"/>
        <color theme="1"/>
        <rFont val="Times New Roman"/>
        <family val="1"/>
      </rPr>
      <t>g</t>
    </r>
    <r>
      <rPr>
        <vertAlign val="superscript"/>
        <sz val="10"/>
        <color theme="1"/>
        <rFont val="Times New Roman"/>
        <family val="1"/>
      </rPr>
      <t xml:space="preserve">  </t>
    </r>
    <r>
      <rPr>
        <sz val="10"/>
        <color theme="1"/>
        <rFont val="Times New Roman"/>
        <family val="1"/>
      </rPr>
      <t>We have assumed that it takes each respondent approximately 3.25 hours per week to record and transmit information.</t>
    </r>
  </si>
  <si>
    <t>3.  Reporting Requirements</t>
  </si>
  <si>
    <r>
      <t xml:space="preserve">     B.  Required activities </t>
    </r>
    <r>
      <rPr>
        <vertAlign val="superscript"/>
        <sz val="10"/>
        <color theme="1"/>
        <rFont val="Times New Roman"/>
        <family val="1"/>
      </rPr>
      <t>c, d</t>
    </r>
  </si>
  <si>
    <r>
      <t xml:space="preserve">         i.    Method 5 performance test </t>
    </r>
    <r>
      <rPr>
        <vertAlign val="superscript"/>
        <sz val="10"/>
        <color theme="1"/>
        <rFont val="Times New Roman"/>
        <family val="1"/>
      </rPr>
      <t>e</t>
    </r>
  </si>
  <si>
    <r>
      <t xml:space="preserve">         ii.   Method 9 performance test </t>
    </r>
    <r>
      <rPr>
        <vertAlign val="superscript"/>
        <sz val="10"/>
        <color theme="1"/>
        <rFont val="Times New Roman"/>
        <family val="1"/>
      </rPr>
      <t>e</t>
    </r>
  </si>
  <si>
    <t xml:space="preserve">         iii.  Method 6071B performance test</t>
  </si>
  <si>
    <t xml:space="preserve">         iv.  Startup, shutdown, malfunction plan</t>
  </si>
  <si>
    <t xml:space="preserve">     C.  Gather existing information</t>
  </si>
  <si>
    <r>
      <t xml:space="preserve">     D.  Write report </t>
    </r>
    <r>
      <rPr>
        <vertAlign val="superscript"/>
        <sz val="10"/>
        <color theme="1"/>
        <rFont val="Times New Roman"/>
        <family val="1"/>
      </rPr>
      <t>c, d</t>
    </r>
  </si>
  <si>
    <t xml:space="preserve">        i.    Notification of applicability</t>
  </si>
  <si>
    <t xml:space="preserve">        ii.   Notification of compliance status</t>
  </si>
  <si>
    <t xml:space="preserve">        v.   Notification of actual startup</t>
  </si>
  <si>
    <t xml:space="preserve">       vi.  Notification of performance test</t>
  </si>
  <si>
    <t xml:space="preserve">      vii.  Reports of performance test results</t>
  </si>
  <si>
    <r>
      <t xml:space="preserve">     viii.  Semiannual compliance reports </t>
    </r>
    <r>
      <rPr>
        <vertAlign val="superscript"/>
        <sz val="10"/>
        <color theme="1"/>
        <rFont val="Times New Roman"/>
        <family val="1"/>
      </rPr>
      <t>c</t>
    </r>
  </si>
  <si>
    <r>
      <t xml:space="preserve">        ix.  Startup, shutdown, malfunction report </t>
    </r>
    <r>
      <rPr>
        <vertAlign val="superscript"/>
        <sz val="10"/>
        <color theme="1"/>
        <rFont val="Times New Roman"/>
        <family val="1"/>
      </rPr>
      <t>f</t>
    </r>
  </si>
  <si>
    <t>Subtotal  for Reporting  Requirements</t>
  </si>
  <si>
    <t>4.  Recordkeeping Requirements</t>
  </si>
  <si>
    <t xml:space="preserve">     C.  Implement activities</t>
  </si>
  <si>
    <r>
      <t xml:space="preserve">     E.  Time to enter and transmit information </t>
    </r>
    <r>
      <rPr>
        <vertAlign val="superscript"/>
        <sz val="10"/>
        <color theme="1"/>
        <rFont val="Times New Roman"/>
        <family val="1"/>
      </rPr>
      <t>g</t>
    </r>
  </si>
  <si>
    <t xml:space="preserve">     F.  Time to train personnel</t>
  </si>
  <si>
    <t xml:space="preserve">    G.  Time for audits</t>
  </si>
  <si>
    <t xml:space="preserve">         v.   Inspection and maintenance of capture systems and                  control devices</t>
  </si>
  <si>
    <t xml:space="preserve">        iv.  Notification of initial construction/reconstruction</t>
  </si>
  <si>
    <t xml:space="preserve">        iii.  Notification of intent to construct a major source                     and review application</t>
  </si>
  <si>
    <r>
      <rPr>
        <vertAlign val="superscript"/>
        <sz val="12"/>
        <color theme="1"/>
        <rFont val="Times New Roman"/>
        <family val="1"/>
      </rPr>
      <t>†</t>
    </r>
    <r>
      <rPr>
        <vertAlign val="superscript"/>
        <sz val="10"/>
        <color theme="1"/>
        <rFont val="Times New Roman"/>
        <family val="1"/>
      </rPr>
      <t xml:space="preserve"> </t>
    </r>
    <r>
      <rPr>
        <sz val="10"/>
        <color theme="1"/>
        <rFont val="Times New Roman"/>
        <family val="1"/>
      </rPr>
      <t>Totals have been rounded to 3 significant figures.  Figures may not add exactly due to rounding.</t>
    </r>
  </si>
  <si>
    <r>
      <t xml:space="preserve"> a</t>
    </r>
    <r>
      <rPr>
        <sz val="10"/>
        <color theme="1"/>
        <rFont val="Times New Roman"/>
        <family val="1"/>
      </rPr>
      <t xml:space="preserve">   We have assumed that there are approximately 18 existing sources currently subject to this rule.  There will be no additional new source that will become subject to the rule each year over the three-year period of this ICR.</t>
    </r>
  </si>
  <si>
    <r>
      <t>c</t>
    </r>
    <r>
      <rPr>
        <sz val="12"/>
        <color theme="1"/>
        <rFont val="Times New Roman"/>
        <family val="1"/>
      </rPr>
      <t xml:space="preserve">  </t>
    </r>
    <r>
      <rPr>
        <sz val="10"/>
        <color theme="1"/>
        <rFont val="Times New Roman"/>
        <family val="1"/>
      </rPr>
      <t>We have assumed that existing sources have to comply with the initial rule requirements.  New respondents are required to conduct performance test for add-on control equipments, submit initial notifications and prepare startup, shutdown and malfunction (SSM) plans.</t>
    </r>
  </si>
  <si>
    <r>
      <t>e</t>
    </r>
    <r>
      <rPr>
        <sz val="10"/>
        <color theme="1"/>
        <rFont val="Times New Roman"/>
        <family val="1"/>
      </rPr>
      <t xml:space="preserve"> Sources are required to submit semiannual compliance reports and startup, shutdown, and malfunction (SSM) reports if there is an occurrence that is not managed according to the SSM plan.</t>
    </r>
  </si>
  <si>
    <r>
      <t xml:space="preserve">Total Cost Per year </t>
    </r>
    <r>
      <rPr>
        <b/>
        <vertAlign val="superscript"/>
        <sz val="10"/>
        <color theme="1"/>
        <rFont val="Times New Roman"/>
        <family val="1"/>
      </rPr>
      <t>b</t>
    </r>
  </si>
  <si>
    <t xml:space="preserve">Table 1:  Annual Respondent Burden and Cost – NESHAP for Integrated Iron and Steel Manufacturing (40 CFR Part 63,
 Subpart FFFFF) (Renewal)
</t>
  </si>
  <si>
    <t>Table 2:  Average Annual EPA Burden and Cost – Average Annual EPA Burden and Cost − NESHAP for Integrated Iron and Steel Manufacturing (40 CFR Part 63, Subpart FFFFF) (Renewal)</t>
  </si>
  <si>
    <r>
      <t xml:space="preserve">New Respondents </t>
    </r>
    <r>
      <rPr>
        <vertAlign val="superscript"/>
        <sz val="10"/>
        <color theme="1"/>
        <rFont val="Times New Roman"/>
        <family val="1"/>
      </rPr>
      <t>c</t>
    </r>
  </si>
  <si>
    <t>i.    Notification of compliance status</t>
  </si>
  <si>
    <t>iii.  Notification of start of construction</t>
  </si>
  <si>
    <t xml:space="preserve">iv.  Notification of actual startup          </t>
  </si>
  <si>
    <t>Existing Respondents</t>
  </si>
  <si>
    <r>
      <t xml:space="preserve">ii.   Review semiannual compliance reports </t>
    </r>
    <r>
      <rPr>
        <vertAlign val="superscript"/>
        <sz val="10"/>
        <color theme="1"/>
        <rFont val="Times New Roman"/>
        <family val="1"/>
      </rPr>
      <t>e</t>
    </r>
  </si>
  <si>
    <t>Subtotals Labor Burden and cost</t>
  </si>
  <si>
    <r>
      <t>TOTAL ANNUAL BURDEN AND COST (rounded</t>
    </r>
    <r>
      <rPr>
        <b/>
        <vertAlign val="superscript"/>
        <sz val="10"/>
        <color theme="1"/>
        <rFont val="Times New Roman"/>
        <family val="1"/>
      </rPr>
      <t>†</t>
    </r>
    <r>
      <rPr>
        <b/>
        <sz val="10"/>
        <color theme="1"/>
        <rFont val="Times New Roman"/>
        <family val="1"/>
      </rPr>
      <t>)</t>
    </r>
  </si>
  <si>
    <r>
      <t xml:space="preserve">iii.  Review of startup, shutdown,                        malfunction reports </t>
    </r>
    <r>
      <rPr>
        <vertAlign val="superscript"/>
        <sz val="10"/>
        <color theme="1"/>
        <rFont val="Times New Roman"/>
        <family val="1"/>
      </rPr>
      <t>e</t>
    </r>
  </si>
  <si>
    <r>
      <t xml:space="preserve">i.    Performance test report for Method 5         and Method 9 </t>
    </r>
    <r>
      <rPr>
        <vertAlign val="superscript"/>
        <sz val="10"/>
        <color theme="1"/>
        <rFont val="Times New Roman"/>
        <family val="1"/>
      </rPr>
      <t>d</t>
    </r>
  </si>
  <si>
    <t>v.   Notification of initial performance test        and test plan</t>
  </si>
  <si>
    <t>ii.   Notification of intent to construct a            major source and review application</t>
  </si>
  <si>
    <r>
      <t>b</t>
    </r>
    <r>
      <rPr>
        <sz val="10"/>
        <color theme="1"/>
        <rFont val="Times New Roman"/>
        <family val="1"/>
      </rPr>
      <t xml:space="preserve">  This cost is based on the following hourly labor rates times a 1.6 benefits multiplication factor to account for government overhead expenses: $62.90 for Managerial (GS-13, Step 5, $39.31 x 1.6), $46.67 for Technical (GS-12, Step 1, $29.17 x 1.6) and $25.25 Clerical (GS-6, Step 3, $15.78 x 1.6).  These rates are from the Office of Personnel Management (OPM), 2014 General Schedule, which excludes locality rates of pay.</t>
    </r>
  </si>
  <si>
    <r>
      <t>c</t>
    </r>
    <r>
      <rPr>
        <sz val="10"/>
        <color theme="1"/>
        <rFont val="Times New Roman"/>
        <family val="1"/>
      </rPr>
      <t xml:space="preserve">  We have assumed that existing sources have already complied with initial rule requirements and are in full compliance with periodic requirements including semiannual reports.  New respondents would have to comply with the initial rule requirements including notifications and performance tests for add-on control devices.</t>
    </r>
  </si>
  <si>
    <r>
      <t>d</t>
    </r>
    <r>
      <rPr>
        <sz val="10"/>
        <color theme="1"/>
        <rFont val="Times New Roman"/>
        <family val="1"/>
      </rPr>
      <t xml:space="preserve"> Every 2.5 years (or about 0.4 times per year, if averaged over the three-year period of ICR), respondents must sample each emission point using Method 5 for particulate matter and  Method 9 for opacity observations, and submit a report with results.</t>
    </r>
  </si>
  <si>
    <t xml:space="preserve">     A.  Familiarize with rule requirements</t>
  </si>
  <si>
    <t xml:space="preserve">     A. Familiarize with rule requirements</t>
  </si>
  <si>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</si>
  <si>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</si>
  <si>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</si>
  <si>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</si>
  <si>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</si>
  <si>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</si>
  <si>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t>
  </si>
  <si>
    <t>Leak detectors</t>
  </si>
  <si>
    <t>Continuous opacity monitors</t>
  </si>
  <si>
    <t>TOTAL</t>
  </si>
  <si>
    <t>GRAND TOTAL †</t>
  </si>
  <si>
    <t>Capital and O&amp;M Cost †</t>
  </si>
  <si>
    <t>hr/resp</t>
  </si>
  <si>
    <t>See 4D, 4E</t>
  </si>
  <si>
    <t>See 3B, 4E</t>
  </si>
  <si>
    <t>See 3A</t>
  </si>
  <si>
    <t>See 3B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</si>
</sst>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164" formatCode="0.0"/>
    <numFmt numFmtId="165" formatCode="&quot;$&quot;#,##0.00"/>
    <numFmt numFmtId="166" formatCode="#,##0.0"/>
  </numFmts>
  <fonts count="12" x14ac:knownFonts="1">
    <font>
      <sz val="11"/>
      <color theme="1"/>
      <name val="Calibri"/>
      <family val="2"/>
      <scheme val="minor"/>
    </font>
    <font>
      <sz val="12"/>
      <color theme="1"/>
      <name val="Times New Roman"/>
      <family val="1"/>
    </font>
    <font>
      <b/>
      <sz val="12"/>
      <color theme="1"/>
      <name val="Times New Roman"/>
      <family val="1"/>
    </font>
    <font>
      <sz val="10"/>
      <color theme="1"/>
      <name val="Times New Roman"/>
      <family val="1"/>
    </font>
    <font>
      <b/>
      <sz val="10"/>
      <color theme="1"/>
      <name val="Times New Roman"/>
      <family val="1"/>
    </font>
    <font>
      <b/>
      <vertAlign val="superscript"/>
      <sz val="12"/>
      <color theme="1"/>
      <name val="Times New Roman"/>
      <family val="1"/>
    </font>
    <font>
      <vertAlign val="superscript"/>
      <sz val="10"/>
      <color theme="1"/>
      <name val="Times New Roman"/>
      <family val="1"/>
    </font>
    <font>
      <vertAlign val="superscript"/>
      <sz val="12"/>
      <color theme="1"/>
      <name val="Times New Roman"/>
      <family val="1"/>
    </font>
    <font>
      <sz val="11"/>
      <color theme="1"/>
      <name val="Times New Roman"/>
      <family val="1"/>
    </font>
    <font>
      <b/>
      <vertAlign val="superscript"/>
      <sz val="10"/>
      <color theme="1"/>
      <name val="Times New Roman"/>
      <family val="1"/>
    </font>
    <font>
      <b/>
      <sz val="11"/>
      <color theme="1"/>
      <name val="Calibri"/>
      <family val="2"/>
      <scheme val="minor"/>
    </font>
    <font>
      <sz val="10"/>
      <color rgb="FF000000"/>
      <name val="Times New Roman"/>
      <family val="1"/>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1">
    <xf numFmtId="0" fontId="0" fillId="0" borderId="0"/>
  </cellStyleXfs>
  <cellXfs count="94">
    <xf numFmtId="0" fontId="0" fillId="0" borderId="0" xfId="0"/>
    <xf numFmtId="0" fontId="0" fillId="0" borderId="0" xfId="0" applyFont="1"/>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2" fillId="0" borderId="0" xfId="0" applyFont="1"/>
    <xf numFmtId="0" fontId="8" fillId="0" borderId="0" xfId="0" applyFont="1"/>
    <xf numFmtId="0" fontId="4"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 xfId="0" applyFont="1" applyBorder="1" applyAlignment="1">
      <alignment horizontal="center" vertical="center" wrapText="1"/>
    </xf>
    <xf numFmtId="0" fontId="3" fillId="0" borderId="1" xfId="0" applyFont="1" applyBorder="1" applyAlignment="1">
      <alignment horizontal="right" vertical="center" wrapText="1" indent="1"/>
    </xf>
    <xf numFmtId="6" fontId="3" fillId="0" borderId="1" xfId="0" applyNumberFormat="1" applyFont="1" applyBorder="1" applyAlignment="1">
      <alignment horizontal="right" vertical="center" wrapText="1" inden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indent="1"/>
    </xf>
    <xf numFmtId="6" fontId="4" fillId="0" borderId="1" xfId="0" applyNumberFormat="1" applyFont="1" applyBorder="1" applyAlignment="1">
      <alignment vertical="center" wrapText="1"/>
    </xf>
    <xf numFmtId="3" fontId="0" fillId="0" borderId="0" xfId="0" applyNumberFormat="1" applyFont="1"/>
    <xf numFmtId="0" fontId="3" fillId="0" borderId="5"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Font="1" applyBorder="1"/>
    <xf numFmtId="0" fontId="3" fillId="0" borderId="1" xfId="0" applyFont="1" applyBorder="1" applyAlignment="1">
      <alignment horizontal="left" indent="1"/>
    </xf>
    <xf numFmtId="0" fontId="8" fillId="0" borderId="0" xfId="0" applyFont="1" applyAlignment="1">
      <alignment horizontal="left" vertical="distributed" wrapText="1"/>
    </xf>
    <xf numFmtId="0" fontId="3" fillId="0" borderId="1" xfId="0" applyFont="1" applyBorder="1" applyAlignment="1">
      <alignment horizontal="left" vertical="top" wrapText="1" indent="1"/>
    </xf>
    <xf numFmtId="8" fontId="3" fillId="0" borderId="1" xfId="0" applyNumberFormat="1" applyFont="1" applyBorder="1" applyAlignment="1">
      <alignment horizontal="right" vertical="center" wrapText="1" indent="1"/>
    </xf>
    <xf numFmtId="0" fontId="3" fillId="0" borderId="5" xfId="0" applyFont="1" applyFill="1" applyBorder="1" applyAlignment="1">
      <alignment horizontal="center" vertical="center" wrapText="1"/>
    </xf>
    <xf numFmtId="0" fontId="3" fillId="0" borderId="1" xfId="0" applyFont="1" applyFill="1" applyBorder="1" applyAlignment="1">
      <alignment horizontal="left" vertical="center" wrapText="1" indent="1"/>
    </xf>
    <xf numFmtId="0" fontId="3" fillId="0" borderId="1" xfId="0" applyFont="1" applyFill="1" applyBorder="1" applyAlignment="1">
      <alignment horizontal="center" vertical="center" wrapText="1"/>
    </xf>
    <xf numFmtId="0" fontId="3" fillId="0" borderId="7" xfId="0" applyFont="1" applyFill="1" applyBorder="1" applyAlignment="1">
      <alignment horizontal="left" vertical="center" wrapText="1" indent="1"/>
    </xf>
    <xf numFmtId="0" fontId="3" fillId="0" borderId="2" xfId="0" applyFont="1" applyFill="1" applyBorder="1" applyAlignment="1">
      <alignment horizontal="center" vertical="center" wrapText="1"/>
    </xf>
    <xf numFmtId="0" fontId="3" fillId="0" borderId="8" xfId="0" applyFont="1" applyFill="1" applyBorder="1" applyAlignment="1">
      <alignment horizontal="left" vertical="center" wrapText="1" indent="1"/>
    </xf>
    <xf numFmtId="0" fontId="3" fillId="0" borderId="9" xfId="0" applyFont="1" applyFill="1" applyBorder="1" applyAlignment="1">
      <alignment horizontal="center" vertical="center" wrapText="1"/>
    </xf>
    <xf numFmtId="0" fontId="4" fillId="0" borderId="7" xfId="0" applyFont="1" applyFill="1" applyBorder="1" applyAlignment="1">
      <alignment horizontal="left" vertical="center" wrapText="1" inden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1" xfId="0" applyFont="1" applyFill="1" applyBorder="1" applyAlignment="1">
      <alignment horizontal="center" vertical="center"/>
    </xf>
    <xf numFmtId="164" fontId="3" fillId="0" borderId="2"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0" fontId="3" fillId="0" borderId="1" xfId="0" applyFont="1" applyFill="1" applyBorder="1" applyAlignment="1">
      <alignment vertical="center" wrapText="1"/>
    </xf>
    <xf numFmtId="6" fontId="3" fillId="0" borderId="1" xfId="0" applyNumberFormat="1" applyFont="1" applyFill="1" applyBorder="1" applyAlignment="1">
      <alignment vertical="center" wrapText="1"/>
    </xf>
    <xf numFmtId="3" fontId="3" fillId="0" borderId="1" xfId="0" applyNumberFormat="1" applyFont="1" applyFill="1" applyBorder="1" applyAlignment="1">
      <alignment horizontal="center" vertical="center" wrapText="1"/>
    </xf>
    <xf numFmtId="166" fontId="3" fillId="0" borderId="1" xfId="0" applyNumberFormat="1" applyFont="1" applyFill="1" applyBorder="1" applyAlignment="1">
      <alignment horizontal="center" vertical="center" wrapText="1"/>
    </xf>
    <xf numFmtId="165" fontId="3" fillId="0" borderId="1" xfId="0" applyNumberFormat="1" applyFont="1" applyFill="1" applyBorder="1" applyAlignment="1">
      <alignment vertical="center" wrapText="1"/>
    </xf>
    <xf numFmtId="4" fontId="3" fillId="0" borderId="1" xfId="0" applyNumberFormat="1" applyFont="1" applyFill="1" applyBorder="1" applyAlignment="1">
      <alignment horizontal="center" vertical="center" wrapText="1"/>
    </xf>
    <xf numFmtId="8" fontId="3" fillId="0" borderId="1" xfId="0" applyNumberFormat="1" applyFont="1" applyFill="1" applyBorder="1" applyAlignment="1">
      <alignment vertical="center" wrapText="1"/>
    </xf>
    <xf numFmtId="6" fontId="4" fillId="0" borderId="1" xfId="0" applyNumberFormat="1" applyFont="1" applyFill="1" applyBorder="1" applyAlignment="1">
      <alignment vertical="center" wrapText="1"/>
    </xf>
    <xf numFmtId="0" fontId="0" fillId="0" borderId="1" xfId="0" applyFont="1" applyFill="1" applyBorder="1"/>
    <xf numFmtId="0" fontId="7" fillId="0" borderId="0" xfId="0" applyFont="1" applyFill="1" applyAlignment="1">
      <alignment vertical="center"/>
    </xf>
    <xf numFmtId="0" fontId="0" fillId="0" borderId="0" xfId="0" applyFont="1" applyFill="1"/>
    <xf numFmtId="1"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4" fillId="0" borderId="0" xfId="0" applyFont="1" applyFill="1" applyBorder="1" applyAlignment="1">
      <alignment horizontal="left" vertical="center" wrapText="1" indent="1"/>
    </xf>
    <xf numFmtId="0" fontId="4" fillId="0" borderId="8" xfId="0" applyFont="1" applyFill="1" applyBorder="1" applyAlignment="1">
      <alignment horizontal="left" vertical="center" wrapText="1" indent="1"/>
    </xf>
    <xf numFmtId="0" fontId="4" fillId="0" borderId="11" xfId="0" applyFont="1" applyFill="1" applyBorder="1" applyAlignment="1">
      <alignment horizontal="center" vertical="center" wrapText="1"/>
    </xf>
    <xf numFmtId="0" fontId="4" fillId="0" borderId="2" xfId="0" applyFont="1" applyFill="1" applyBorder="1" applyAlignment="1">
      <alignment horizontal="center" vertical="center" wrapText="1"/>
    </xf>
    <xf numFmtId="6" fontId="4" fillId="0" borderId="2" xfId="0" applyNumberFormat="1" applyFont="1" applyFill="1" applyBorder="1" applyAlignment="1">
      <alignment vertical="center" wrapText="1"/>
    </xf>
    <xf numFmtId="0" fontId="4" fillId="0" borderId="1" xfId="0" applyFont="1" applyFill="1" applyBorder="1" applyAlignment="1">
      <alignment horizontal="left" vertical="center" wrapText="1" indent="1"/>
    </xf>
    <xf numFmtId="3" fontId="3" fillId="0" borderId="1" xfId="0" applyNumberFormat="1" applyFont="1" applyBorder="1"/>
    <xf numFmtId="6" fontId="4" fillId="0" borderId="1" xfId="0" applyNumberFormat="1" applyFont="1" applyBorder="1"/>
    <xf numFmtId="0" fontId="3" fillId="0" borderId="0" xfId="0" applyFont="1"/>
    <xf numFmtId="0" fontId="3" fillId="0" borderId="1" xfId="0" applyFont="1" applyBorder="1" applyAlignment="1">
      <alignment vertical="center" wrapText="1"/>
    </xf>
    <xf numFmtId="6"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4" fillId="0" borderId="1" xfId="0" applyFont="1" applyBorder="1"/>
    <xf numFmtId="6" fontId="4" fillId="0" borderId="1" xfId="0" applyNumberFormat="1" applyFont="1" applyBorder="1" applyAlignment="1">
      <alignment horizontal="center"/>
    </xf>
    <xf numFmtId="0" fontId="4" fillId="0" borderId="0" xfId="0" applyFont="1"/>
    <xf numFmtId="1" fontId="0" fillId="0" borderId="0" xfId="0" applyNumberFormat="1" applyFont="1" applyAlignment="1">
      <alignment horizontal="center"/>
    </xf>
    <xf numFmtId="0" fontId="2" fillId="0" borderId="0" xfId="0" applyFont="1" applyAlignment="1"/>
    <xf numFmtId="0" fontId="0" fillId="0" borderId="0" xfId="0" applyAlignment="1"/>
    <xf numFmtId="3" fontId="4" fillId="0" borderId="3" xfId="0" applyNumberFormat="1"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3" fontId="10" fillId="0" borderId="5" xfId="0" applyNumberFormat="1" applyFont="1" applyFill="1" applyBorder="1" applyAlignment="1">
      <alignment horizontal="center" vertical="center" wrapText="1"/>
    </xf>
    <xf numFmtId="3" fontId="4" fillId="0" borderId="12" xfId="0" applyNumberFormat="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6"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3" fontId="4" fillId="0" borderId="4" xfId="0" applyNumberFormat="1" applyFont="1" applyFill="1" applyBorder="1" applyAlignment="1">
      <alignment horizontal="center" vertical="center" wrapText="1"/>
    </xf>
    <xf numFmtId="3" fontId="4" fillId="0" borderId="5" xfId="0" applyNumberFormat="1"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0" fillId="0" borderId="0" xfId="0" applyFill="1" applyAlignment="1">
      <alignment wrapText="1"/>
    </xf>
    <xf numFmtId="0" fontId="7" fillId="0" borderId="0" xfId="0" applyFont="1" applyAlignment="1">
      <alignment vertical="center" wrapText="1"/>
    </xf>
    <xf numFmtId="0" fontId="0" fillId="0" borderId="0" xfId="0" applyAlignment="1">
      <alignment wrapText="1"/>
    </xf>
    <xf numFmtId="0" fontId="4" fillId="0" borderId="1" xfId="0" applyFont="1" applyBorder="1" applyAlignment="1">
      <alignment horizontal="center" vertical="center" wrapText="1"/>
    </xf>
    <xf numFmtId="3" fontId="4" fillId="0" borderId="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0" fontId="6" fillId="0" borderId="0" xfId="0" applyFont="1" applyAlignment="1">
      <alignment vertical="center" wrapText="1"/>
    </xf>
    <xf numFmtId="0" fontId="7" fillId="0" borderId="0" xfId="0" applyFont="1" applyAlignment="1">
      <alignment horizontal="left" vertical="center" wrapText="1"/>
    </xf>
    <xf numFmtId="1" fontId="3" fillId="0" borderId="3" xfId="0" applyNumberFormat="1" applyFont="1" applyBorder="1" applyAlignment="1">
      <alignment horizontal="center" vertical="center" wrapText="1"/>
    </xf>
    <xf numFmtId="1" fontId="0" fillId="0" borderId="4" xfId="0" applyNumberFormat="1" applyBorder="1" applyAlignment="1">
      <alignment horizontal="center" vertical="center" wrapText="1"/>
    </xf>
    <xf numFmtId="1" fontId="0" fillId="0" borderId="5"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
  <sheetViews>
    <sheetView tabSelected="1" zoomScaleNormal="100" workbookViewId="0">
      <selection sqref="A1:I1"/>
    </sheetView>
  </sheetViews>
  <sheetFormatPr defaultRowHeight="15" x14ac:dyDescent="0.25"/>
  <cols>
    <col min="1" max="1" width="54.42578125" style="1" customWidth="1"/>
    <col min="2" max="2" width="11.28515625" style="1" customWidth="1"/>
    <col min="3" max="3" width="14.28515625" style="1" customWidth="1"/>
    <col min="4" max="4" width="11.28515625" style="1" customWidth="1"/>
    <col min="5" max="5" width="12.7109375" style="1" customWidth="1"/>
    <col min="6" max="8" width="11.28515625" style="1" customWidth="1"/>
    <col min="9" max="9" width="12.42578125" style="1" bestFit="1" customWidth="1"/>
    <col min="10" max="10" width="9.140625" style="1"/>
    <col min="11" max="11" width="9.5703125" style="1" bestFit="1" customWidth="1"/>
    <col min="12" max="16384" width="9.140625" style="1"/>
  </cols>
  <sheetData>
    <row r="1" spans="1:9" ht="15.75" customHeight="1" x14ac:dyDescent="0.25">
      <c r="A1" s="67" t="s">
        <v>68</v>
      </c>
      <c r="B1" s="68"/>
      <c r="C1" s="68"/>
      <c r="D1" s="68"/>
      <c r="E1" s="68"/>
      <c r="F1" s="68"/>
      <c r="G1" s="68"/>
      <c r="H1" s="68"/>
      <c r="I1" s="68"/>
    </row>
    <row r="2" spans="1:9" x14ac:dyDescent="0.25">
      <c r="F2" s="1">
        <v>103.97</v>
      </c>
      <c r="G2" s="1">
        <v>129.93</v>
      </c>
      <c r="H2" s="1">
        <v>51.79</v>
      </c>
    </row>
    <row r="3" spans="1:9" x14ac:dyDescent="0.25">
      <c r="A3" s="76" t="s">
        <v>0</v>
      </c>
      <c r="B3" s="7" t="s">
        <v>1</v>
      </c>
      <c r="C3" s="7" t="s">
        <v>3</v>
      </c>
      <c r="D3" s="7" t="s">
        <v>5</v>
      </c>
      <c r="E3" s="7" t="s">
        <v>6</v>
      </c>
      <c r="F3" s="7" t="s">
        <v>8</v>
      </c>
      <c r="G3" s="7" t="s">
        <v>9</v>
      </c>
      <c r="H3" s="7" t="s">
        <v>10</v>
      </c>
      <c r="I3" s="7" t="s">
        <v>11</v>
      </c>
    </row>
    <row r="4" spans="1:9" ht="68.25" customHeight="1" x14ac:dyDescent="0.25">
      <c r="A4" s="77"/>
      <c r="B4" s="7" t="s">
        <v>2</v>
      </c>
      <c r="C4" s="7" t="s">
        <v>4</v>
      </c>
      <c r="D4" s="7" t="s">
        <v>19</v>
      </c>
      <c r="E4" s="7" t="s">
        <v>7</v>
      </c>
      <c r="F4" s="7" t="s">
        <v>20</v>
      </c>
      <c r="G4" s="7" t="s">
        <v>21</v>
      </c>
      <c r="H4" s="7" t="s">
        <v>22</v>
      </c>
      <c r="I4" s="7" t="s">
        <v>67</v>
      </c>
    </row>
    <row r="5" spans="1:9" x14ac:dyDescent="0.25">
      <c r="A5" s="26" t="s">
        <v>12</v>
      </c>
      <c r="B5" s="23" t="s">
        <v>13</v>
      </c>
      <c r="C5" s="24"/>
      <c r="D5" s="25"/>
      <c r="E5" s="25"/>
      <c r="F5" s="25"/>
      <c r="G5" s="25"/>
      <c r="H5" s="25"/>
      <c r="I5" s="38"/>
    </row>
    <row r="6" spans="1:9" x14ac:dyDescent="0.25">
      <c r="A6" s="26" t="s">
        <v>14</v>
      </c>
      <c r="B6" s="23" t="s">
        <v>13</v>
      </c>
      <c r="C6" s="24"/>
      <c r="D6" s="25"/>
      <c r="E6" s="25"/>
      <c r="F6" s="25"/>
      <c r="G6" s="25"/>
      <c r="H6" s="25"/>
      <c r="I6" s="38"/>
    </row>
    <row r="7" spans="1:9" x14ac:dyDescent="0.25">
      <c r="A7" s="26" t="s">
        <v>39</v>
      </c>
      <c r="B7" s="23"/>
      <c r="C7" s="25"/>
      <c r="D7" s="25"/>
      <c r="E7" s="25"/>
      <c r="F7" s="25"/>
      <c r="G7" s="25"/>
      <c r="H7" s="25"/>
      <c r="I7" s="38"/>
    </row>
    <row r="8" spans="1:9" x14ac:dyDescent="0.25">
      <c r="A8" s="26" t="s">
        <v>85</v>
      </c>
      <c r="B8" s="23">
        <v>2</v>
      </c>
      <c r="C8" s="25">
        <v>1</v>
      </c>
      <c r="D8" s="25">
        <f>B8*C8</f>
        <v>2</v>
      </c>
      <c r="E8" s="25">
        <v>18</v>
      </c>
      <c r="F8" s="25">
        <f>D8*E8</f>
        <v>36</v>
      </c>
      <c r="G8" s="25">
        <f>F8*0.05</f>
        <v>1.8</v>
      </c>
      <c r="H8" s="25">
        <f>F8*0.1</f>
        <v>3.6</v>
      </c>
      <c r="I8" s="39">
        <f>F8*$F$2+G8*$G$2+H8*$H$2</f>
        <v>4163.2380000000003</v>
      </c>
    </row>
    <row r="9" spans="1:9" ht="15.75" x14ac:dyDescent="0.25">
      <c r="A9" s="26" t="s">
        <v>40</v>
      </c>
      <c r="B9" s="23"/>
      <c r="C9" s="25"/>
      <c r="D9" s="25"/>
      <c r="E9" s="25"/>
      <c r="F9" s="25"/>
      <c r="G9" s="25"/>
      <c r="H9" s="25"/>
      <c r="I9" s="39"/>
    </row>
    <row r="10" spans="1:9" ht="15.75" x14ac:dyDescent="0.25">
      <c r="A10" s="26" t="s">
        <v>41</v>
      </c>
      <c r="B10" s="23">
        <v>40</v>
      </c>
      <c r="C10" s="25">
        <v>7.6</v>
      </c>
      <c r="D10" s="36">
        <f t="shared" ref="D10" si="0">B10*C10</f>
        <v>304</v>
      </c>
      <c r="E10" s="25">
        <v>18</v>
      </c>
      <c r="F10" s="40">
        <f>D10*E10</f>
        <v>5472</v>
      </c>
      <c r="G10" s="41">
        <f>F10*0.05</f>
        <v>273.60000000000002</v>
      </c>
      <c r="H10" s="41">
        <f>F10*0.1</f>
        <v>547.20000000000005</v>
      </c>
      <c r="I10" s="42">
        <f>F10*$F$2+G10*$G$2+H10*$H$2</f>
        <v>632812.17599999998</v>
      </c>
    </row>
    <row r="11" spans="1:9" ht="15.75" x14ac:dyDescent="0.25">
      <c r="A11" s="26" t="s">
        <v>42</v>
      </c>
      <c r="B11" s="23">
        <v>8</v>
      </c>
      <c r="C11" s="25">
        <v>3.6</v>
      </c>
      <c r="D11" s="35">
        <f>B11*C11</f>
        <v>28.8</v>
      </c>
      <c r="E11" s="25">
        <v>18</v>
      </c>
      <c r="F11" s="41">
        <f t="shared" ref="F11:F14" si="1">D11*E11</f>
        <v>518.4</v>
      </c>
      <c r="G11" s="43">
        <f>F11*0.05</f>
        <v>25.92</v>
      </c>
      <c r="H11" s="43">
        <f>F11*0.1</f>
        <v>51.84</v>
      </c>
      <c r="I11" s="42">
        <f t="shared" ref="I11:I12" si="2">F11*$F$2+G11*$G$2+H11*$H$2</f>
        <v>59950.627199999995</v>
      </c>
    </row>
    <row r="12" spans="1:9" x14ac:dyDescent="0.25">
      <c r="A12" s="26" t="s">
        <v>43</v>
      </c>
      <c r="B12" s="23">
        <v>2</v>
      </c>
      <c r="C12" s="25">
        <v>365</v>
      </c>
      <c r="D12" s="27">
        <f>B12*C12</f>
        <v>730</v>
      </c>
      <c r="E12" s="25">
        <v>7</v>
      </c>
      <c r="F12" s="40">
        <f t="shared" si="1"/>
        <v>5110</v>
      </c>
      <c r="G12" s="41">
        <f>F12*0.05</f>
        <v>255.5</v>
      </c>
      <c r="H12" s="40">
        <f>F12*0.1</f>
        <v>511</v>
      </c>
      <c r="I12" s="42">
        <f t="shared" si="2"/>
        <v>590948.50499999989</v>
      </c>
    </row>
    <row r="13" spans="1:9" x14ac:dyDescent="0.25">
      <c r="A13" s="26" t="s">
        <v>44</v>
      </c>
      <c r="B13" s="23">
        <v>40</v>
      </c>
      <c r="C13" s="25">
        <v>1</v>
      </c>
      <c r="D13" s="27">
        <f>B13*C13</f>
        <v>40</v>
      </c>
      <c r="E13" s="25">
        <v>0</v>
      </c>
      <c r="F13" s="25">
        <f t="shared" ref="F13" si="3">D13*E13</f>
        <v>0</v>
      </c>
      <c r="G13" s="25">
        <f t="shared" ref="G13" si="4">F13*0.05</f>
        <v>0</v>
      </c>
      <c r="H13" s="25">
        <f t="shared" ref="H13" si="5">F13*0.1</f>
        <v>0</v>
      </c>
      <c r="I13" s="39">
        <f t="shared" ref="I13" si="6">F13*$F$2+G13*$G$2+H13*$H$2</f>
        <v>0</v>
      </c>
    </row>
    <row r="14" spans="1:9" ht="30.75" customHeight="1" x14ac:dyDescent="0.25">
      <c r="A14" s="28" t="s">
        <v>60</v>
      </c>
      <c r="B14" s="29">
        <v>2</v>
      </c>
      <c r="C14" s="27">
        <v>12</v>
      </c>
      <c r="D14" s="27">
        <f>B14*C14</f>
        <v>24</v>
      </c>
      <c r="E14" s="27">
        <v>18</v>
      </c>
      <c r="F14" s="40">
        <f t="shared" si="1"/>
        <v>432</v>
      </c>
      <c r="G14" s="41">
        <f>F14*0.05</f>
        <v>21.6</v>
      </c>
      <c r="H14" s="41">
        <f>F14*0.1</f>
        <v>43.2</v>
      </c>
      <c r="I14" s="42">
        <f>F14*$F$2+G14*$G$2+H14*$H$2</f>
        <v>49958.856</v>
      </c>
    </row>
    <row r="15" spans="1:9" x14ac:dyDescent="0.25">
      <c r="A15" s="26" t="s">
        <v>45</v>
      </c>
      <c r="B15" s="23" t="s">
        <v>100</v>
      </c>
      <c r="C15" s="25"/>
      <c r="D15" s="25"/>
      <c r="E15" s="25"/>
      <c r="F15" s="25"/>
      <c r="G15" s="25"/>
      <c r="H15" s="25"/>
      <c r="I15" s="38"/>
    </row>
    <row r="16" spans="1:9" ht="15.75" x14ac:dyDescent="0.25">
      <c r="A16" s="26" t="s">
        <v>46</v>
      </c>
      <c r="B16" s="23"/>
      <c r="C16" s="25"/>
      <c r="D16" s="27"/>
      <c r="E16" s="25"/>
      <c r="F16" s="25"/>
      <c r="G16" s="25"/>
      <c r="H16" s="25"/>
      <c r="I16" s="39"/>
    </row>
    <row r="17" spans="1:9" x14ac:dyDescent="0.25">
      <c r="A17" s="26" t="s">
        <v>47</v>
      </c>
      <c r="B17" s="23">
        <v>2</v>
      </c>
      <c r="C17" s="25">
        <v>1</v>
      </c>
      <c r="D17" s="27">
        <f t="shared" ref="D17:D20" si="7">B17*C17</f>
        <v>2</v>
      </c>
      <c r="E17" s="25">
        <v>0</v>
      </c>
      <c r="F17" s="25">
        <f t="shared" ref="F17:F20" si="8">D17*E17</f>
        <v>0</v>
      </c>
      <c r="G17" s="25">
        <f t="shared" ref="G17:G18" si="9">F17*0.05</f>
        <v>0</v>
      </c>
      <c r="H17" s="25">
        <f t="shared" ref="H17:H18" si="10">F17*0.1</f>
        <v>0</v>
      </c>
      <c r="I17" s="39">
        <f t="shared" ref="I17:I20" si="11">F17*$F$2+G17*$G$2+H17*$H$2</f>
        <v>0</v>
      </c>
    </row>
    <row r="18" spans="1:9" x14ac:dyDescent="0.25">
      <c r="A18" s="26" t="s">
        <v>48</v>
      </c>
      <c r="B18" s="23">
        <v>2</v>
      </c>
      <c r="C18" s="25">
        <v>1</v>
      </c>
      <c r="D18" s="27">
        <f t="shared" si="7"/>
        <v>2</v>
      </c>
      <c r="E18" s="25">
        <v>0</v>
      </c>
      <c r="F18" s="25">
        <f t="shared" si="8"/>
        <v>0</v>
      </c>
      <c r="G18" s="25">
        <f t="shared" si="9"/>
        <v>0</v>
      </c>
      <c r="H18" s="25">
        <f t="shared" si="10"/>
        <v>0</v>
      </c>
      <c r="I18" s="39">
        <f t="shared" si="11"/>
        <v>0</v>
      </c>
    </row>
    <row r="19" spans="1:9" ht="25.5" x14ac:dyDescent="0.25">
      <c r="A19" s="26" t="s">
        <v>62</v>
      </c>
      <c r="B19" s="23">
        <v>4</v>
      </c>
      <c r="C19" s="25">
        <v>1</v>
      </c>
      <c r="D19" s="27">
        <f t="shared" si="7"/>
        <v>4</v>
      </c>
      <c r="E19" s="25">
        <v>0</v>
      </c>
      <c r="F19" s="25">
        <f t="shared" si="8"/>
        <v>0</v>
      </c>
      <c r="G19" s="25">
        <f t="shared" ref="G19" si="12">F19*0.05</f>
        <v>0</v>
      </c>
      <c r="H19" s="25">
        <f t="shared" ref="H19" si="13">F19*0.1</f>
        <v>0</v>
      </c>
      <c r="I19" s="39">
        <f t="shared" si="11"/>
        <v>0</v>
      </c>
    </row>
    <row r="20" spans="1:9" x14ac:dyDescent="0.25">
      <c r="A20" s="26" t="s">
        <v>61</v>
      </c>
      <c r="B20" s="23">
        <v>4</v>
      </c>
      <c r="C20" s="25">
        <v>1</v>
      </c>
      <c r="D20" s="27">
        <f t="shared" si="7"/>
        <v>4</v>
      </c>
      <c r="E20" s="25">
        <v>0</v>
      </c>
      <c r="F20" s="25">
        <f t="shared" si="8"/>
        <v>0</v>
      </c>
      <c r="G20" s="25"/>
      <c r="H20" s="25"/>
      <c r="I20" s="39">
        <f t="shared" si="11"/>
        <v>0</v>
      </c>
    </row>
    <row r="21" spans="1:9" x14ac:dyDescent="0.25">
      <c r="A21" s="26" t="s">
        <v>49</v>
      </c>
      <c r="B21" s="23">
        <v>4</v>
      </c>
      <c r="C21" s="25">
        <v>1</v>
      </c>
      <c r="D21" s="27">
        <f t="shared" ref="D21:D33" si="14">B21*C21</f>
        <v>4</v>
      </c>
      <c r="E21" s="25">
        <v>0</v>
      </c>
      <c r="F21" s="25">
        <f t="shared" ref="F21:F22" si="15">D21*E21</f>
        <v>0</v>
      </c>
      <c r="G21" s="25">
        <f t="shared" ref="G21:G22" si="16">F21*0.05</f>
        <v>0</v>
      </c>
      <c r="H21" s="25">
        <f t="shared" ref="H21:H22" si="17">F21*0.1</f>
        <v>0</v>
      </c>
      <c r="I21" s="39">
        <f t="shared" ref="I21:I22" si="18">F21*$F$2+G21*$G$2+H21*$H$2</f>
        <v>0</v>
      </c>
    </row>
    <row r="22" spans="1:9" x14ac:dyDescent="0.25">
      <c r="A22" s="26" t="s">
        <v>50</v>
      </c>
      <c r="B22" s="17">
        <v>4</v>
      </c>
      <c r="C22" s="25">
        <v>1</v>
      </c>
      <c r="D22" s="27">
        <f>B22*C22</f>
        <v>4</v>
      </c>
      <c r="E22" s="25">
        <v>0</v>
      </c>
      <c r="F22" s="25">
        <f t="shared" si="15"/>
        <v>0</v>
      </c>
      <c r="G22" s="25">
        <f t="shared" si="16"/>
        <v>0</v>
      </c>
      <c r="H22" s="25">
        <f t="shared" si="17"/>
        <v>0</v>
      </c>
      <c r="I22" s="39">
        <f t="shared" si="18"/>
        <v>0</v>
      </c>
    </row>
    <row r="23" spans="1:9" x14ac:dyDescent="0.25">
      <c r="A23" s="26" t="s">
        <v>51</v>
      </c>
      <c r="B23" s="23" t="s">
        <v>101</v>
      </c>
      <c r="C23" s="25"/>
      <c r="D23" s="27"/>
      <c r="E23" s="25"/>
      <c r="F23" s="25"/>
      <c r="G23" s="25"/>
      <c r="H23" s="25"/>
      <c r="I23" s="39"/>
    </row>
    <row r="24" spans="1:9" ht="15.75" x14ac:dyDescent="0.25">
      <c r="A24" s="26" t="s">
        <v>52</v>
      </c>
      <c r="B24" s="23">
        <v>40</v>
      </c>
      <c r="C24" s="25">
        <v>2</v>
      </c>
      <c r="D24" s="27">
        <f t="shared" si="14"/>
        <v>80</v>
      </c>
      <c r="E24" s="25">
        <v>18</v>
      </c>
      <c r="F24" s="40">
        <f t="shared" ref="F24:F25" si="19">D24*E24</f>
        <v>1440</v>
      </c>
      <c r="G24" s="40">
        <f>F24*0.05</f>
        <v>72</v>
      </c>
      <c r="H24" s="40">
        <f>F24*0.1</f>
        <v>144</v>
      </c>
      <c r="I24" s="42">
        <f>F24*$F$2+G24*$G$2+H24*$H$2</f>
        <v>166529.51999999999</v>
      </c>
    </row>
    <row r="25" spans="1:9" ht="15.75" x14ac:dyDescent="0.25">
      <c r="A25" s="26" t="s">
        <v>53</v>
      </c>
      <c r="B25" s="23">
        <v>4</v>
      </c>
      <c r="C25" s="25">
        <v>1</v>
      </c>
      <c r="D25" s="27">
        <f t="shared" si="14"/>
        <v>4</v>
      </c>
      <c r="E25" s="25">
        <v>1</v>
      </c>
      <c r="F25" s="40">
        <f t="shared" si="19"/>
        <v>4</v>
      </c>
      <c r="G25" s="41">
        <f>F25*0.05</f>
        <v>0.2</v>
      </c>
      <c r="H25" s="41">
        <f>F25*0.1</f>
        <v>0.4</v>
      </c>
      <c r="I25" s="42">
        <f>F25*$F$2+G25*$G$2+H25*$H$2</f>
        <v>462.58199999999999</v>
      </c>
    </row>
    <row r="26" spans="1:9" x14ac:dyDescent="0.25">
      <c r="A26" s="30" t="s">
        <v>54</v>
      </c>
      <c r="B26" s="31"/>
      <c r="C26" s="32"/>
      <c r="D26" s="27"/>
      <c r="E26" s="32"/>
      <c r="F26" s="69">
        <f>SUM(F8:H25)</f>
        <v>14964.260000000002</v>
      </c>
      <c r="G26" s="78"/>
      <c r="H26" s="79"/>
      <c r="I26" s="45">
        <f>SUM(I8:I25)</f>
        <v>1504825.5041999996</v>
      </c>
    </row>
    <row r="27" spans="1:9" x14ac:dyDescent="0.25">
      <c r="A27" s="26" t="s">
        <v>55</v>
      </c>
      <c r="B27" s="23"/>
      <c r="C27" s="25"/>
      <c r="D27" s="27"/>
      <c r="E27" s="25"/>
      <c r="F27" s="25"/>
      <c r="G27" s="25"/>
      <c r="H27" s="25"/>
      <c r="I27" s="38"/>
    </row>
    <row r="28" spans="1:9" x14ac:dyDescent="0.25">
      <c r="A28" s="26" t="s">
        <v>86</v>
      </c>
      <c r="B28" s="23" t="s">
        <v>102</v>
      </c>
      <c r="C28" s="25"/>
      <c r="D28" s="27"/>
      <c r="E28" s="25"/>
      <c r="F28" s="25"/>
      <c r="G28" s="25"/>
      <c r="H28" s="25"/>
      <c r="I28" s="38"/>
    </row>
    <row r="29" spans="1:9" x14ac:dyDescent="0.25">
      <c r="A29" s="26" t="s">
        <v>15</v>
      </c>
      <c r="B29" s="23">
        <v>10</v>
      </c>
      <c r="C29" s="25">
        <v>1</v>
      </c>
      <c r="D29" s="27">
        <f t="shared" si="14"/>
        <v>10</v>
      </c>
      <c r="E29" s="25">
        <v>0</v>
      </c>
      <c r="F29" s="25">
        <f>D29*E29</f>
        <v>0</v>
      </c>
      <c r="G29" s="25">
        <f>F29*0.05</f>
        <v>0</v>
      </c>
      <c r="H29" s="25">
        <f t="shared" ref="H29" si="20">F29*0.1</f>
        <v>0</v>
      </c>
      <c r="I29" s="39">
        <f t="shared" ref="I29" si="21">F29*$F$2+G29*$G$2+H29*$H$2</f>
        <v>0</v>
      </c>
    </row>
    <row r="30" spans="1:9" ht="15" customHeight="1" x14ac:dyDescent="0.25">
      <c r="A30" s="26" t="s">
        <v>56</v>
      </c>
      <c r="B30" s="23" t="s">
        <v>103</v>
      </c>
      <c r="C30" s="25"/>
      <c r="D30" s="27"/>
      <c r="E30" s="25"/>
      <c r="F30" s="25"/>
      <c r="G30" s="25"/>
      <c r="H30" s="25"/>
      <c r="I30" s="44"/>
    </row>
    <row r="31" spans="1:9" x14ac:dyDescent="0.25">
      <c r="A31" s="26" t="s">
        <v>16</v>
      </c>
      <c r="B31" s="23" t="s">
        <v>13</v>
      </c>
      <c r="C31" s="25"/>
      <c r="D31" s="27"/>
      <c r="E31" s="25"/>
      <c r="F31" s="25"/>
      <c r="G31" s="25"/>
      <c r="H31" s="25"/>
      <c r="I31" s="44"/>
    </row>
    <row r="32" spans="1:9" ht="15.75" x14ac:dyDescent="0.25">
      <c r="A32" s="26" t="s">
        <v>57</v>
      </c>
      <c r="B32" s="23">
        <v>3.25</v>
      </c>
      <c r="C32" s="25">
        <v>52</v>
      </c>
      <c r="D32" s="37">
        <f t="shared" si="14"/>
        <v>169</v>
      </c>
      <c r="E32" s="25">
        <v>18</v>
      </c>
      <c r="F32" s="40">
        <f t="shared" ref="F32" si="22">D32*E32</f>
        <v>3042</v>
      </c>
      <c r="G32" s="41">
        <f>F32*0.05</f>
        <v>152.1</v>
      </c>
      <c r="H32" s="41">
        <f>F32*0.1</f>
        <v>304.2</v>
      </c>
      <c r="I32" s="42">
        <f>F32*$F$2+G32*$G$2+H32*$H$2</f>
        <v>351793.61099999998</v>
      </c>
    </row>
    <row r="33" spans="1:11" x14ac:dyDescent="0.25">
      <c r="A33" s="26" t="s">
        <v>58</v>
      </c>
      <c r="B33" s="23">
        <v>3</v>
      </c>
      <c r="C33" s="25">
        <v>1</v>
      </c>
      <c r="D33" s="27">
        <f t="shared" si="14"/>
        <v>3</v>
      </c>
      <c r="E33" s="25">
        <v>0</v>
      </c>
      <c r="F33" s="25">
        <f t="shared" ref="F33" si="23">D33*E33</f>
        <v>0</v>
      </c>
      <c r="G33" s="25">
        <f t="shared" ref="G33" si="24">F33*0.05</f>
        <v>0</v>
      </c>
      <c r="H33" s="25">
        <f t="shared" ref="H33" si="25">F33*0.1</f>
        <v>0</v>
      </c>
      <c r="I33" s="39">
        <f>F33*$F$2+G33*$G$2+H33*$H$2</f>
        <v>0</v>
      </c>
    </row>
    <row r="34" spans="1:11" x14ac:dyDescent="0.25">
      <c r="A34" s="26" t="s">
        <v>59</v>
      </c>
      <c r="B34" s="33" t="s">
        <v>13</v>
      </c>
      <c r="C34" s="34"/>
      <c r="D34" s="27"/>
      <c r="E34" s="34"/>
      <c r="F34" s="46"/>
      <c r="G34" s="46"/>
      <c r="H34" s="46"/>
      <c r="I34" s="46"/>
    </row>
    <row r="35" spans="1:11" x14ac:dyDescent="0.25">
      <c r="A35" s="30" t="s">
        <v>17</v>
      </c>
      <c r="B35" s="23"/>
      <c r="C35" s="25"/>
      <c r="D35" s="27"/>
      <c r="E35" s="25"/>
      <c r="F35" s="69">
        <f>SUM(F28:H34)</f>
        <v>3498.2999999999997</v>
      </c>
      <c r="G35" s="70"/>
      <c r="H35" s="71"/>
      <c r="I35" s="45">
        <f>SUM(I28:I34)</f>
        <v>351793.61099999998</v>
      </c>
    </row>
    <row r="36" spans="1:11" ht="19.5" customHeight="1" x14ac:dyDescent="0.25">
      <c r="A36" s="52" t="s">
        <v>32</v>
      </c>
      <c r="B36" s="53"/>
      <c r="C36" s="54"/>
      <c r="D36" s="54"/>
      <c r="E36" s="54"/>
      <c r="F36" s="72">
        <f>ROUND(F35+F26,-2)</f>
        <v>18500</v>
      </c>
      <c r="G36" s="73"/>
      <c r="H36" s="74"/>
      <c r="I36" s="55">
        <f>ROUND(I26+I35,-4)</f>
        <v>1860000</v>
      </c>
    </row>
    <row r="37" spans="1:11" ht="19.5" customHeight="1" x14ac:dyDescent="0.25">
      <c r="A37" s="24" t="s">
        <v>98</v>
      </c>
      <c r="B37" s="25"/>
      <c r="C37" s="25"/>
      <c r="D37" s="25"/>
      <c r="E37" s="25"/>
      <c r="F37" s="40"/>
      <c r="G37" s="25"/>
      <c r="H37" s="25"/>
      <c r="I37" s="39">
        <f>'Capital-O&amp;M'!G5</f>
        <v>67000</v>
      </c>
    </row>
    <row r="38" spans="1:11" x14ac:dyDescent="0.25">
      <c r="A38" s="56" t="s">
        <v>97</v>
      </c>
      <c r="B38" s="18"/>
      <c r="C38" s="18"/>
      <c r="D38" s="18"/>
      <c r="E38" s="18"/>
      <c r="F38" s="57"/>
      <c r="G38" s="18"/>
      <c r="H38" s="18"/>
      <c r="I38" s="58">
        <f>ROUND(I36+I37, -4)</f>
        <v>1930000</v>
      </c>
      <c r="K38" s="66">
        <f>F36/44</f>
        <v>420.45454545454544</v>
      </c>
    </row>
    <row r="39" spans="1:11" x14ac:dyDescent="0.25">
      <c r="A39" s="51"/>
      <c r="F39" s="15"/>
      <c r="K39" s="1" t="s">
        <v>99</v>
      </c>
    </row>
    <row r="40" spans="1:11" x14ac:dyDescent="0.25">
      <c r="A40" s="2" t="s">
        <v>18</v>
      </c>
    </row>
    <row r="41" spans="1:11" ht="18.75" x14ac:dyDescent="0.25">
      <c r="A41" s="47" t="s">
        <v>34</v>
      </c>
      <c r="B41" s="48"/>
      <c r="C41" s="48"/>
      <c r="D41" s="48"/>
      <c r="E41" s="48"/>
      <c r="F41" s="48"/>
      <c r="G41" s="48"/>
      <c r="H41" s="48"/>
      <c r="I41" s="48"/>
    </row>
    <row r="42" spans="1:11" ht="60.75" customHeight="1" x14ac:dyDescent="0.25">
      <c r="A42" s="80" t="s">
        <v>28</v>
      </c>
      <c r="B42" s="80"/>
      <c r="C42" s="80"/>
      <c r="D42" s="80"/>
      <c r="E42" s="80"/>
      <c r="F42" s="80"/>
      <c r="G42" s="80"/>
      <c r="H42" s="80"/>
      <c r="I42" s="80"/>
    </row>
    <row r="43" spans="1:11" ht="30" customHeight="1" x14ac:dyDescent="0.25">
      <c r="A43" s="81" t="s">
        <v>83</v>
      </c>
      <c r="B43" s="82"/>
      <c r="C43" s="82"/>
      <c r="D43" s="82"/>
      <c r="E43" s="82"/>
      <c r="F43" s="82"/>
      <c r="G43" s="82"/>
      <c r="H43" s="82"/>
      <c r="I43" s="82"/>
    </row>
    <row r="44" spans="1:11" ht="49.5" customHeight="1" x14ac:dyDescent="0.25">
      <c r="A44" s="83" t="s">
        <v>35</v>
      </c>
      <c r="B44" s="84"/>
      <c r="C44" s="84"/>
      <c r="D44" s="84"/>
      <c r="E44" s="84"/>
      <c r="F44" s="84"/>
      <c r="G44" s="84"/>
      <c r="H44" s="84"/>
      <c r="I44" s="84"/>
    </row>
    <row r="45" spans="1:11" ht="33" customHeight="1" x14ac:dyDescent="0.25">
      <c r="A45" s="83" t="s">
        <v>36</v>
      </c>
      <c r="B45" s="84"/>
      <c r="C45" s="84"/>
      <c r="D45" s="84"/>
      <c r="E45" s="84"/>
      <c r="F45" s="84"/>
      <c r="G45" s="84"/>
      <c r="H45" s="84"/>
      <c r="I45" s="84"/>
    </row>
    <row r="46" spans="1:11" ht="18.75" x14ac:dyDescent="0.25">
      <c r="A46" s="3" t="s">
        <v>37</v>
      </c>
    </row>
    <row r="47" spans="1:11" ht="18.75" customHeight="1" x14ac:dyDescent="0.25">
      <c r="A47" s="75" t="s">
        <v>38</v>
      </c>
      <c r="B47" s="75"/>
      <c r="C47" s="75"/>
      <c r="D47" s="75"/>
      <c r="E47" s="75"/>
      <c r="F47" s="75"/>
      <c r="G47" s="75"/>
      <c r="H47" s="75"/>
      <c r="I47" s="75"/>
    </row>
    <row r="48" spans="1:11" ht="18.75" x14ac:dyDescent="0.25">
      <c r="A48" s="4" t="s">
        <v>63</v>
      </c>
    </row>
  </sheetData>
  <mergeCells count="10">
    <mergeCell ref="A1:I1"/>
    <mergeCell ref="F35:H35"/>
    <mergeCell ref="F36:H36"/>
    <mergeCell ref="A47:I47"/>
    <mergeCell ref="A3:A4"/>
    <mergeCell ref="F26:H26"/>
    <mergeCell ref="A42:I42"/>
    <mergeCell ref="A43:I43"/>
    <mergeCell ref="A44:I44"/>
    <mergeCell ref="A45:I45"/>
  </mergeCells>
  <pageMargins left="0.7" right="0.7" top="0.75" bottom="0.75" header="0.3" footer="0.3"/>
  <pageSetup orientation="portrait" horizontalDpi="4294967293"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opLeftCell="A10" zoomScale="80" zoomScaleNormal="80" workbookViewId="0">
      <selection activeCell="A18" sqref="A18:I24"/>
    </sheetView>
  </sheetViews>
  <sheetFormatPr defaultRowHeight="15" x14ac:dyDescent="0.25"/>
  <cols>
    <col min="1" max="1" width="39" style="6" customWidth="1"/>
    <col min="2" max="6" width="12.140625" style="6" customWidth="1"/>
    <col min="7" max="7" width="13.140625" style="6" customWidth="1"/>
    <col min="8" max="8" width="12.140625" style="6" customWidth="1"/>
    <col min="9" max="9" width="12.7109375" style="6" bestFit="1" customWidth="1"/>
    <col min="10" max="16384" width="9.140625" style="6"/>
  </cols>
  <sheetData>
    <row r="1" spans="1:9" ht="15.75" x14ac:dyDescent="0.25">
      <c r="A1" s="5" t="s">
        <v>69</v>
      </c>
    </row>
    <row r="2" spans="1:9" x14ac:dyDescent="0.25">
      <c r="F2" s="6">
        <v>46.67</v>
      </c>
      <c r="G2" s="6">
        <v>62.9</v>
      </c>
      <c r="H2" s="6">
        <v>25.25</v>
      </c>
    </row>
    <row r="3" spans="1:9" x14ac:dyDescent="0.25">
      <c r="A3" s="85" t="s">
        <v>23</v>
      </c>
      <c r="B3" s="7" t="s">
        <v>1</v>
      </c>
      <c r="C3" s="7" t="s">
        <v>3</v>
      </c>
      <c r="D3" s="7" t="s">
        <v>5</v>
      </c>
      <c r="E3" s="7" t="s">
        <v>6</v>
      </c>
      <c r="F3" s="7" t="s">
        <v>8</v>
      </c>
      <c r="G3" s="7" t="s">
        <v>9</v>
      </c>
      <c r="H3" s="7" t="s">
        <v>10</v>
      </c>
      <c r="I3" s="7" t="s">
        <v>11</v>
      </c>
    </row>
    <row r="4" spans="1:9" ht="69.75" customHeight="1" x14ac:dyDescent="0.25">
      <c r="A4" s="76"/>
      <c r="B4" s="7" t="s">
        <v>24</v>
      </c>
      <c r="C4" s="7" t="s">
        <v>25</v>
      </c>
      <c r="D4" s="7" t="s">
        <v>29</v>
      </c>
      <c r="E4" s="7" t="s">
        <v>26</v>
      </c>
      <c r="F4" s="7" t="s">
        <v>20</v>
      </c>
      <c r="G4" s="7" t="s">
        <v>30</v>
      </c>
      <c r="H4" s="7" t="s">
        <v>31</v>
      </c>
      <c r="I4" s="7" t="s">
        <v>27</v>
      </c>
    </row>
    <row r="5" spans="1:9" ht="15.75" x14ac:dyDescent="0.25">
      <c r="A5" s="8" t="s">
        <v>70</v>
      </c>
      <c r="B5" s="16"/>
      <c r="C5" s="9"/>
      <c r="D5" s="9"/>
      <c r="E5" s="9"/>
      <c r="F5" s="9"/>
      <c r="G5" s="9"/>
      <c r="H5" s="9"/>
      <c r="I5" s="10"/>
    </row>
    <row r="6" spans="1:9" x14ac:dyDescent="0.25">
      <c r="A6" s="19" t="s">
        <v>71</v>
      </c>
      <c r="B6" s="16">
        <v>4</v>
      </c>
      <c r="C6" s="9">
        <v>1</v>
      </c>
      <c r="D6" s="9">
        <f>B6*C6</f>
        <v>4</v>
      </c>
      <c r="E6" s="9">
        <v>0</v>
      </c>
      <c r="F6" s="9">
        <f>D6*E6</f>
        <v>0</v>
      </c>
      <c r="G6" s="9">
        <f>F6*0.05</f>
        <v>0</v>
      </c>
      <c r="H6" s="9">
        <f>F6*0.1</f>
        <v>0</v>
      </c>
      <c r="I6" s="11">
        <f>F6*$F$2+G6*$G$2+H6*$H$2</f>
        <v>0</v>
      </c>
    </row>
    <row r="7" spans="1:9" ht="27.75" customHeight="1" x14ac:dyDescent="0.25">
      <c r="A7" s="8" t="s">
        <v>81</v>
      </c>
      <c r="B7" s="16">
        <v>4</v>
      </c>
      <c r="C7" s="9">
        <v>1</v>
      </c>
      <c r="D7" s="12">
        <f t="shared" ref="D7:D10" si="0">B7*C7</f>
        <v>4</v>
      </c>
      <c r="E7" s="9">
        <v>0</v>
      </c>
      <c r="F7" s="12">
        <f t="shared" ref="F7:F14" si="1">D7*E7</f>
        <v>0</v>
      </c>
      <c r="G7" s="12">
        <f t="shared" ref="G7:G14" si="2">F7*0.05</f>
        <v>0</v>
      </c>
      <c r="H7" s="12">
        <f t="shared" ref="H7:H14" si="3">F7*0.1</f>
        <v>0</v>
      </c>
      <c r="I7" s="11">
        <f t="shared" ref="I7:I14" si="4">F7*$F$2+G7*$G$2+H7*$H$2</f>
        <v>0</v>
      </c>
    </row>
    <row r="8" spans="1:9" x14ac:dyDescent="0.25">
      <c r="A8" s="8" t="s">
        <v>72</v>
      </c>
      <c r="B8" s="16">
        <v>2</v>
      </c>
      <c r="C8" s="9">
        <v>1</v>
      </c>
      <c r="D8" s="12">
        <f t="shared" si="0"/>
        <v>2</v>
      </c>
      <c r="E8" s="9">
        <v>0</v>
      </c>
      <c r="F8" s="12">
        <f t="shared" si="1"/>
        <v>0</v>
      </c>
      <c r="G8" s="12">
        <f t="shared" si="2"/>
        <v>0</v>
      </c>
      <c r="H8" s="12">
        <f t="shared" si="3"/>
        <v>0</v>
      </c>
      <c r="I8" s="11">
        <f t="shared" si="4"/>
        <v>0</v>
      </c>
    </row>
    <row r="9" spans="1:9" x14ac:dyDescent="0.25">
      <c r="A9" s="8" t="s">
        <v>73</v>
      </c>
      <c r="B9" s="16">
        <v>2</v>
      </c>
      <c r="C9" s="9">
        <v>1</v>
      </c>
      <c r="D9" s="12">
        <f t="shared" si="0"/>
        <v>2</v>
      </c>
      <c r="E9" s="9">
        <v>0</v>
      </c>
      <c r="F9" s="12">
        <f t="shared" si="1"/>
        <v>0</v>
      </c>
      <c r="G9" s="12">
        <f t="shared" si="2"/>
        <v>0</v>
      </c>
      <c r="H9" s="12">
        <f t="shared" si="3"/>
        <v>0</v>
      </c>
      <c r="I9" s="11">
        <f t="shared" si="4"/>
        <v>0</v>
      </c>
    </row>
    <row r="10" spans="1:9" ht="29.25" customHeight="1" x14ac:dyDescent="0.25">
      <c r="A10" s="8" t="s">
        <v>80</v>
      </c>
      <c r="B10" s="16">
        <v>4</v>
      </c>
      <c r="C10" s="9">
        <v>1</v>
      </c>
      <c r="D10" s="12">
        <f t="shared" si="0"/>
        <v>4</v>
      </c>
      <c r="E10" s="9">
        <v>0</v>
      </c>
      <c r="F10" s="12">
        <f t="shared" si="1"/>
        <v>0</v>
      </c>
      <c r="G10" s="12">
        <f t="shared" si="2"/>
        <v>0</v>
      </c>
      <c r="H10" s="12">
        <f t="shared" si="3"/>
        <v>0</v>
      </c>
      <c r="I10" s="11">
        <f t="shared" si="4"/>
        <v>0</v>
      </c>
    </row>
    <row r="11" spans="1:9" x14ac:dyDescent="0.25">
      <c r="A11" s="18" t="s">
        <v>74</v>
      </c>
      <c r="B11" s="16"/>
      <c r="C11" s="9"/>
      <c r="D11" s="9"/>
      <c r="E11" s="9"/>
      <c r="F11" s="12">
        <f t="shared" si="1"/>
        <v>0</v>
      </c>
      <c r="G11" s="12">
        <f t="shared" si="2"/>
        <v>0</v>
      </c>
      <c r="H11" s="12">
        <f t="shared" si="3"/>
        <v>0</v>
      </c>
      <c r="I11" s="11">
        <f t="shared" si="4"/>
        <v>0</v>
      </c>
    </row>
    <row r="12" spans="1:9" s="20" customFormat="1" ht="30" customHeight="1" x14ac:dyDescent="0.25">
      <c r="A12" s="21" t="s">
        <v>79</v>
      </c>
      <c r="B12" s="16">
        <v>20</v>
      </c>
      <c r="C12" s="12">
        <v>0.4</v>
      </c>
      <c r="D12" s="49">
        <f t="shared" ref="D12:D14" si="5">B12*C12</f>
        <v>8</v>
      </c>
      <c r="E12" s="12">
        <v>18</v>
      </c>
      <c r="F12" s="49">
        <f t="shared" si="1"/>
        <v>144</v>
      </c>
      <c r="G12" s="50">
        <f t="shared" si="2"/>
        <v>7.2</v>
      </c>
      <c r="H12" s="50">
        <f t="shared" si="3"/>
        <v>14.4</v>
      </c>
      <c r="I12" s="22">
        <f t="shared" si="4"/>
        <v>7536.9600000000009</v>
      </c>
    </row>
    <row r="13" spans="1:9" ht="16.5" x14ac:dyDescent="0.25">
      <c r="A13" s="19" t="s">
        <v>75</v>
      </c>
      <c r="B13" s="16">
        <v>8</v>
      </c>
      <c r="C13" s="9">
        <v>2</v>
      </c>
      <c r="D13" s="9">
        <f t="shared" si="5"/>
        <v>16</v>
      </c>
      <c r="E13" s="9">
        <v>18</v>
      </c>
      <c r="F13" s="49">
        <f t="shared" si="1"/>
        <v>288</v>
      </c>
      <c r="G13" s="50">
        <f t="shared" si="2"/>
        <v>14.4</v>
      </c>
      <c r="H13" s="50">
        <f t="shared" si="3"/>
        <v>28.8</v>
      </c>
      <c r="I13" s="22">
        <f t="shared" si="4"/>
        <v>15073.920000000002</v>
      </c>
    </row>
    <row r="14" spans="1:9" ht="29.25" customHeight="1" x14ac:dyDescent="0.25">
      <c r="A14" s="8" t="s">
        <v>78</v>
      </c>
      <c r="B14" s="16">
        <v>4</v>
      </c>
      <c r="C14" s="9">
        <v>1</v>
      </c>
      <c r="D14" s="9">
        <f t="shared" si="5"/>
        <v>4</v>
      </c>
      <c r="E14" s="9">
        <v>1</v>
      </c>
      <c r="F14" s="49">
        <f t="shared" si="1"/>
        <v>4</v>
      </c>
      <c r="G14" s="50">
        <f t="shared" si="2"/>
        <v>0.2</v>
      </c>
      <c r="H14" s="50">
        <f t="shared" si="3"/>
        <v>0.4</v>
      </c>
      <c r="I14" s="22">
        <f t="shared" si="4"/>
        <v>209.36</v>
      </c>
    </row>
    <row r="15" spans="1:9" x14ac:dyDescent="0.25">
      <c r="A15" s="18" t="s">
        <v>76</v>
      </c>
      <c r="B15" s="16"/>
      <c r="C15" s="9"/>
      <c r="D15" s="9"/>
      <c r="E15" s="9"/>
      <c r="F15" s="91">
        <f>SUM(F6:H14)</f>
        <v>501.4</v>
      </c>
      <c r="G15" s="92"/>
      <c r="H15" s="93"/>
      <c r="I15" s="11">
        <f>SUM(I6:I14)</f>
        <v>22820.240000000005</v>
      </c>
    </row>
    <row r="16" spans="1:9" ht="34.5" customHeight="1" x14ac:dyDescent="0.25">
      <c r="A16" s="13" t="s">
        <v>77</v>
      </c>
      <c r="B16" s="12"/>
      <c r="C16" s="12"/>
      <c r="D16" s="12"/>
      <c r="E16" s="12"/>
      <c r="F16" s="86">
        <f>ROUND(SUM(F5:H14),)</f>
        <v>501</v>
      </c>
      <c r="G16" s="87"/>
      <c r="H16" s="88"/>
      <c r="I16" s="14">
        <f>ROUND(SUM(I5:I14),-2)</f>
        <v>22800</v>
      </c>
    </row>
    <row r="18" spans="1:9" x14ac:dyDescent="0.25">
      <c r="A18" s="2" t="s">
        <v>18</v>
      </c>
    </row>
    <row r="19" spans="1:9" ht="30.75" customHeight="1" x14ac:dyDescent="0.25">
      <c r="A19" s="90" t="s">
        <v>64</v>
      </c>
      <c r="B19" s="90"/>
      <c r="C19" s="90"/>
      <c r="D19" s="90"/>
      <c r="E19" s="90"/>
      <c r="F19" s="90"/>
      <c r="G19" s="90"/>
      <c r="H19" s="90"/>
      <c r="I19" s="90"/>
    </row>
    <row r="20" spans="1:9" ht="49.5" customHeight="1" x14ac:dyDescent="0.25">
      <c r="A20" s="90" t="s">
        <v>82</v>
      </c>
      <c r="B20" s="90"/>
      <c r="C20" s="90"/>
      <c r="D20" s="90"/>
      <c r="E20" s="90"/>
      <c r="F20" s="90"/>
      <c r="G20" s="90"/>
      <c r="H20" s="90"/>
      <c r="I20" s="90"/>
    </row>
    <row r="21" spans="1:9" ht="33" customHeight="1" x14ac:dyDescent="0.25">
      <c r="A21" s="90" t="s">
        <v>65</v>
      </c>
      <c r="B21" s="90"/>
      <c r="C21" s="90"/>
      <c r="D21" s="90"/>
      <c r="E21" s="90"/>
      <c r="F21" s="90"/>
      <c r="G21" s="90"/>
      <c r="H21" s="90"/>
      <c r="I21" s="90"/>
    </row>
    <row r="22" spans="1:9" ht="32.25" customHeight="1" x14ac:dyDescent="0.25">
      <c r="A22" s="89" t="s">
        <v>84</v>
      </c>
      <c r="B22" s="84"/>
      <c r="C22" s="84"/>
      <c r="D22" s="84"/>
      <c r="E22" s="84"/>
      <c r="F22" s="84"/>
      <c r="G22" s="84"/>
      <c r="H22" s="84"/>
      <c r="I22" s="84"/>
    </row>
    <row r="23" spans="1:9" ht="30.75" customHeight="1" x14ac:dyDescent="0.25">
      <c r="A23" s="89" t="s">
        <v>66</v>
      </c>
      <c r="B23" s="84"/>
      <c r="C23" s="84"/>
      <c r="D23" s="84"/>
      <c r="E23" s="84"/>
      <c r="F23" s="84"/>
      <c r="G23" s="84"/>
      <c r="H23" s="84"/>
      <c r="I23" s="84"/>
    </row>
    <row r="24" spans="1:9" ht="15.75" x14ac:dyDescent="0.25">
      <c r="A24" s="4" t="s">
        <v>33</v>
      </c>
    </row>
  </sheetData>
  <mergeCells count="8">
    <mergeCell ref="A3:A4"/>
    <mergeCell ref="F16:H16"/>
    <mergeCell ref="A22:I22"/>
    <mergeCell ref="A23:I23"/>
    <mergeCell ref="A19:I19"/>
    <mergeCell ref="A20:I20"/>
    <mergeCell ref="A21:I21"/>
    <mergeCell ref="F15:H15"/>
  </mergeCell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B10" sqref="B10"/>
    </sheetView>
  </sheetViews>
  <sheetFormatPr defaultRowHeight="12.75" x14ac:dyDescent="0.2"/>
  <cols>
    <col min="1" max="1" width="19.7109375" style="59" customWidth="1"/>
    <col min="2" max="2" width="13.85546875" style="59" customWidth="1"/>
    <col min="3" max="3" width="13.5703125" style="59" customWidth="1"/>
    <col min="4" max="4" width="13.28515625" style="59" customWidth="1"/>
    <col min="5" max="5" width="12.5703125" style="59" customWidth="1"/>
    <col min="6" max="6" width="13.140625" style="59" customWidth="1"/>
    <col min="7" max="7" width="15.5703125" style="59" customWidth="1"/>
    <col min="8" max="16384" width="9.140625" style="59"/>
  </cols>
  <sheetData>
    <row r="1" spans="1:7" x14ac:dyDescent="0.2">
      <c r="A1" s="12" t="s">
        <v>1</v>
      </c>
      <c r="B1" s="12" t="s">
        <v>3</v>
      </c>
      <c r="C1" s="12" t="s">
        <v>5</v>
      </c>
      <c r="D1" s="12" t="s">
        <v>6</v>
      </c>
      <c r="E1" s="12" t="s">
        <v>8</v>
      </c>
      <c r="F1" s="12" t="s">
        <v>9</v>
      </c>
      <c r="G1" s="12" t="s">
        <v>10</v>
      </c>
    </row>
    <row r="2" spans="1:7" ht="38.25" x14ac:dyDescent="0.2">
      <c r="A2" s="60" t="s">
        <v>87</v>
      </c>
      <c r="B2" s="60" t="s">
        <v>88</v>
      </c>
      <c r="C2" s="60" t="s">
        <v>89</v>
      </c>
      <c r="D2" s="60" t="s">
        <v>90</v>
      </c>
      <c r="E2" s="60" t="s">
        <v>91</v>
      </c>
      <c r="F2" s="60" t="s">
        <v>92</v>
      </c>
      <c r="G2" s="60" t="s">
        <v>93</v>
      </c>
    </row>
    <row r="3" spans="1:7" x14ac:dyDescent="0.2">
      <c r="A3" s="60" t="s">
        <v>94</v>
      </c>
      <c r="B3" s="61">
        <v>9000</v>
      </c>
      <c r="C3" s="62">
        <v>0</v>
      </c>
      <c r="D3" s="62">
        <v>0</v>
      </c>
      <c r="E3" s="61">
        <v>2389</v>
      </c>
      <c r="F3" s="62">
        <v>18</v>
      </c>
      <c r="G3" s="61">
        <f>E3*F3</f>
        <v>43002</v>
      </c>
    </row>
    <row r="4" spans="1:7" ht="25.5" x14ac:dyDescent="0.2">
      <c r="A4" s="60" t="s">
        <v>95</v>
      </c>
      <c r="B4" s="61">
        <v>37000</v>
      </c>
      <c r="C4" s="62">
        <v>0</v>
      </c>
      <c r="D4" s="62">
        <v>0</v>
      </c>
      <c r="E4" s="61">
        <v>8000</v>
      </c>
      <c r="F4" s="62">
        <v>3</v>
      </c>
      <c r="G4" s="61">
        <f>E4*F4</f>
        <v>24000</v>
      </c>
    </row>
    <row r="5" spans="1:7" s="65" customFormat="1" x14ac:dyDescent="0.2">
      <c r="A5" s="63" t="s">
        <v>96</v>
      </c>
      <c r="B5" s="63"/>
      <c r="C5" s="63"/>
      <c r="D5" s="63"/>
      <c r="E5" s="63"/>
      <c r="F5" s="63"/>
      <c r="G5" s="64">
        <f>ROUND(SUM(G3:G4), -2)</f>
        <v>67000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Table 1</vt:lpstr>
      <vt:lpstr>Table 2</vt:lpstr>
      <vt:lpstr>Capital-O&amp;M</vt:lpstr>
      <vt:lpstr>'Table 1'!OLE_LINK1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dcterms:created xsi:type="dcterms:W3CDTF">2015-06-30T02:09:58Z</dcterms:created>
  <dcterms:modified xsi:type="dcterms:W3CDTF">2015-10-06T18:17:01Z</dcterms:modified>
</cp:coreProperties>
</file>