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3865" windowHeight="12090"/>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1" l="1"/>
  <c r="I10" i="1"/>
  <c r="H10" i="1"/>
  <c r="G10" i="1"/>
  <c r="F10" i="1"/>
  <c r="D10" i="1"/>
  <c r="I38" i="1" l="1"/>
  <c r="D38" i="1"/>
  <c r="D16" i="2" l="1"/>
  <c r="F16" i="2" s="1"/>
  <c r="D15" i="2"/>
  <c r="F15" i="2" s="1"/>
  <c r="D14" i="2"/>
  <c r="F14" i="2" s="1"/>
  <c r="D13" i="2"/>
  <c r="F13" i="2" s="1"/>
  <c r="D12" i="2"/>
  <c r="F12" i="2" s="1"/>
  <c r="D11" i="2"/>
  <c r="F11" i="2" s="1"/>
  <c r="D41" i="1"/>
  <c r="F41" i="1" s="1"/>
  <c r="D40" i="1"/>
  <c r="F40" i="1" s="1"/>
  <c r="D39" i="1"/>
  <c r="F39" i="1" s="1"/>
  <c r="F38" i="1"/>
  <c r="D30" i="1"/>
  <c r="F30" i="1" s="1"/>
  <c r="D29" i="1"/>
  <c r="F29" i="1" s="1"/>
  <c r="D28" i="1"/>
  <c r="F28" i="1" s="1"/>
  <c r="D27" i="1"/>
  <c r="F27" i="1" s="1"/>
  <c r="D26" i="1"/>
  <c r="F26" i="1" s="1"/>
  <c r="D25" i="1"/>
  <c r="F25" i="1" s="1"/>
  <c r="D21" i="1"/>
  <c r="F21" i="1" s="1"/>
  <c r="D20" i="1"/>
  <c r="F20" i="1" s="1"/>
  <c r="D19" i="1"/>
  <c r="F19" i="1" s="1"/>
  <c r="D17" i="1"/>
  <c r="F17" i="1" s="1"/>
  <c r="D16" i="1"/>
  <c r="F16" i="1" s="1"/>
  <c r="D14" i="1"/>
  <c r="F14" i="1" s="1"/>
  <c r="D13" i="1"/>
  <c r="F13" i="1" s="1"/>
  <c r="D9" i="1"/>
  <c r="F9" i="1" s="1"/>
  <c r="G12" i="2" l="1"/>
  <c r="H12" i="2"/>
  <c r="G16" i="2"/>
  <c r="H16" i="2"/>
  <c r="I16" i="2" s="1"/>
  <c r="H13" i="2"/>
  <c r="G13" i="2"/>
  <c r="I13" i="2" s="1"/>
  <c r="G11" i="2"/>
  <c r="H11" i="2"/>
  <c r="G15" i="2"/>
  <c r="H15" i="2"/>
  <c r="H14" i="2"/>
  <c r="G14" i="2"/>
  <c r="I12" i="2"/>
  <c r="H13" i="1"/>
  <c r="G13" i="1"/>
  <c r="I13" i="1"/>
  <c r="H19" i="1"/>
  <c r="I19" i="1" s="1"/>
  <c r="H26" i="1"/>
  <c r="G26" i="1"/>
  <c r="I26" i="1" s="1"/>
  <c r="H30" i="1"/>
  <c r="G30" i="1"/>
  <c r="I30" i="1" s="1"/>
  <c r="H41" i="1"/>
  <c r="G41" i="1"/>
  <c r="I41" i="1" s="1"/>
  <c r="H27" i="1"/>
  <c r="I27" i="1"/>
  <c r="G27" i="1"/>
  <c r="H14" i="1"/>
  <c r="G14" i="1"/>
  <c r="I14" i="1" s="1"/>
  <c r="H20" i="1"/>
  <c r="G20" i="1"/>
  <c r="I20" i="1" s="1"/>
  <c r="H38" i="1"/>
  <c r="G38" i="1"/>
  <c r="G16" i="1"/>
  <c r="I16" i="1" s="1"/>
  <c r="H16" i="1"/>
  <c r="G21" i="1"/>
  <c r="H21" i="1"/>
  <c r="G28" i="1"/>
  <c r="H28" i="1"/>
  <c r="G39" i="1"/>
  <c r="H39" i="1"/>
  <c r="G9" i="1"/>
  <c r="I9" i="1" s="1"/>
  <c r="G17" i="1"/>
  <c r="H9" i="1"/>
  <c r="H17" i="1"/>
  <c r="I17" i="1" s="1"/>
  <c r="H25" i="1"/>
  <c r="H29" i="1"/>
  <c r="H40" i="1"/>
  <c r="G25" i="1"/>
  <c r="I25" i="1" s="1"/>
  <c r="G29" i="1"/>
  <c r="I29" i="1" s="1"/>
  <c r="G40" i="1"/>
  <c r="I40" i="1" s="1"/>
  <c r="F31" i="1" l="1"/>
  <c r="F44" i="1"/>
  <c r="I11" i="2"/>
  <c r="I14" i="2"/>
  <c r="I15" i="2"/>
  <c r="F17" i="2"/>
  <c r="I39" i="1"/>
  <c r="I21" i="1"/>
  <c r="I31" i="1" s="1"/>
  <c r="I44" i="1"/>
  <c r="I45" i="1" s="1"/>
  <c r="I47" i="1" s="1"/>
  <c r="I28" i="1"/>
  <c r="F45" i="1" l="1"/>
  <c r="I17" i="2"/>
</calcChain>
</file>

<file path=xl/comments1.xml><?xml version="1.0" encoding="utf-8"?>
<comments xmlns="http://schemas.openxmlformats.org/spreadsheetml/2006/main">
  <authors>
    <author>DWang</author>
  </authors>
  <commentList>
    <comment ref="A53" authorId="0" shapeId="0">
      <text>
        <r>
          <rPr>
            <b/>
            <sz val="9"/>
            <color indexed="81"/>
            <rFont val="Tahoma"/>
            <family val="2"/>
          </rPr>
          <t>DWang:</t>
        </r>
        <r>
          <rPr>
            <sz val="9"/>
            <color indexed="81"/>
            <rFont val="Tahoma"/>
            <family val="2"/>
          </rPr>
          <t xml:space="preserve">
Original footnote d: "This is the fifth year when a respondent will have reached the compliant date for the emission guidelines."</t>
        </r>
        <r>
          <rPr>
            <b/>
            <sz val="9"/>
            <color indexed="81"/>
            <rFont val="Tahoma"/>
            <family val="2"/>
          </rPr>
          <t xml:space="preserve">
</t>
        </r>
        <r>
          <rPr>
            <sz val="9"/>
            <color indexed="81"/>
            <rFont val="Tahoma"/>
            <family val="2"/>
          </rPr>
          <t xml:space="preserve">
Table 1 in the regs say: 
The final compliance date can be no later than 3 years after the effective date of State plan approval or December 16, 2010, whichever is earlier.</t>
        </r>
      </text>
    </comment>
  </commentList>
</comments>
</file>

<file path=xl/comments2.xml><?xml version="1.0" encoding="utf-8"?>
<comments xmlns="http://schemas.openxmlformats.org/spreadsheetml/2006/main">
  <authors>
    <author>AHou</author>
    <author>DWang</author>
  </authors>
  <commentList>
    <comment ref="B6" authorId="0" shapeId="0">
      <text>
        <r>
          <rPr>
            <b/>
            <sz val="9"/>
            <color indexed="81"/>
            <rFont val="Tahoma"/>
            <family val="2"/>
          </rPr>
          <t>ERG:</t>
        </r>
        <r>
          <rPr>
            <sz val="9"/>
            <color indexed="81"/>
            <rFont val="Tahoma"/>
            <family val="2"/>
          </rPr>
          <t xml:space="preserve">
Previously 16 EPA person-hr per occurrence. The burden will depend on the number of EPA personnel, not the number of plants. For this renewal, we assume existing EPA staff are familiar with the rule they work on, and will not need to re-familiarize themselves with the reg. requirement every year. (consistent with prev. ICR, which had 0 burden hours for this item)</t>
        </r>
      </text>
    </comment>
    <comment ref="B9" authorId="1" shapeId="0">
      <text>
        <r>
          <rPr>
            <b/>
            <sz val="9"/>
            <color indexed="81"/>
            <rFont val="Tahoma"/>
            <family val="2"/>
          </rPr>
          <t>DWang:</t>
        </r>
        <r>
          <rPr>
            <sz val="9"/>
            <color indexed="81"/>
            <rFont val="Tahoma"/>
            <family val="2"/>
          </rPr>
          <t xml:space="preserve">
This used to say "See 3A &amp;  3F" but there is no 3F.</t>
        </r>
      </text>
    </comment>
    <comment ref="A20" authorId="1" shapeId="0">
      <text>
        <r>
          <rPr>
            <b/>
            <sz val="9"/>
            <color indexed="81"/>
            <rFont val="Tahoma"/>
            <family val="2"/>
          </rPr>
          <t>DWang:</t>
        </r>
        <r>
          <rPr>
            <sz val="9"/>
            <color indexed="81"/>
            <rFont val="Tahoma"/>
            <family val="2"/>
          </rPr>
          <t xml:space="preserve">
I added the last sentence. Instead of that sentence, this footnote used to say "For the purpose of the burden calculation, we are averaging the number of respondents over the three years period of this ICR.  In year two and three of this ICR all respondents will have reached the compliant date for the emission guidelines, which is five years after promulgation."</t>
        </r>
      </text>
    </comment>
    <comment ref="A24" authorId="1" shapeId="0">
      <text>
        <r>
          <rPr>
            <b/>
            <sz val="9"/>
            <color indexed="81"/>
            <rFont val="Tahoma"/>
            <family val="2"/>
          </rPr>
          <t>DWang:</t>
        </r>
        <r>
          <rPr>
            <sz val="9"/>
            <color indexed="81"/>
            <rFont val="Tahoma"/>
            <family val="2"/>
          </rPr>
          <t xml:space="preserve">
I am going to delete this because "Designated Administrator" does not show up anywhere in the table or assumpations.</t>
        </r>
      </text>
    </comment>
  </commentList>
</comments>
</file>

<file path=xl/sharedStrings.xml><?xml version="1.0" encoding="utf-8"?>
<sst xmlns="http://schemas.openxmlformats.org/spreadsheetml/2006/main" count="124" uniqueCount="102">
  <si>
    <t>Table 1:  Annual Respondent Burden and Cost – Emission Guidelines for Existing Other Solid Waste Incineration Units (40 CFR Part 60, Subpart FFFF) (Renewal)</t>
  </si>
  <si>
    <t>Burden item</t>
  </si>
  <si>
    <t>(A)</t>
  </si>
  <si>
    <t>Person hours per occurrence</t>
  </si>
  <si>
    <t>(B)</t>
  </si>
  <si>
    <t>No. of occurrences per respondent per year</t>
  </si>
  <si>
    <t>(C)</t>
  </si>
  <si>
    <t>(D)</t>
  </si>
  <si>
    <r>
      <t xml:space="preserve">Respondents per year  </t>
    </r>
    <r>
      <rPr>
        <b/>
        <vertAlign val="superscript"/>
        <sz val="12"/>
        <color theme="1"/>
        <rFont val="Times New Roman"/>
        <family val="1"/>
      </rPr>
      <t>a</t>
    </r>
  </si>
  <si>
    <t>(E)</t>
  </si>
  <si>
    <t>(F)</t>
  </si>
  <si>
    <t>(G)</t>
  </si>
  <si>
    <t>(H)</t>
  </si>
  <si>
    <t>1.  Applications</t>
  </si>
  <si>
    <t>N/A</t>
  </si>
  <si>
    <t>2.  Survey and Studies</t>
  </si>
  <si>
    <t>3.  Reporting requirements</t>
  </si>
  <si>
    <t xml:space="preserve">     B.  Required activities</t>
  </si>
  <si>
    <t xml:space="preserve">        1)  Initial performance test and reports</t>
  </si>
  <si>
    <r>
      <t xml:space="preserve">             b) Repeat of initial performance tests </t>
    </r>
    <r>
      <rPr>
        <vertAlign val="superscript"/>
        <sz val="10"/>
        <color theme="1"/>
        <rFont val="Times New Roman"/>
        <family val="1"/>
      </rPr>
      <t>d, e</t>
    </r>
  </si>
  <si>
    <t xml:space="preserve">        2)  CEMS demonstration (CO, 02)</t>
  </si>
  <si>
    <r>
      <t xml:space="preserve">             a) Repeat of initial demonstration </t>
    </r>
    <r>
      <rPr>
        <vertAlign val="superscript"/>
        <sz val="10"/>
        <color theme="1"/>
        <rFont val="Times New Roman"/>
        <family val="1"/>
      </rPr>
      <t>e</t>
    </r>
  </si>
  <si>
    <r>
      <t xml:space="preserve">             a)  RATA audit (one per year) </t>
    </r>
    <r>
      <rPr>
        <vertAlign val="superscript"/>
        <sz val="10"/>
        <color theme="1"/>
        <rFont val="Times New Roman"/>
        <family val="1"/>
      </rPr>
      <t>f</t>
    </r>
  </si>
  <si>
    <r>
      <t xml:space="preserve">             b)  RAA audit (three per year) </t>
    </r>
    <r>
      <rPr>
        <vertAlign val="superscript"/>
        <sz val="10"/>
        <color theme="1"/>
        <rFont val="Times New Roman"/>
        <family val="1"/>
      </rPr>
      <t>f</t>
    </r>
  </si>
  <si>
    <r>
      <t xml:space="preserve">             c)  Daily calibration and operation </t>
    </r>
    <r>
      <rPr>
        <vertAlign val="superscript"/>
        <sz val="10"/>
        <color theme="1"/>
        <rFont val="Times New Roman"/>
        <family val="1"/>
      </rPr>
      <t>f, g</t>
    </r>
  </si>
  <si>
    <t xml:space="preserve">     C.  Create information</t>
  </si>
  <si>
    <t>See 3B</t>
  </si>
  <si>
    <t xml:space="preserve">     D.  Gather information</t>
  </si>
  <si>
    <t>See 3E</t>
  </si>
  <si>
    <t xml:space="preserve">     E.  Report preparation</t>
  </si>
  <si>
    <r>
      <t xml:space="preserve">           2)  Notification of final compliance </t>
    </r>
    <r>
      <rPr>
        <vertAlign val="superscript"/>
        <sz val="10"/>
        <color theme="1"/>
        <rFont val="Times New Roman"/>
        <family val="1"/>
      </rPr>
      <t>c, d</t>
    </r>
  </si>
  <si>
    <r>
      <t xml:space="preserve">           3)  Initial compliance report </t>
    </r>
    <r>
      <rPr>
        <vertAlign val="superscript"/>
        <sz val="10"/>
        <color theme="1"/>
        <rFont val="Times New Roman"/>
        <family val="1"/>
      </rPr>
      <t>c, d</t>
    </r>
  </si>
  <si>
    <r>
      <t xml:space="preserve">           4)  Waste management plan </t>
    </r>
    <r>
      <rPr>
        <vertAlign val="superscript"/>
        <sz val="10"/>
        <color theme="1"/>
        <rFont val="Times New Roman"/>
        <family val="1"/>
      </rPr>
      <t>c, d</t>
    </r>
  </si>
  <si>
    <t xml:space="preserve">           5)  Annual compliance reports </t>
  </si>
  <si>
    <t xml:space="preserve">           6)  Semiannual deviation reports</t>
  </si>
  <si>
    <t>Subtotal for Reporting Requirements</t>
  </si>
  <si>
    <t>4.  Recordkeeping requirements</t>
  </si>
  <si>
    <t>See 3A</t>
  </si>
  <si>
    <t xml:space="preserve">     B.  Plan activities</t>
  </si>
  <si>
    <t xml:space="preserve">     C.  Implement Activities </t>
  </si>
  <si>
    <t xml:space="preserve">     D.  Develop record system</t>
  </si>
  <si>
    <t xml:space="preserve">     E.  Record information</t>
  </si>
  <si>
    <r>
      <t xml:space="preserve">          1)  Records of SSM </t>
    </r>
    <r>
      <rPr>
        <vertAlign val="superscript"/>
        <sz val="10"/>
        <color theme="1"/>
        <rFont val="Times New Roman"/>
        <family val="1"/>
      </rPr>
      <t>h</t>
    </r>
  </si>
  <si>
    <t xml:space="preserve">     F. Personnel training</t>
  </si>
  <si>
    <t xml:space="preserve">    G. Time for audits</t>
  </si>
  <si>
    <t xml:space="preserve">Subtotal  for Recordkeeping Requirements  </t>
  </si>
  <si>
    <t>Assumptions:</t>
  </si>
  <si>
    <r>
      <t>a</t>
    </r>
    <r>
      <rPr>
        <sz val="10"/>
        <color theme="1"/>
        <rFont val="Times New Roman"/>
        <family val="1"/>
      </rPr>
      <t xml:space="preserve">  We have assumed that there are approximately 99 respondents, with no additional new or reconstructed sources becoming subject to the rule over the next three years.  </t>
    </r>
  </si>
  <si>
    <r>
      <t>e</t>
    </r>
    <r>
      <rPr>
        <sz val="10"/>
        <color theme="1"/>
        <rFont val="Times New Roman"/>
        <family val="1"/>
      </rPr>
      <t xml:space="preserve">  We have assumed that 20 percent of respondents will repeat initial tests due to failure.</t>
    </r>
  </si>
  <si>
    <r>
      <t>f</t>
    </r>
    <r>
      <rPr>
        <sz val="10"/>
        <color theme="1"/>
        <rFont val="Times New Roman"/>
        <family val="1"/>
      </rPr>
      <t xml:space="preserve">  We have assumed that RATA audits are performed for one of the four quarterly audits, and RAA tests are performed for three of the four quarterly audits.</t>
    </r>
  </si>
  <si>
    <r>
      <t xml:space="preserve">g  </t>
    </r>
    <r>
      <rPr>
        <sz val="10"/>
        <color theme="1"/>
        <rFont val="Times New Roman"/>
        <family val="1"/>
      </rPr>
      <t>We have assumed that each operation day requires a CEMS calibration; Combustor models 2, 3, and 4 assume 250 days of operation per year, Model 1 = 121 days/yr.  For consistency, 250 operating days are assumed for all models.  Emission testing hours (0.25 hr/occurrence) accounts for periodic contractor operation and maintenance support.  Annual hours averaged to a daily basis.</t>
    </r>
  </si>
  <si>
    <r>
      <t xml:space="preserve">h </t>
    </r>
    <r>
      <rPr>
        <sz val="10"/>
        <color theme="1"/>
        <rFont val="Times New Roman"/>
        <family val="1"/>
      </rPr>
      <t xml:space="preserve"> We have assumed that each respondent will record information 52 times per year.</t>
    </r>
  </si>
  <si>
    <t>Person hours per respondent per year (C=AxB)</t>
  </si>
  <si>
    <t>Technical person- hours per year (E=CxD)</t>
  </si>
  <si>
    <t>Management person hours per year (Ex0.05)</t>
  </si>
  <si>
    <t>Clerical person hours per year (Ex0.1)</t>
  </si>
  <si>
    <t>Total Cost Per year b</t>
  </si>
  <si>
    <t>Table 2:  Average Annual EPA Burden and Cost – Emission Guidelines for Existing Other Solid Waste Incineration Units (40 CFR Part 60, Subpart FFFF) (Renewal)</t>
  </si>
  <si>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</si>
  <si>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</si>
  <si>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</si>
  <si>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</si>
  <si>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</si>
  <si>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2.  Read and understand rule requirements</t>
  </si>
  <si>
    <t>3.  Required activities</t>
  </si>
  <si>
    <t xml:space="preserve">     A.  Create information</t>
  </si>
  <si>
    <t xml:space="preserve">     B.  Gather information</t>
  </si>
  <si>
    <t xml:space="preserve">     C.  Report reviews</t>
  </si>
  <si>
    <r>
      <t xml:space="preserve">          1) Notification of final compliance </t>
    </r>
    <r>
      <rPr>
        <vertAlign val="superscript"/>
        <sz val="10"/>
        <color theme="1"/>
        <rFont val="Times New Roman"/>
        <family val="1"/>
      </rPr>
      <t>c</t>
    </r>
  </si>
  <si>
    <r>
      <t xml:space="preserve">          2) Review initial compliance test report </t>
    </r>
    <r>
      <rPr>
        <vertAlign val="superscript"/>
        <sz val="10"/>
        <color theme="1"/>
        <rFont val="Times New Roman"/>
        <family val="1"/>
      </rPr>
      <t>c</t>
    </r>
  </si>
  <si>
    <t xml:space="preserve">          3) Review annual compliance report </t>
  </si>
  <si>
    <t xml:space="preserve">          4) Review semiannual deviation reports</t>
  </si>
  <si>
    <r>
      <t xml:space="preserve">          5)  Review waste management plan </t>
    </r>
    <r>
      <rPr>
        <vertAlign val="superscript"/>
        <sz val="10"/>
        <color theme="1"/>
        <rFont val="Times New Roman"/>
        <family val="1"/>
      </rPr>
      <t>c</t>
    </r>
  </si>
  <si>
    <r>
      <t xml:space="preserve">     D.  Annual summary report </t>
    </r>
    <r>
      <rPr>
        <vertAlign val="superscript"/>
        <sz val="10"/>
        <color theme="1"/>
        <rFont val="Times New Roman"/>
        <family val="1"/>
      </rPr>
      <t>d</t>
    </r>
  </si>
  <si>
    <r>
      <t>c</t>
    </r>
    <r>
      <rPr>
        <sz val="12"/>
        <color theme="1"/>
        <rFont val="Times New Roman"/>
        <family val="1"/>
      </rPr>
      <t xml:space="preserve">  </t>
    </r>
    <r>
      <rPr>
        <sz val="10"/>
        <color theme="1"/>
        <rFont val="Times New Roman"/>
        <family val="1"/>
      </rPr>
      <t>We have assumed that this is a one-time only cost.</t>
    </r>
  </si>
  <si>
    <r>
      <t>d</t>
    </r>
    <r>
      <rPr>
        <sz val="10"/>
        <color theme="1"/>
        <rFont val="Times New Roman"/>
        <family val="1"/>
      </rPr>
      <t xml:space="preserve"> We have assumed that all affected facilities in the states will be required to prepare an annual summary plan.</t>
    </r>
  </si>
  <si>
    <r>
      <t xml:space="preserve">             a)  Initial performance tests and test reports (PM, dioxins/furans, opacity, fugitives, HCI, Cd, Pb, Hg) </t>
    </r>
    <r>
      <rPr>
        <vertAlign val="superscript"/>
        <sz val="10"/>
        <color theme="1"/>
        <rFont val="Times New Roman"/>
        <family val="1"/>
      </rPr>
      <t>c, d</t>
    </r>
  </si>
  <si>
    <t xml:space="preserve">        3)  Annual performance tests and test reports (PM, dioxins/furans, opacity, fugitives,  HCI, Cd, Pb, Hg) </t>
  </si>
  <si>
    <r>
      <t xml:space="preserve">           1)  Contract or secure alternative means of disposal  </t>
    </r>
    <r>
      <rPr>
        <vertAlign val="superscript"/>
        <sz val="10"/>
        <color theme="1"/>
        <rFont val="Times New Roman"/>
        <family val="1"/>
      </rPr>
      <t>d</t>
    </r>
  </si>
  <si>
    <r>
      <t xml:space="preserve">          2)  Records of emission rate computations, all emission exceedances and periods when there is no data </t>
    </r>
    <r>
      <rPr>
        <vertAlign val="superscript"/>
        <sz val="10"/>
        <color theme="1"/>
        <rFont val="Times New Roman"/>
        <family val="1"/>
      </rPr>
      <t>h</t>
    </r>
  </si>
  <si>
    <t xml:space="preserve">         3)  Records of employee review of operations manual </t>
  </si>
  <si>
    <r>
      <t xml:space="preserve">         4)  Record of control devices operating  parameters</t>
    </r>
    <r>
      <rPr>
        <vertAlign val="superscript"/>
        <sz val="10"/>
        <color theme="1"/>
        <rFont val="Times New Roman"/>
        <family val="1"/>
      </rPr>
      <t xml:space="preserve"> h</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</si>
  <si>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</si>
  <si>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t>EPA person- hours per plant per year (C=AxB)</t>
  </si>
  <si>
    <t>Management person-hours per year (Ex0.05)</t>
  </si>
  <si>
    <t>Clerical person-hours per year (Ex0.1)</t>
  </si>
  <si>
    <t xml:space="preserve">Designated Administrator refers to the person indicated by each State plan as the compliance authority or to the USEPA Administrator in the event that a Federal plan must be developed. </t>
  </si>
  <si>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+ 60%), $46.21 for Technical (GS-12, Step 1, $29.17 + 60%) and $25.25 Clerical (GS-6, Step 3, $15.78 + 60%).  These rates are from the Office of Personnel Management (OPM), 2014 General Schedule, which excludes locality rates of pay.</t>
    </r>
  </si>
  <si>
    <r>
      <t>d</t>
    </r>
    <r>
      <rPr>
        <sz val="10"/>
        <color theme="1"/>
        <rFont val="Times New Roman"/>
        <family val="1"/>
      </rPr>
      <t xml:space="preserve">  We have assumed that all respondents have achieved final compliance for the emission guidelines.</t>
    </r>
  </si>
  <si>
    <t xml:space="preserve">        4)  Quarterly Appendix F audits of CEMS (CO)</t>
  </si>
  <si>
    <t>TOTAL ANNUAL BURDEN AND COST (rounded)</t>
  </si>
  <si>
    <r>
      <t>Grand Total (Labor and Capital/O&amp;M Costs) (rounded</t>
    </r>
    <r>
      <rPr>
        <b/>
        <vertAlign val="superscript"/>
        <sz val="10"/>
        <color theme="1"/>
        <rFont val="Times New Roman"/>
        <family val="1"/>
      </rPr>
      <t>†</t>
    </r>
    <r>
      <rPr>
        <b/>
        <sz val="10"/>
        <color theme="1"/>
        <rFont val="Times New Roman"/>
        <family val="1"/>
      </rPr>
      <t>)</t>
    </r>
  </si>
  <si>
    <r>
      <t>Total Capital/O&amp;M Costs (rounded</t>
    </r>
    <r>
      <rPr>
        <b/>
        <vertAlign val="superscript"/>
        <sz val="10"/>
        <color theme="1"/>
        <rFont val="Calibri"/>
        <family val="2"/>
      </rPr>
      <t>†</t>
    </r>
    <r>
      <rPr>
        <b/>
        <sz val="10"/>
        <color theme="1"/>
        <rFont val="Times New Roman"/>
        <family val="1"/>
      </rPr>
      <t>)</t>
    </r>
  </si>
  <si>
    <r>
      <t>TOTAL LABOR BURDEN AND COST (rounded</t>
    </r>
    <r>
      <rPr>
        <b/>
        <vertAlign val="superscript"/>
        <sz val="10"/>
        <color theme="1"/>
        <rFont val="Times New Roman"/>
        <family val="1"/>
      </rPr>
      <t>†</t>
    </r>
    <r>
      <rPr>
        <b/>
        <sz val="10"/>
        <color theme="1"/>
        <rFont val="Times New Roman"/>
        <family val="1"/>
      </rPr>
      <t>)</t>
    </r>
  </si>
  <si>
    <r>
      <t xml:space="preserve">† </t>
    </r>
    <r>
      <rPr>
        <sz val="10"/>
        <color theme="1"/>
        <rFont val="Times New Roman"/>
        <family val="1"/>
      </rPr>
      <t>Totals have been rounded to 3 significant figures.  Figures may not add exactly due to rounding.</t>
    </r>
  </si>
  <si>
    <r>
      <t xml:space="preserve"> a</t>
    </r>
    <r>
      <rPr>
        <sz val="10"/>
        <color theme="1"/>
        <rFont val="Times New Roman"/>
        <family val="1"/>
      </rPr>
      <t xml:space="preserve">   We have assumed that there are approximately 99 respondents, with no additional new or reconstructed sources becoming subject to the rule over the next three years. We assume that all respondents have achieved final compliance for the emission guidelines.</t>
    </r>
  </si>
  <si>
    <r>
      <t xml:space="preserve">     A.  Read and understand rule requirement </t>
    </r>
    <r>
      <rPr>
        <vertAlign val="superscript"/>
        <sz val="10"/>
        <color theme="1"/>
        <rFont val="Times New Roman"/>
        <family val="1"/>
      </rPr>
      <t>c</t>
    </r>
  </si>
  <si>
    <t>New sources</t>
  </si>
  <si>
    <t>Existing sources</t>
  </si>
  <si>
    <t xml:space="preserve">     A.  Read and understand rule requirement </t>
  </si>
  <si>
    <r>
      <t>c</t>
    </r>
    <r>
      <rPr>
        <sz val="10"/>
        <color theme="1"/>
        <rFont val="Times New Roman"/>
        <family val="1"/>
      </rPr>
      <t xml:space="preserve">  We assume existing sources will take one hour to re-familiarize with rule requirements.</t>
    </r>
  </si>
  <si>
    <t>hr/resp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</si>
</sst>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4"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sz val="9"/>
      <color indexed="81"/>
      <name val="Tahoma"/>
      <family val="2"/>
    </font>
    <font>
      <b/>
      <sz val="9"/>
      <color indexed="81"/>
      <name val="Tahoma"/>
      <family val="2"/>
    </font>
    <font>
      <b/>
      <vertAlign val="superscript"/>
      <sz val="10"/>
      <color theme="1"/>
      <name val="Times New Roman"/>
      <family val="1"/>
    </font>
    <font>
      <b/>
      <vertAlign val="superscript"/>
      <sz val="10"/>
      <color theme="1"/>
      <name val="Calibri"/>
      <family val="2"/>
    </font>
    <font>
      <strike/>
      <sz val="10"/>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Font="1"/>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indent="1"/>
    </xf>
    <xf numFmtId="6" fontId="3" fillId="0" borderId="1" xfId="0" applyNumberFormat="1" applyFont="1" applyBorder="1" applyAlignment="1">
      <alignment horizontal="right" vertical="center" wrapText="1" inden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indent="1"/>
    </xf>
    <xf numFmtId="6" fontId="4"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6" fontId="3" fillId="0" borderId="1"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6" fontId="4" fillId="0" borderId="1" xfId="0" applyNumberFormat="1" applyFont="1" applyBorder="1" applyAlignment="1">
      <alignment horizontal="right" vertical="center" wrapText="1" indent="1"/>
    </xf>
    <xf numFmtId="6" fontId="4" fillId="0" borderId="1" xfId="0" applyNumberFormat="1" applyFont="1" applyBorder="1" applyAlignment="1">
      <alignment vertical="center" wrapText="1"/>
    </xf>
    <xf numFmtId="3" fontId="0" fillId="0" borderId="0" xfId="0" applyNumberFormat="1" applyFont="1"/>
    <xf numFmtId="0" fontId="13" fillId="0" borderId="0" xfId="0" applyFont="1" applyAlignment="1">
      <alignment vertical="center"/>
    </xf>
    <xf numFmtId="0" fontId="0" fillId="0" borderId="1" xfId="0" applyFont="1" applyBorder="1"/>
    <xf numFmtId="0" fontId="3" fillId="0" borderId="1" xfId="0" applyFont="1" applyBorder="1" applyAlignment="1">
      <alignment horizontal="left" vertical="center" wrapText="1" indent="4"/>
    </xf>
    <xf numFmtId="8" fontId="3" fillId="0" borderId="1" xfId="0" applyNumberFormat="1" applyFont="1" applyBorder="1" applyAlignment="1">
      <alignment vertical="center" wrapText="1"/>
    </xf>
    <xf numFmtId="8" fontId="3" fillId="0" borderId="1" xfId="0" applyNumberFormat="1" applyFont="1" applyBorder="1" applyAlignment="1">
      <alignment horizontal="right" vertical="center" wrapText="1" indent="1"/>
    </xf>
    <xf numFmtId="1" fontId="3" fillId="0" borderId="0" xfId="0" applyNumberFormat="1" applyFont="1"/>
    <xf numFmtId="0" fontId="3" fillId="0" borderId="0" xfId="0" applyFont="1"/>
    <xf numFmtId="0" fontId="7" fillId="0" borderId="0" xfId="0" applyFont="1" applyAlignment="1">
      <alignment horizontal="left" vertical="center" wrapText="1"/>
    </xf>
    <xf numFmtId="0" fontId="4"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7"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8"/>
  <sheetViews>
    <sheetView tabSelected="1" topLeftCell="A31" zoomScale="115" zoomScaleNormal="115" workbookViewId="0">
      <selection activeCell="J49" sqref="J49"/>
    </sheetView>
  </sheetViews>
  <sheetFormatPr defaultRowHeight="15" x14ac:dyDescent="0.25"/>
  <cols>
    <col min="1" max="1" width="54.42578125" style="1" customWidth="1"/>
    <col min="2" max="9" width="11.28515625" style="1" customWidth="1"/>
    <col min="10" max="16384" width="9.140625" style="1"/>
  </cols>
  <sheetData>
    <row r="1" spans="1:9" ht="15.75" x14ac:dyDescent="0.25">
      <c r="A1" s="5" t="s">
        <v>0</v>
      </c>
    </row>
    <row r="2" spans="1:9" x14ac:dyDescent="0.25">
      <c r="F2" s="1">
        <v>103.97</v>
      </c>
      <c r="G2" s="1">
        <v>129.93</v>
      </c>
      <c r="H2" s="1">
        <v>51.79</v>
      </c>
    </row>
    <row r="3" spans="1:9" x14ac:dyDescent="0.25">
      <c r="A3" s="31" t="s">
        <v>1</v>
      </c>
      <c r="B3" s="7" t="s">
        <v>2</v>
      </c>
      <c r="C3" s="7" t="s">
        <v>4</v>
      </c>
      <c r="D3" s="7" t="s">
        <v>6</v>
      </c>
      <c r="E3" s="7" t="s">
        <v>7</v>
      </c>
      <c r="F3" s="7" t="s">
        <v>9</v>
      </c>
      <c r="G3" s="7" t="s">
        <v>10</v>
      </c>
      <c r="H3" s="7" t="s">
        <v>11</v>
      </c>
      <c r="I3" s="7" t="s">
        <v>12</v>
      </c>
    </row>
    <row r="4" spans="1:9" ht="63.75" x14ac:dyDescent="0.25">
      <c r="A4" s="31"/>
      <c r="B4" s="7" t="s">
        <v>3</v>
      </c>
      <c r="C4" s="7" t="s">
        <v>5</v>
      </c>
      <c r="D4" s="7" t="s">
        <v>52</v>
      </c>
      <c r="E4" s="7" t="s">
        <v>8</v>
      </c>
      <c r="F4" s="7" t="s">
        <v>53</v>
      </c>
      <c r="G4" s="7" t="s">
        <v>54</v>
      </c>
      <c r="H4" s="7" t="s">
        <v>55</v>
      </c>
      <c r="I4" s="7" t="s">
        <v>56</v>
      </c>
    </row>
    <row r="5" spans="1:9" x14ac:dyDescent="0.25">
      <c r="A5" s="8" t="s">
        <v>13</v>
      </c>
      <c r="B5" s="9" t="s">
        <v>14</v>
      </c>
      <c r="C5" s="8"/>
      <c r="D5" s="9"/>
      <c r="E5" s="9"/>
      <c r="F5" s="9"/>
      <c r="G5" s="9"/>
      <c r="H5" s="9"/>
      <c r="I5" s="15"/>
    </row>
    <row r="6" spans="1:9" x14ac:dyDescent="0.25">
      <c r="A6" s="8" t="s">
        <v>15</v>
      </c>
      <c r="B6" s="9" t="s">
        <v>14</v>
      </c>
      <c r="C6" s="8"/>
      <c r="D6" s="9"/>
      <c r="E6" s="9"/>
      <c r="F6" s="9"/>
      <c r="G6" s="9"/>
      <c r="H6" s="9"/>
      <c r="I6" s="15"/>
    </row>
    <row r="7" spans="1:9" x14ac:dyDescent="0.25">
      <c r="A7" s="8" t="s">
        <v>16</v>
      </c>
      <c r="B7" s="12"/>
      <c r="C7" s="12"/>
      <c r="D7" s="12"/>
      <c r="E7" s="12"/>
      <c r="F7" s="12"/>
      <c r="G7" s="12"/>
      <c r="H7" s="12"/>
      <c r="I7" s="15"/>
    </row>
    <row r="8" spans="1:9" ht="15.75" x14ac:dyDescent="0.25">
      <c r="A8" s="8" t="s">
        <v>96</v>
      </c>
      <c r="B8" s="24"/>
      <c r="C8" s="24"/>
      <c r="D8" s="24"/>
      <c r="E8" s="24"/>
      <c r="F8" s="24"/>
      <c r="G8" s="24"/>
      <c r="H8" s="24"/>
      <c r="I8" s="24"/>
    </row>
    <row r="9" spans="1:9" x14ac:dyDescent="0.25">
      <c r="A9" s="25" t="s">
        <v>97</v>
      </c>
      <c r="B9" s="9">
        <v>40</v>
      </c>
      <c r="C9" s="9">
        <v>1</v>
      </c>
      <c r="D9" s="9">
        <f>B9*C9</f>
        <v>40</v>
      </c>
      <c r="E9" s="9">
        <v>0</v>
      </c>
      <c r="F9" s="9">
        <f>D9*E9</f>
        <v>0</v>
      </c>
      <c r="G9" s="9">
        <f>F9*0.05</f>
        <v>0</v>
      </c>
      <c r="H9" s="9">
        <f>F9*0.1</f>
        <v>0</v>
      </c>
      <c r="I9" s="16">
        <f>F9*$F$2+G9*$G$2+H9*$H$2</f>
        <v>0</v>
      </c>
    </row>
    <row r="10" spans="1:9" x14ac:dyDescent="0.25">
      <c r="A10" s="25" t="s">
        <v>98</v>
      </c>
      <c r="B10" s="12">
        <v>1</v>
      </c>
      <c r="C10" s="12">
        <v>1</v>
      </c>
      <c r="D10" s="12">
        <f>B10*C10</f>
        <v>1</v>
      </c>
      <c r="E10" s="12">
        <v>99</v>
      </c>
      <c r="F10" s="12">
        <f>D10*E10</f>
        <v>99</v>
      </c>
      <c r="G10" s="12">
        <f>F10*0.05</f>
        <v>4.95</v>
      </c>
      <c r="H10" s="12">
        <f>F10*0.1</f>
        <v>9.9</v>
      </c>
      <c r="I10" s="26">
        <f>F10*$F$2+G10*$G$2+H10*$H$2</f>
        <v>11448.904500000001</v>
      </c>
    </row>
    <row r="11" spans="1:9" x14ac:dyDescent="0.25">
      <c r="A11" s="8" t="s">
        <v>17</v>
      </c>
      <c r="B11" s="9"/>
      <c r="C11" s="9"/>
      <c r="D11" s="9"/>
      <c r="E11" s="9"/>
      <c r="F11" s="9"/>
      <c r="G11" s="9"/>
      <c r="H11" s="9"/>
      <c r="I11" s="15"/>
    </row>
    <row r="12" spans="1:9" x14ac:dyDescent="0.25">
      <c r="A12" s="8" t="s">
        <v>18</v>
      </c>
      <c r="B12" s="9"/>
      <c r="C12" s="9"/>
      <c r="D12" s="9"/>
      <c r="E12" s="9"/>
      <c r="F12" s="9"/>
      <c r="G12" s="9"/>
      <c r="H12" s="9"/>
      <c r="I12" s="15"/>
    </row>
    <row r="13" spans="1:9" ht="28.5" x14ac:dyDescent="0.25">
      <c r="A13" s="8" t="s">
        <v>76</v>
      </c>
      <c r="B13" s="9">
        <v>24</v>
      </c>
      <c r="C13" s="9">
        <v>1</v>
      </c>
      <c r="D13" s="17">
        <f>B13*C13</f>
        <v>24</v>
      </c>
      <c r="E13" s="9">
        <v>0</v>
      </c>
      <c r="F13" s="9">
        <f t="shared" ref="F13:F14" si="0">D13*E13</f>
        <v>0</v>
      </c>
      <c r="G13" s="9">
        <f t="shared" ref="G13:G14" si="1">F13*0.05</f>
        <v>0</v>
      </c>
      <c r="H13" s="9">
        <f t="shared" ref="H13:H14" si="2">F13*0.1</f>
        <v>0</v>
      </c>
      <c r="I13" s="16">
        <f t="shared" ref="I13:I14" si="3">F13*$F$2+G13*$G$2+H13*$H$2</f>
        <v>0</v>
      </c>
    </row>
    <row r="14" spans="1:9" ht="15.75" x14ac:dyDescent="0.25">
      <c r="A14" s="8" t="s">
        <v>19</v>
      </c>
      <c r="B14" s="9">
        <v>24</v>
      </c>
      <c r="C14" s="9">
        <v>1</v>
      </c>
      <c r="D14" s="17">
        <f>B14*C14</f>
        <v>24</v>
      </c>
      <c r="E14" s="9">
        <v>0</v>
      </c>
      <c r="F14" s="9">
        <f t="shared" si="0"/>
        <v>0</v>
      </c>
      <c r="G14" s="9">
        <f t="shared" si="1"/>
        <v>0</v>
      </c>
      <c r="H14" s="9">
        <f t="shared" si="2"/>
        <v>0</v>
      </c>
      <c r="I14" s="16">
        <f t="shared" si="3"/>
        <v>0</v>
      </c>
    </row>
    <row r="15" spans="1:9" x14ac:dyDescent="0.25">
      <c r="A15" s="8" t="s">
        <v>20</v>
      </c>
      <c r="B15" s="9"/>
      <c r="C15" s="9"/>
      <c r="D15" s="9"/>
      <c r="E15" s="9"/>
      <c r="F15" s="9"/>
      <c r="G15" s="9"/>
      <c r="H15" s="9"/>
      <c r="I15" s="15"/>
    </row>
    <row r="16" spans="1:9" ht="15.75" x14ac:dyDescent="0.25">
      <c r="A16" s="8" t="s">
        <v>21</v>
      </c>
      <c r="B16" s="9">
        <v>229</v>
      </c>
      <c r="C16" s="9">
        <v>1</v>
      </c>
      <c r="D16" s="17">
        <f>B16*C16</f>
        <v>229</v>
      </c>
      <c r="E16" s="9">
        <v>0</v>
      </c>
      <c r="F16" s="9">
        <f t="shared" ref="F16:F17" si="4">D16*E16</f>
        <v>0</v>
      </c>
      <c r="G16" s="9">
        <f t="shared" ref="G16:G17" si="5">F16*0.05</f>
        <v>0</v>
      </c>
      <c r="H16" s="9">
        <f t="shared" ref="H16:H17" si="6">F16*0.1</f>
        <v>0</v>
      </c>
      <c r="I16" s="16">
        <f>F16*$F$2+G16*$G$2+H16*$H$2</f>
        <v>0</v>
      </c>
    </row>
    <row r="17" spans="1:9" ht="25.5" x14ac:dyDescent="0.25">
      <c r="A17" s="8" t="s">
        <v>77</v>
      </c>
      <c r="B17" s="9">
        <v>24</v>
      </c>
      <c r="C17" s="9">
        <v>1</v>
      </c>
      <c r="D17" s="17">
        <f>B17*C17</f>
        <v>24</v>
      </c>
      <c r="E17" s="9">
        <v>99</v>
      </c>
      <c r="F17" s="9">
        <f t="shared" si="4"/>
        <v>2376</v>
      </c>
      <c r="G17" s="9">
        <f t="shared" si="5"/>
        <v>118.80000000000001</v>
      </c>
      <c r="H17" s="9">
        <f t="shared" si="6"/>
        <v>237.60000000000002</v>
      </c>
      <c r="I17" s="26">
        <f>F17*$F$2+G17*$G$2+H17*$H$2</f>
        <v>274773.70799999998</v>
      </c>
    </row>
    <row r="18" spans="1:9" x14ac:dyDescent="0.25">
      <c r="A18" s="8" t="s">
        <v>89</v>
      </c>
      <c r="B18" s="12"/>
      <c r="C18" s="12"/>
      <c r="D18" s="12"/>
      <c r="E18" s="12"/>
      <c r="F18" s="12"/>
      <c r="G18" s="12"/>
      <c r="H18" s="12"/>
      <c r="I18" s="15"/>
    </row>
    <row r="19" spans="1:9" ht="15.75" x14ac:dyDescent="0.25">
      <c r="A19" s="8" t="s">
        <v>22</v>
      </c>
      <c r="B19" s="9">
        <v>4</v>
      </c>
      <c r="C19" s="9">
        <v>1</v>
      </c>
      <c r="D19" s="17">
        <f t="shared" ref="D19:D21" si="7">B19*C19</f>
        <v>4</v>
      </c>
      <c r="E19" s="9">
        <v>99</v>
      </c>
      <c r="F19" s="9">
        <f t="shared" ref="F19:F21" si="8">D19*E19</f>
        <v>396</v>
      </c>
      <c r="G19" s="9">
        <v>19.8</v>
      </c>
      <c r="H19" s="9">
        <f t="shared" ref="H19:H21" si="9">F19*0.1</f>
        <v>39.6</v>
      </c>
      <c r="I19" s="26">
        <f t="shared" ref="I19:I21" si="10">F19*$F$2+G19*$G$2+H19*$H$2</f>
        <v>45795.618000000002</v>
      </c>
    </row>
    <row r="20" spans="1:9" ht="15.75" x14ac:dyDescent="0.25">
      <c r="A20" s="8" t="s">
        <v>23</v>
      </c>
      <c r="B20" s="9">
        <v>4</v>
      </c>
      <c r="C20" s="9">
        <v>3</v>
      </c>
      <c r="D20" s="17">
        <f t="shared" si="7"/>
        <v>12</v>
      </c>
      <c r="E20" s="9">
        <v>99</v>
      </c>
      <c r="F20" s="9">
        <f t="shared" si="8"/>
        <v>1188</v>
      </c>
      <c r="G20" s="9">
        <f t="shared" ref="G20:G21" si="11">F20*0.05</f>
        <v>59.400000000000006</v>
      </c>
      <c r="H20" s="9">
        <f t="shared" si="9"/>
        <v>118.80000000000001</v>
      </c>
      <c r="I20" s="26">
        <f t="shared" si="10"/>
        <v>137386.85399999999</v>
      </c>
    </row>
    <row r="21" spans="1:9" ht="15.75" x14ac:dyDescent="0.25">
      <c r="A21" s="8" t="s">
        <v>24</v>
      </c>
      <c r="B21" s="9">
        <v>1</v>
      </c>
      <c r="C21" s="9">
        <v>250</v>
      </c>
      <c r="D21" s="17">
        <f t="shared" si="7"/>
        <v>250</v>
      </c>
      <c r="E21" s="9">
        <v>99</v>
      </c>
      <c r="F21" s="9">
        <f t="shared" si="8"/>
        <v>24750</v>
      </c>
      <c r="G21" s="9">
        <f t="shared" si="11"/>
        <v>1237.5</v>
      </c>
      <c r="H21" s="9">
        <f t="shared" si="9"/>
        <v>2475</v>
      </c>
      <c r="I21" s="26">
        <f t="shared" si="10"/>
        <v>2862226.125</v>
      </c>
    </row>
    <row r="22" spans="1:9" x14ac:dyDescent="0.25">
      <c r="A22" s="8" t="s">
        <v>25</v>
      </c>
      <c r="B22" s="9" t="s">
        <v>26</v>
      </c>
      <c r="C22" s="9"/>
      <c r="D22" s="9"/>
      <c r="E22" s="9"/>
      <c r="F22" s="9"/>
      <c r="G22" s="9"/>
      <c r="H22" s="9"/>
      <c r="I22" s="15"/>
    </row>
    <row r="23" spans="1:9" x14ac:dyDescent="0.25">
      <c r="A23" s="8" t="s">
        <v>27</v>
      </c>
      <c r="B23" s="9" t="s">
        <v>28</v>
      </c>
      <c r="C23" s="9"/>
      <c r="D23" s="9"/>
      <c r="E23" s="9"/>
      <c r="F23" s="9"/>
      <c r="G23" s="9"/>
      <c r="H23" s="9"/>
      <c r="I23" s="15"/>
    </row>
    <row r="24" spans="1:9" x14ac:dyDescent="0.25">
      <c r="A24" s="8" t="s">
        <v>29</v>
      </c>
      <c r="B24" s="9"/>
      <c r="C24" s="9"/>
      <c r="D24" s="9"/>
      <c r="E24" s="9"/>
      <c r="F24" s="9"/>
      <c r="G24" s="9"/>
      <c r="H24" s="9"/>
      <c r="I24" s="15"/>
    </row>
    <row r="25" spans="1:9" ht="15.75" x14ac:dyDescent="0.25">
      <c r="A25" s="8" t="s">
        <v>78</v>
      </c>
      <c r="B25" s="9">
        <v>40</v>
      </c>
      <c r="C25" s="9">
        <v>1</v>
      </c>
      <c r="D25" s="17">
        <f t="shared" ref="D25:D30" si="12">B25*C25</f>
        <v>40</v>
      </c>
      <c r="E25" s="9">
        <v>0</v>
      </c>
      <c r="F25" s="9">
        <f t="shared" ref="F25:F30" si="13">D25*E25</f>
        <v>0</v>
      </c>
      <c r="G25" s="9">
        <f t="shared" ref="G25:G30" si="14">F25*0.05</f>
        <v>0</v>
      </c>
      <c r="H25" s="9">
        <f t="shared" ref="H25:H30" si="15">F25*0.1</f>
        <v>0</v>
      </c>
      <c r="I25" s="16">
        <f t="shared" ref="I25:I30" si="16">F25*$F$2+G25*$G$2+H25*$H$2</f>
        <v>0</v>
      </c>
    </row>
    <row r="26" spans="1:9" ht="15.75" x14ac:dyDescent="0.25">
      <c r="A26" s="8" t="s">
        <v>30</v>
      </c>
      <c r="B26" s="9">
        <v>1.5</v>
      </c>
      <c r="C26" s="9">
        <v>1</v>
      </c>
      <c r="D26" s="17">
        <f t="shared" si="12"/>
        <v>1.5</v>
      </c>
      <c r="E26" s="9">
        <v>0</v>
      </c>
      <c r="F26" s="9">
        <f t="shared" si="13"/>
        <v>0</v>
      </c>
      <c r="G26" s="9">
        <f t="shared" si="14"/>
        <v>0</v>
      </c>
      <c r="H26" s="9">
        <f t="shared" si="15"/>
        <v>0</v>
      </c>
      <c r="I26" s="16">
        <f t="shared" si="16"/>
        <v>0</v>
      </c>
    </row>
    <row r="27" spans="1:9" ht="15.75" x14ac:dyDescent="0.25">
      <c r="A27" s="8" t="s">
        <v>31</v>
      </c>
      <c r="B27" s="9">
        <v>40</v>
      </c>
      <c r="C27" s="9">
        <v>1</v>
      </c>
      <c r="D27" s="17">
        <f t="shared" si="12"/>
        <v>40</v>
      </c>
      <c r="E27" s="9">
        <v>0</v>
      </c>
      <c r="F27" s="9">
        <f t="shared" si="13"/>
        <v>0</v>
      </c>
      <c r="G27" s="9">
        <f t="shared" si="14"/>
        <v>0</v>
      </c>
      <c r="H27" s="9">
        <f t="shared" si="15"/>
        <v>0</v>
      </c>
      <c r="I27" s="16">
        <f t="shared" si="16"/>
        <v>0</v>
      </c>
    </row>
    <row r="28" spans="1:9" ht="15.75" x14ac:dyDescent="0.25">
      <c r="A28" s="8" t="s">
        <v>32</v>
      </c>
      <c r="B28" s="9">
        <v>40</v>
      </c>
      <c r="C28" s="9">
        <v>1</v>
      </c>
      <c r="D28" s="17">
        <f t="shared" si="12"/>
        <v>40</v>
      </c>
      <c r="E28" s="9">
        <v>0</v>
      </c>
      <c r="F28" s="9">
        <f t="shared" si="13"/>
        <v>0</v>
      </c>
      <c r="G28" s="9">
        <f t="shared" si="14"/>
        <v>0</v>
      </c>
      <c r="H28" s="9">
        <f t="shared" si="15"/>
        <v>0</v>
      </c>
      <c r="I28" s="16">
        <f t="shared" si="16"/>
        <v>0</v>
      </c>
    </row>
    <row r="29" spans="1:9" x14ac:dyDescent="0.25">
      <c r="A29" s="8" t="s">
        <v>33</v>
      </c>
      <c r="B29" s="9">
        <v>40</v>
      </c>
      <c r="C29" s="9">
        <v>1</v>
      </c>
      <c r="D29" s="17">
        <f t="shared" si="12"/>
        <v>40</v>
      </c>
      <c r="E29" s="9">
        <v>99</v>
      </c>
      <c r="F29" s="9">
        <f t="shared" si="13"/>
        <v>3960</v>
      </c>
      <c r="G29" s="9">
        <f t="shared" si="14"/>
        <v>198</v>
      </c>
      <c r="H29" s="9">
        <f t="shared" si="15"/>
        <v>396</v>
      </c>
      <c r="I29" s="26">
        <f t="shared" si="16"/>
        <v>457956.18000000005</v>
      </c>
    </row>
    <row r="30" spans="1:9" x14ac:dyDescent="0.25">
      <c r="A30" s="8" t="s">
        <v>34</v>
      </c>
      <c r="B30" s="9">
        <v>24</v>
      </c>
      <c r="C30" s="9">
        <v>2</v>
      </c>
      <c r="D30" s="17">
        <f t="shared" si="12"/>
        <v>48</v>
      </c>
      <c r="E30" s="9">
        <v>99</v>
      </c>
      <c r="F30" s="9">
        <f t="shared" si="13"/>
        <v>4752</v>
      </c>
      <c r="G30" s="9">
        <f t="shared" si="14"/>
        <v>237.60000000000002</v>
      </c>
      <c r="H30" s="9">
        <f t="shared" si="15"/>
        <v>475.20000000000005</v>
      </c>
      <c r="I30" s="26">
        <f t="shared" si="16"/>
        <v>549547.41599999997</v>
      </c>
    </row>
    <row r="31" spans="1:9" x14ac:dyDescent="0.25">
      <c r="A31" s="13" t="s">
        <v>35</v>
      </c>
      <c r="B31" s="7"/>
      <c r="C31" s="7"/>
      <c r="D31" s="7"/>
      <c r="E31" s="7"/>
      <c r="F31" s="32">
        <f>SUM(F9:H30)</f>
        <v>43149.149999999994</v>
      </c>
      <c r="G31" s="33"/>
      <c r="H31" s="34"/>
      <c r="I31" s="21">
        <f>SUM(I9:I30)</f>
        <v>4339134.8054999998</v>
      </c>
    </row>
    <row r="32" spans="1:9" x14ac:dyDescent="0.25">
      <c r="A32" s="8" t="s">
        <v>36</v>
      </c>
      <c r="B32" s="9"/>
      <c r="C32" s="9"/>
      <c r="D32" s="9"/>
      <c r="E32" s="9"/>
      <c r="F32" s="9"/>
      <c r="G32" s="9"/>
      <c r="H32" s="9"/>
      <c r="I32" s="15"/>
    </row>
    <row r="33" spans="1:9" x14ac:dyDescent="0.25">
      <c r="A33" s="8" t="s">
        <v>99</v>
      </c>
      <c r="B33" s="9" t="s">
        <v>37</v>
      </c>
      <c r="C33" s="9"/>
      <c r="D33" s="9"/>
      <c r="E33" s="9"/>
      <c r="F33" s="9"/>
      <c r="G33" s="9"/>
      <c r="H33" s="9"/>
      <c r="I33" s="15"/>
    </row>
    <row r="34" spans="1:9" x14ac:dyDescent="0.25">
      <c r="A34" s="8" t="s">
        <v>38</v>
      </c>
      <c r="B34" s="9" t="s">
        <v>26</v>
      </c>
      <c r="C34" s="9"/>
      <c r="D34" s="9"/>
      <c r="E34" s="9"/>
      <c r="F34" s="9"/>
      <c r="G34" s="9"/>
      <c r="H34" s="9"/>
      <c r="I34" s="15"/>
    </row>
    <row r="35" spans="1:9" x14ac:dyDescent="0.25">
      <c r="A35" s="8" t="s">
        <v>39</v>
      </c>
      <c r="B35" s="9" t="s">
        <v>26</v>
      </c>
      <c r="C35" s="9"/>
      <c r="D35" s="9"/>
      <c r="E35" s="9"/>
      <c r="F35" s="9"/>
      <c r="G35" s="9"/>
      <c r="H35" s="9"/>
      <c r="I35" s="15"/>
    </row>
    <row r="36" spans="1:9" x14ac:dyDescent="0.25">
      <c r="A36" s="8" t="s">
        <v>40</v>
      </c>
      <c r="B36" s="9" t="s">
        <v>14</v>
      </c>
      <c r="C36" s="9"/>
      <c r="D36" s="9"/>
      <c r="E36" s="9"/>
      <c r="F36" s="9"/>
      <c r="G36" s="9"/>
      <c r="H36" s="9"/>
      <c r="I36" s="15"/>
    </row>
    <row r="37" spans="1:9" x14ac:dyDescent="0.25">
      <c r="A37" s="8" t="s">
        <v>41</v>
      </c>
      <c r="B37" s="9"/>
      <c r="C37" s="9"/>
      <c r="D37" s="9"/>
      <c r="E37" s="9"/>
      <c r="F37" s="9"/>
      <c r="G37" s="9"/>
      <c r="H37" s="9"/>
      <c r="I37" s="15"/>
    </row>
    <row r="38" spans="1:9" ht="15.75" x14ac:dyDescent="0.25">
      <c r="A38" s="8" t="s">
        <v>42</v>
      </c>
      <c r="B38" s="9">
        <v>1.5</v>
      </c>
      <c r="C38" s="9">
        <v>52</v>
      </c>
      <c r="D38" s="17">
        <f>B38*C38</f>
        <v>78</v>
      </c>
      <c r="E38" s="9">
        <v>99</v>
      </c>
      <c r="F38" s="9">
        <f t="shared" ref="F38:F41" si="17">D38*E38</f>
        <v>7722</v>
      </c>
      <c r="G38" s="9">
        <f t="shared" ref="G38:G41" si="18">F38*0.05</f>
        <v>386.1</v>
      </c>
      <c r="H38" s="9">
        <f t="shared" ref="H38:H41" si="19">F38*0.1</f>
        <v>772.2</v>
      </c>
      <c r="I38" s="26">
        <f>F38*$F$2+G38*$G$2+H38*$H$2</f>
        <v>893014.55099999998</v>
      </c>
    </row>
    <row r="39" spans="1:9" ht="28.5" x14ac:dyDescent="0.25">
      <c r="A39" s="8" t="s">
        <v>79</v>
      </c>
      <c r="B39" s="18">
        <v>1.5</v>
      </c>
      <c r="C39" s="18">
        <v>52</v>
      </c>
      <c r="D39" s="17">
        <f t="shared" ref="D39:D41" si="20">B39*C39</f>
        <v>78</v>
      </c>
      <c r="E39" s="18">
        <v>99</v>
      </c>
      <c r="F39" s="9">
        <f t="shared" si="17"/>
        <v>7722</v>
      </c>
      <c r="G39" s="9">
        <f t="shared" si="18"/>
        <v>386.1</v>
      </c>
      <c r="H39" s="9">
        <f t="shared" si="19"/>
        <v>772.2</v>
      </c>
      <c r="I39" s="26">
        <f t="shared" ref="I39:I41" si="21">F39*$F$2+G39*$G$2+H39*$H$2</f>
        <v>893014.55099999998</v>
      </c>
    </row>
    <row r="40" spans="1:9" x14ac:dyDescent="0.25">
      <c r="A40" s="8" t="s">
        <v>80</v>
      </c>
      <c r="B40" s="9">
        <v>4</v>
      </c>
      <c r="C40" s="9">
        <v>1</v>
      </c>
      <c r="D40" s="17">
        <f t="shared" si="20"/>
        <v>4</v>
      </c>
      <c r="E40" s="9">
        <v>99</v>
      </c>
      <c r="F40" s="9">
        <f t="shared" si="17"/>
        <v>396</v>
      </c>
      <c r="G40" s="9">
        <f t="shared" si="18"/>
        <v>19.8</v>
      </c>
      <c r="H40" s="9">
        <f t="shared" si="19"/>
        <v>39.6</v>
      </c>
      <c r="I40" s="26">
        <f t="shared" si="21"/>
        <v>45795.618000000002</v>
      </c>
    </row>
    <row r="41" spans="1:9" ht="15.75" x14ac:dyDescent="0.25">
      <c r="A41" s="8" t="s">
        <v>81</v>
      </c>
      <c r="B41" s="9">
        <v>1.5</v>
      </c>
      <c r="C41" s="9">
        <v>52</v>
      </c>
      <c r="D41" s="17">
        <f t="shared" si="20"/>
        <v>78</v>
      </c>
      <c r="E41" s="9">
        <v>99</v>
      </c>
      <c r="F41" s="9">
        <f t="shared" si="17"/>
        <v>7722</v>
      </c>
      <c r="G41" s="9">
        <f t="shared" si="18"/>
        <v>386.1</v>
      </c>
      <c r="H41" s="9">
        <f t="shared" si="19"/>
        <v>772.2</v>
      </c>
      <c r="I41" s="26">
        <f t="shared" si="21"/>
        <v>893014.55099999998</v>
      </c>
    </row>
    <row r="42" spans="1:9" x14ac:dyDescent="0.25">
      <c r="A42" s="8" t="s">
        <v>43</v>
      </c>
      <c r="B42" s="9" t="s">
        <v>14</v>
      </c>
      <c r="C42" s="9"/>
      <c r="D42" s="9"/>
      <c r="E42" s="9"/>
      <c r="F42" s="9"/>
      <c r="G42" s="9"/>
      <c r="H42" s="9"/>
      <c r="I42" s="10"/>
    </row>
    <row r="43" spans="1:9" x14ac:dyDescent="0.25">
      <c r="A43" s="8" t="s">
        <v>44</v>
      </c>
      <c r="B43" s="9" t="s">
        <v>14</v>
      </c>
      <c r="C43" s="9"/>
      <c r="D43" s="9"/>
      <c r="E43" s="9"/>
      <c r="F43" s="9"/>
      <c r="G43" s="9"/>
      <c r="H43" s="9"/>
      <c r="I43" s="10"/>
    </row>
    <row r="44" spans="1:9" x14ac:dyDescent="0.25">
      <c r="A44" s="13" t="s">
        <v>45</v>
      </c>
      <c r="B44" s="7"/>
      <c r="C44" s="7"/>
      <c r="D44" s="7"/>
      <c r="E44" s="7"/>
      <c r="F44" s="35">
        <f>SUM(F38:H41)</f>
        <v>27096.3</v>
      </c>
      <c r="G44" s="35"/>
      <c r="H44" s="35"/>
      <c r="I44" s="14">
        <f>SUM(I38:I41)</f>
        <v>2724839.2709999997</v>
      </c>
    </row>
    <row r="45" spans="1:9" ht="15.75" x14ac:dyDescent="0.25">
      <c r="A45" s="13" t="s">
        <v>93</v>
      </c>
      <c r="B45" s="8"/>
      <c r="C45" s="8"/>
      <c r="D45" s="8"/>
      <c r="E45" s="8"/>
      <c r="F45" s="32">
        <f>ROUND(SUM(F44,F31),-2)</f>
        <v>70200</v>
      </c>
      <c r="G45" s="33"/>
      <c r="H45" s="34"/>
      <c r="I45" s="14">
        <f>ROUND(SUM(I44,I31),-4)</f>
        <v>7060000</v>
      </c>
    </row>
    <row r="46" spans="1:9" x14ac:dyDescent="0.25">
      <c r="A46" s="13" t="s">
        <v>92</v>
      </c>
      <c r="B46" s="8"/>
      <c r="C46" s="8"/>
      <c r="D46" s="8"/>
      <c r="E46" s="8"/>
      <c r="F46" s="19"/>
      <c r="G46" s="19"/>
      <c r="H46" s="19"/>
      <c r="I46" s="20">
        <v>495000</v>
      </c>
    </row>
    <row r="47" spans="1:9" ht="15.75" x14ac:dyDescent="0.25">
      <c r="A47" s="13" t="s">
        <v>91</v>
      </c>
      <c r="B47" s="8"/>
      <c r="C47" s="8"/>
      <c r="D47" s="8"/>
      <c r="E47" s="8"/>
      <c r="F47" s="19"/>
      <c r="G47" s="19"/>
      <c r="H47" s="19"/>
      <c r="I47" s="20">
        <f>ROUND(SUM(I45:I46),-4)</f>
        <v>7560000</v>
      </c>
    </row>
    <row r="48" spans="1:9" x14ac:dyDescent="0.25">
      <c r="F48" s="22"/>
    </row>
    <row r="49" spans="1:9" x14ac:dyDescent="0.25">
      <c r="A49" s="2" t="s">
        <v>46</v>
      </c>
      <c r="H49" s="28">
        <f>F45/297</f>
        <v>236.36363636363637</v>
      </c>
      <c r="I49" s="29" t="s">
        <v>101</v>
      </c>
    </row>
    <row r="50" spans="1:9" ht="18.75" x14ac:dyDescent="0.25">
      <c r="A50" s="3" t="s">
        <v>47</v>
      </c>
    </row>
    <row r="51" spans="1:9" ht="50.25" customHeight="1" x14ac:dyDescent="0.25">
      <c r="A51" s="30" t="s">
        <v>82</v>
      </c>
      <c r="B51" s="30"/>
      <c r="C51" s="30"/>
      <c r="D51" s="30"/>
      <c r="E51" s="30"/>
      <c r="F51" s="30"/>
      <c r="G51" s="30"/>
      <c r="H51" s="30"/>
      <c r="I51" s="30"/>
    </row>
    <row r="52" spans="1:9" ht="18.75" x14ac:dyDescent="0.25">
      <c r="A52" s="3" t="s">
        <v>100</v>
      </c>
    </row>
    <row r="53" spans="1:9" ht="18.75" x14ac:dyDescent="0.25">
      <c r="A53" s="3" t="s">
        <v>88</v>
      </c>
    </row>
    <row r="54" spans="1:9" ht="18.75" x14ac:dyDescent="0.25">
      <c r="A54" s="3" t="s">
        <v>48</v>
      </c>
    </row>
    <row r="55" spans="1:9" ht="18.75" x14ac:dyDescent="0.25">
      <c r="A55" s="3" t="s">
        <v>49</v>
      </c>
    </row>
    <row r="56" spans="1:9" ht="42" customHeight="1" x14ac:dyDescent="0.25">
      <c r="A56" s="30" t="s">
        <v>50</v>
      </c>
      <c r="B56" s="30"/>
      <c r="C56" s="30"/>
      <c r="D56" s="30"/>
      <c r="E56" s="30"/>
      <c r="F56" s="30"/>
      <c r="G56" s="30"/>
      <c r="H56" s="30"/>
      <c r="I56" s="30"/>
    </row>
    <row r="57" spans="1:9" ht="18.75" x14ac:dyDescent="0.25">
      <c r="A57" s="3" t="s">
        <v>51</v>
      </c>
    </row>
    <row r="58" spans="1:9" ht="15.75" x14ac:dyDescent="0.25">
      <c r="A58" s="4" t="s">
        <v>94</v>
      </c>
    </row>
  </sheetData>
  <mergeCells count="6">
    <mergeCell ref="A56:I56"/>
    <mergeCell ref="A3:A4"/>
    <mergeCell ref="F31:H31"/>
    <mergeCell ref="F45:H45"/>
    <mergeCell ref="F44:H44"/>
    <mergeCell ref="A51:I51"/>
  </mergeCell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
  <sheetViews>
    <sheetView topLeftCell="A13" zoomScale="115" zoomScaleNormal="115" workbookViewId="0">
      <selection activeCell="B7" sqref="B7"/>
    </sheetView>
  </sheetViews>
  <sheetFormatPr defaultRowHeight="15" x14ac:dyDescent="0.25"/>
  <cols>
    <col min="1" max="1" width="39" style="6" customWidth="1"/>
    <col min="2" max="9" width="12.140625" style="6" customWidth="1"/>
    <col min="10" max="16384" width="9.140625" style="6"/>
  </cols>
  <sheetData>
    <row r="1" spans="1:9" ht="15.75" x14ac:dyDescent="0.25">
      <c r="A1" s="5" t="s">
        <v>57</v>
      </c>
    </row>
    <row r="2" spans="1:9" x14ac:dyDescent="0.25">
      <c r="F2" s="6">
        <v>46.67</v>
      </c>
      <c r="G2" s="6">
        <v>62.9</v>
      </c>
      <c r="H2" s="6">
        <v>25.25</v>
      </c>
    </row>
    <row r="3" spans="1:9" x14ac:dyDescent="0.25">
      <c r="A3" s="31" t="s">
        <v>58</v>
      </c>
      <c r="B3" s="7" t="s">
        <v>2</v>
      </c>
      <c r="C3" s="7" t="s">
        <v>4</v>
      </c>
      <c r="D3" s="7" t="s">
        <v>6</v>
      </c>
      <c r="E3" s="7" t="s">
        <v>7</v>
      </c>
      <c r="F3" s="7" t="s">
        <v>9</v>
      </c>
      <c r="G3" s="7" t="s">
        <v>10</v>
      </c>
      <c r="H3" s="7" t="s">
        <v>11</v>
      </c>
      <c r="I3" s="7" t="s">
        <v>12</v>
      </c>
    </row>
    <row r="4" spans="1:9" ht="51" x14ac:dyDescent="0.25">
      <c r="A4" s="31"/>
      <c r="B4" s="7" t="s">
        <v>59</v>
      </c>
      <c r="C4" s="7" t="s">
        <v>60</v>
      </c>
      <c r="D4" s="7" t="s">
        <v>83</v>
      </c>
      <c r="E4" s="7" t="s">
        <v>61</v>
      </c>
      <c r="F4" s="7" t="s">
        <v>53</v>
      </c>
      <c r="G4" s="7" t="s">
        <v>84</v>
      </c>
      <c r="H4" s="7" t="s">
        <v>85</v>
      </c>
      <c r="I4" s="7" t="s">
        <v>62</v>
      </c>
    </row>
    <row r="5" spans="1:9" x14ac:dyDescent="0.25">
      <c r="A5" s="8" t="s">
        <v>13</v>
      </c>
      <c r="B5" s="9" t="s">
        <v>14</v>
      </c>
      <c r="C5" s="9"/>
      <c r="D5" s="9"/>
      <c r="E5" s="9"/>
      <c r="F5" s="9"/>
      <c r="G5" s="9"/>
      <c r="H5" s="9"/>
      <c r="I5" s="10"/>
    </row>
    <row r="6" spans="1:9" x14ac:dyDescent="0.25">
      <c r="A6" s="8" t="s">
        <v>63</v>
      </c>
      <c r="B6" s="9" t="s">
        <v>14</v>
      </c>
      <c r="C6" s="9"/>
      <c r="D6" s="9"/>
      <c r="E6" s="9"/>
      <c r="F6" s="9"/>
      <c r="G6" s="9"/>
      <c r="H6" s="9"/>
      <c r="I6" s="11"/>
    </row>
    <row r="7" spans="1:9" x14ac:dyDescent="0.25">
      <c r="A7" s="8" t="s">
        <v>64</v>
      </c>
      <c r="B7" s="9"/>
      <c r="C7" s="9"/>
      <c r="D7" s="9"/>
      <c r="E7" s="9"/>
      <c r="F7" s="9"/>
      <c r="G7" s="9"/>
      <c r="H7" s="9"/>
      <c r="I7" s="10"/>
    </row>
    <row r="8" spans="1:9" x14ac:dyDescent="0.25">
      <c r="A8" s="8" t="s">
        <v>65</v>
      </c>
      <c r="B8" s="9" t="s">
        <v>14</v>
      </c>
      <c r="C8" s="9"/>
      <c r="D8" s="9"/>
      <c r="E8" s="9"/>
      <c r="F8" s="9"/>
      <c r="G8" s="9"/>
      <c r="H8" s="9"/>
      <c r="I8" s="10"/>
    </row>
    <row r="9" spans="1:9" x14ac:dyDescent="0.25">
      <c r="A9" s="8" t="s">
        <v>66</v>
      </c>
      <c r="B9" s="9" t="s">
        <v>37</v>
      </c>
      <c r="C9" s="9"/>
      <c r="D9" s="9"/>
      <c r="E9" s="9"/>
      <c r="F9" s="9"/>
      <c r="G9" s="9"/>
      <c r="H9" s="9"/>
      <c r="I9" s="10"/>
    </row>
    <row r="10" spans="1:9" x14ac:dyDescent="0.25">
      <c r="A10" s="8" t="s">
        <v>67</v>
      </c>
      <c r="B10" s="9"/>
      <c r="C10" s="9"/>
      <c r="D10" s="9"/>
      <c r="E10" s="9"/>
      <c r="F10" s="9"/>
      <c r="G10" s="9"/>
      <c r="H10" s="9"/>
      <c r="I10" s="10"/>
    </row>
    <row r="11" spans="1:9" ht="15.75" x14ac:dyDescent="0.25">
      <c r="A11" s="8" t="s">
        <v>68</v>
      </c>
      <c r="B11" s="9">
        <v>1.5</v>
      </c>
      <c r="C11" s="9">
        <v>1</v>
      </c>
      <c r="D11" s="9">
        <f t="shared" ref="D11:D16" si="0">B11*C11</f>
        <v>1.5</v>
      </c>
      <c r="E11" s="9">
        <v>0</v>
      </c>
      <c r="F11" s="9">
        <f t="shared" ref="F11:F16" si="1">D11*E11</f>
        <v>0</v>
      </c>
      <c r="G11" s="9">
        <f t="shared" ref="G11:G16" si="2">F11*0.05</f>
        <v>0</v>
      </c>
      <c r="H11" s="9">
        <f t="shared" ref="H11:H16" si="3">F11*0.1</f>
        <v>0</v>
      </c>
      <c r="I11" s="11">
        <f t="shared" ref="I11:I16" si="4">F11*$F$2+G11*$G$2+H11*$H$2</f>
        <v>0</v>
      </c>
    </row>
    <row r="12" spans="1:9" ht="15.75" x14ac:dyDescent="0.25">
      <c r="A12" s="8" t="s">
        <v>69</v>
      </c>
      <c r="B12" s="9">
        <v>40</v>
      </c>
      <c r="C12" s="9">
        <v>1</v>
      </c>
      <c r="D12" s="9">
        <f t="shared" si="0"/>
        <v>40</v>
      </c>
      <c r="E12" s="9">
        <v>0</v>
      </c>
      <c r="F12" s="9">
        <f t="shared" si="1"/>
        <v>0</v>
      </c>
      <c r="G12" s="9">
        <f t="shared" si="2"/>
        <v>0</v>
      </c>
      <c r="H12" s="9">
        <f t="shared" si="3"/>
        <v>0</v>
      </c>
      <c r="I12" s="11">
        <f t="shared" si="4"/>
        <v>0</v>
      </c>
    </row>
    <row r="13" spans="1:9" x14ac:dyDescent="0.25">
      <c r="A13" s="8" t="s">
        <v>70</v>
      </c>
      <c r="B13" s="9">
        <v>40</v>
      </c>
      <c r="C13" s="9">
        <v>1</v>
      </c>
      <c r="D13" s="9">
        <f t="shared" si="0"/>
        <v>40</v>
      </c>
      <c r="E13" s="9">
        <v>99</v>
      </c>
      <c r="F13" s="9">
        <f t="shared" si="1"/>
        <v>3960</v>
      </c>
      <c r="G13" s="9">
        <f t="shared" si="2"/>
        <v>198</v>
      </c>
      <c r="H13" s="9">
        <f t="shared" si="3"/>
        <v>396</v>
      </c>
      <c r="I13" s="27">
        <f t="shared" si="4"/>
        <v>207266.40000000002</v>
      </c>
    </row>
    <row r="14" spans="1:9" x14ac:dyDescent="0.25">
      <c r="A14" s="8" t="s">
        <v>71</v>
      </c>
      <c r="B14" s="9">
        <v>16</v>
      </c>
      <c r="C14" s="9">
        <v>2</v>
      </c>
      <c r="D14" s="9">
        <f t="shared" si="0"/>
        <v>32</v>
      </c>
      <c r="E14" s="9">
        <v>99</v>
      </c>
      <c r="F14" s="9">
        <f t="shared" si="1"/>
        <v>3168</v>
      </c>
      <c r="G14" s="9">
        <f t="shared" si="2"/>
        <v>158.4</v>
      </c>
      <c r="H14" s="9">
        <f t="shared" si="3"/>
        <v>316.8</v>
      </c>
      <c r="I14" s="27">
        <f t="shared" si="4"/>
        <v>165813.12</v>
      </c>
    </row>
    <row r="15" spans="1:9" ht="15.75" x14ac:dyDescent="0.25">
      <c r="A15" s="8" t="s">
        <v>72</v>
      </c>
      <c r="B15" s="9">
        <v>16</v>
      </c>
      <c r="C15" s="9">
        <v>1</v>
      </c>
      <c r="D15" s="9">
        <f t="shared" si="0"/>
        <v>16</v>
      </c>
      <c r="E15" s="9">
        <v>0</v>
      </c>
      <c r="F15" s="9">
        <f t="shared" si="1"/>
        <v>0</v>
      </c>
      <c r="G15" s="9">
        <f t="shared" si="2"/>
        <v>0</v>
      </c>
      <c r="H15" s="9">
        <f t="shared" si="3"/>
        <v>0</v>
      </c>
      <c r="I15" s="11">
        <f t="shared" si="4"/>
        <v>0</v>
      </c>
    </row>
    <row r="16" spans="1:9" ht="15.75" x14ac:dyDescent="0.25">
      <c r="A16" s="8" t="s">
        <v>73</v>
      </c>
      <c r="B16" s="9">
        <v>4</v>
      </c>
      <c r="C16" s="9">
        <v>1</v>
      </c>
      <c r="D16" s="9">
        <f t="shared" si="0"/>
        <v>4</v>
      </c>
      <c r="E16" s="9">
        <v>99</v>
      </c>
      <c r="F16" s="9">
        <f t="shared" si="1"/>
        <v>396</v>
      </c>
      <c r="G16" s="9">
        <f t="shared" si="2"/>
        <v>19.8</v>
      </c>
      <c r="H16" s="9">
        <f t="shared" si="3"/>
        <v>39.6</v>
      </c>
      <c r="I16" s="27">
        <f t="shared" si="4"/>
        <v>20726.64</v>
      </c>
    </row>
    <row r="17" spans="1:9" ht="25.5" x14ac:dyDescent="0.25">
      <c r="A17" s="13" t="s">
        <v>90</v>
      </c>
      <c r="B17" s="12"/>
      <c r="C17" s="12"/>
      <c r="D17" s="12"/>
      <c r="E17" s="12"/>
      <c r="F17" s="32">
        <f>ROUND(SUM(F6:H16),-1)</f>
        <v>8650</v>
      </c>
      <c r="G17" s="33"/>
      <c r="H17" s="34"/>
      <c r="I17" s="21">
        <f>ROUND(SUM(I6:I16),-3)</f>
        <v>394000</v>
      </c>
    </row>
    <row r="19" spans="1:9" x14ac:dyDescent="0.25">
      <c r="A19" s="2" t="s">
        <v>46</v>
      </c>
    </row>
    <row r="20" spans="1:9" ht="45" customHeight="1" x14ac:dyDescent="0.25">
      <c r="A20" s="30" t="s">
        <v>95</v>
      </c>
      <c r="B20" s="30"/>
      <c r="C20" s="30"/>
      <c r="D20" s="30"/>
      <c r="E20" s="30"/>
      <c r="F20" s="30"/>
      <c r="G20" s="30"/>
      <c r="H20" s="30"/>
      <c r="I20" s="30"/>
    </row>
    <row r="21" spans="1:9" ht="49.5" customHeight="1" x14ac:dyDescent="0.25">
      <c r="A21" s="30" t="s">
        <v>87</v>
      </c>
      <c r="B21" s="30"/>
      <c r="C21" s="30"/>
      <c r="D21" s="30"/>
      <c r="E21" s="30"/>
      <c r="F21" s="30"/>
      <c r="G21" s="30"/>
      <c r="H21" s="30"/>
      <c r="I21" s="30"/>
    </row>
    <row r="22" spans="1:9" ht="18.75" x14ac:dyDescent="0.25">
      <c r="A22" s="36" t="s">
        <v>74</v>
      </c>
      <c r="B22" s="36"/>
      <c r="C22" s="36"/>
      <c r="D22" s="36"/>
      <c r="E22" s="36"/>
      <c r="F22" s="36"/>
      <c r="G22" s="36"/>
      <c r="H22" s="36"/>
      <c r="I22" s="36"/>
    </row>
    <row r="23" spans="1:9" ht="15.75" x14ac:dyDescent="0.25">
      <c r="A23" s="4" t="s">
        <v>75</v>
      </c>
    </row>
    <row r="24" spans="1:9" x14ac:dyDescent="0.25">
      <c r="A24" s="23" t="s">
        <v>86</v>
      </c>
    </row>
    <row r="25" spans="1:9" ht="15.75" x14ac:dyDescent="0.25">
      <c r="A25" s="4" t="s">
        <v>94</v>
      </c>
    </row>
  </sheetData>
  <mergeCells count="5">
    <mergeCell ref="A20:I20"/>
    <mergeCell ref="A21:I21"/>
    <mergeCell ref="A22:I22"/>
    <mergeCell ref="A3:A4"/>
    <mergeCell ref="F17:H1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2015-06-30T02:09:58Z</dcterms:created>
  <dcterms:modified xsi:type="dcterms:W3CDTF">2015-09-30T15:32:07Z</dcterms:modified>
</cp:coreProperties>
</file>