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Kerwin\Desktop\ICR Review Sept\"/>
    </mc:Choice>
  </mc:AlternateContent>
  <bookViews>
    <workbookView xWindow="0" yWindow="0" windowWidth="20700" windowHeight="7920" activeTab="1"/>
  </bookViews>
  <sheets>
    <sheet name="Table 1" sheetId="1" r:id="rId1"/>
    <sheet name="Table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I14" i="2" l="1"/>
  <c r="F14" i="2"/>
  <c r="I10" i="2"/>
  <c r="I11" i="2"/>
  <c r="I12" i="2"/>
  <c r="I13" i="2"/>
  <c r="I9" i="2"/>
  <c r="I4" i="2"/>
  <c r="I3" i="2"/>
  <c r="F13" i="2"/>
  <c r="H13" i="2" s="1"/>
  <c r="F12" i="2"/>
  <c r="H12" i="2" s="1"/>
  <c r="G11" i="2"/>
  <c r="F11" i="2"/>
  <c r="H11" i="2" s="1"/>
  <c r="F10" i="2"/>
  <c r="H10" i="2" s="1"/>
  <c r="F9" i="2"/>
  <c r="H9" i="2" s="1"/>
  <c r="F4" i="2"/>
  <c r="H4" i="2" s="1"/>
  <c r="H3" i="2"/>
  <c r="G3" i="2"/>
  <c r="F3" i="2"/>
  <c r="D12" i="2"/>
  <c r="D4" i="2"/>
  <c r="D3" i="2"/>
  <c r="C11" i="2"/>
  <c r="C13" i="2" s="1"/>
  <c r="D13" i="2" s="1"/>
  <c r="C9" i="2"/>
  <c r="C10" i="2" s="1"/>
  <c r="D10" i="2" s="1"/>
  <c r="D8" i="1"/>
  <c r="F8" i="1" s="1"/>
  <c r="I20" i="1"/>
  <c r="F15" i="1"/>
  <c r="G15" i="1" s="1"/>
  <c r="F10" i="1"/>
  <c r="H10" i="1" s="1"/>
  <c r="D15" i="1"/>
  <c r="D14" i="1"/>
  <c r="F14" i="1" s="1"/>
  <c r="D12" i="1"/>
  <c r="D10" i="1"/>
  <c r="D7" i="1"/>
  <c r="F7" i="1" s="1"/>
  <c r="E12" i="1"/>
  <c r="F12" i="1" s="1"/>
  <c r="G13" i="2" l="1"/>
  <c r="G12" i="2"/>
  <c r="G10" i="2"/>
  <c r="G9" i="2"/>
  <c r="G4" i="2"/>
  <c r="D11" i="2"/>
  <c r="D9" i="2"/>
  <c r="G8" i="1"/>
  <c r="H8" i="1"/>
  <c r="H12" i="1"/>
  <c r="H14" i="1"/>
  <c r="I14" i="1"/>
  <c r="I7" i="1"/>
  <c r="G7" i="1"/>
  <c r="H7" i="1"/>
  <c r="F16" i="1" s="1"/>
  <c r="F19" i="1" s="1"/>
  <c r="I15" i="1"/>
  <c r="H15" i="1"/>
  <c r="G14" i="1"/>
  <c r="G12" i="1"/>
  <c r="I12" i="1" s="1"/>
  <c r="G10" i="1"/>
  <c r="I10" i="1" s="1"/>
  <c r="I8" i="1" l="1"/>
  <c r="I16" i="1"/>
  <c r="I19" i="1" s="1"/>
  <c r="I21" i="1" s="1"/>
</calcChain>
</file>

<file path=xl/sharedStrings.xml><?xml version="1.0" encoding="utf-8"?>
<sst xmlns="http://schemas.openxmlformats.org/spreadsheetml/2006/main" count="55" uniqueCount="52">
  <si>
    <t>Burden item</t>
  </si>
  <si>
    <t>1.  Applications</t>
  </si>
  <si>
    <t>N/A</t>
  </si>
  <si>
    <t>2.  Survey and Studies</t>
  </si>
  <si>
    <t>3.  Reporting requirements</t>
  </si>
  <si>
    <t xml:space="preserve">     B.  Required activities</t>
  </si>
  <si>
    <r>
      <t xml:space="preserve">          Prepare SSM plan </t>
    </r>
    <r>
      <rPr>
        <vertAlign val="superscript"/>
        <sz val="10"/>
        <color theme="1"/>
        <rFont val="Times New Roman"/>
        <family val="1"/>
      </rPr>
      <t>d</t>
    </r>
  </si>
  <si>
    <t xml:space="preserve">     C.  Notification requirements</t>
  </si>
  <si>
    <r>
      <t xml:space="preserve">          Deviation of SSM plan </t>
    </r>
    <r>
      <rPr>
        <vertAlign val="superscript"/>
        <sz val="10"/>
        <color theme="1"/>
        <rFont val="Times New Roman"/>
        <family val="1"/>
      </rPr>
      <t>e</t>
    </r>
  </si>
  <si>
    <t xml:space="preserve">     D.  Write Report</t>
  </si>
  <si>
    <r>
      <t xml:space="preserve">          Semiannual compliance reports </t>
    </r>
    <r>
      <rPr>
        <vertAlign val="superscript"/>
        <sz val="10"/>
        <color theme="1"/>
        <rFont val="Times New Roman"/>
        <family val="1"/>
      </rPr>
      <t>f, g</t>
    </r>
  </si>
  <si>
    <r>
      <t xml:space="preserve">          Semiannual SSM reports </t>
    </r>
    <r>
      <rPr>
        <vertAlign val="superscript"/>
        <sz val="10"/>
        <color theme="1"/>
        <rFont val="Times New Roman"/>
        <family val="1"/>
      </rPr>
      <t>h</t>
    </r>
  </si>
  <si>
    <t>Subtotal  for Reporting  Requirements</t>
  </si>
  <si>
    <t>4.  Recordkeeping requirements</t>
  </si>
  <si>
    <t xml:space="preserve">Subtotal  for Recordkeeping Requirements  </t>
  </si>
  <si>
    <t>TOTAL LABOR BURDEN AND COST (rounded)</t>
  </si>
  <si>
    <t>Activity</t>
  </si>
  <si>
    <r>
      <t xml:space="preserve">2.  Enter and update information </t>
    </r>
    <r>
      <rPr>
        <vertAlign val="superscript"/>
        <sz val="10"/>
        <color theme="1"/>
        <rFont val="Times New Roman"/>
        <family val="1"/>
      </rPr>
      <t>c</t>
    </r>
  </si>
  <si>
    <t>3.  Required activities for sources with add-on control devices</t>
  </si>
  <si>
    <t xml:space="preserve">      a.  Review operating parameters</t>
  </si>
  <si>
    <t>See 6</t>
  </si>
  <si>
    <r>
      <t xml:space="preserve">4.  Excess emissions report reviews </t>
    </r>
    <r>
      <rPr>
        <vertAlign val="superscript"/>
        <sz val="10"/>
        <color theme="1"/>
        <rFont val="Times New Roman"/>
        <family val="1"/>
      </rPr>
      <t>d, e</t>
    </r>
  </si>
  <si>
    <t>6.  Reporting requirements</t>
  </si>
  <si>
    <r>
      <t xml:space="preserve">      a.  Review compliance reports </t>
    </r>
    <r>
      <rPr>
        <vertAlign val="superscript"/>
        <sz val="10"/>
        <color theme="1"/>
        <rFont val="Times New Roman"/>
        <family val="1"/>
      </rPr>
      <t>g</t>
    </r>
  </si>
  <si>
    <r>
      <t xml:space="preserve">      b.  Review SSM plan </t>
    </r>
    <r>
      <rPr>
        <vertAlign val="superscript"/>
        <sz val="10"/>
        <color theme="1"/>
        <rFont val="Times New Roman"/>
        <family val="1"/>
      </rPr>
      <t>h</t>
    </r>
  </si>
  <si>
    <r>
      <t xml:space="preserve">      c.  Review semiannual SSM reports </t>
    </r>
    <r>
      <rPr>
        <vertAlign val="superscript"/>
        <sz val="10"/>
        <color theme="1"/>
        <rFont val="Times New Roman"/>
        <family val="1"/>
      </rPr>
      <t>i</t>
    </r>
  </si>
  <si>
    <t>(A)
Person hours per occurrence</t>
  </si>
  <si>
    <t>(B)
No. of occurrences per respondent per year</t>
  </si>
  <si>
    <t>(D)
Respondents per year  a</t>
  </si>
  <si>
    <t>(E)
Technical person- hours per year
(E=CxD)</t>
  </si>
  <si>
    <t>(F)
Management person hours per year
(Ex0.05)</t>
  </si>
  <si>
    <t>(G)
Clerical person hours per year
(Ex0.1)</t>
  </si>
  <si>
    <t>(H)
Total Cost Per year b</t>
  </si>
  <si>
    <t>(C)
Person hours per respondent per year
(C=AxB)</t>
  </si>
  <si>
    <t>Capital and O&amp;M Cost</t>
  </si>
  <si>
    <t>Grand Total</t>
  </si>
  <si>
    <r>
      <t xml:space="preserve">     A.  Familiarize with rule requirement </t>
    </r>
    <r>
      <rPr>
        <vertAlign val="superscript"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 xml:space="preserve"> </t>
    </r>
  </si>
  <si>
    <t>New Sources</t>
  </si>
  <si>
    <t>Existing Sources</t>
  </si>
  <si>
    <t>5.  Review of SSM notification of deviation e, f</t>
  </si>
  <si>
    <t xml:space="preserve">      b.  Review continuous parameter monitoring          </t>
  </si>
  <si>
    <t>(A) 
EPA person- hours per occurrence</t>
  </si>
  <si>
    <t>(B) 
No. of occurrences per plant per year</t>
  </si>
  <si>
    <r>
      <t xml:space="preserve">(D) 
Plants per year  </t>
    </r>
    <r>
      <rPr>
        <b/>
        <vertAlign val="superscript"/>
        <sz val="12"/>
        <color theme="1"/>
        <rFont val="Times New Roman"/>
        <family val="1"/>
      </rPr>
      <t>a</t>
    </r>
  </si>
  <si>
    <t>(F) 
Management person-hours per year
(Ex0.05)</t>
  </si>
  <si>
    <t>(G) 
Clerical person-hours per year
(Ex0.1)</t>
  </si>
  <si>
    <r>
      <t xml:space="preserve">(H) 
Cost, $ </t>
    </r>
    <r>
      <rPr>
        <b/>
        <vertAlign val="superscript"/>
        <sz val="12"/>
        <color theme="1"/>
        <rFont val="Times New Roman"/>
        <family val="1"/>
      </rPr>
      <t>b</t>
    </r>
  </si>
  <si>
    <t>(E) 
Technical person- hours per year
(E=CxD)</t>
  </si>
  <si>
    <t>(C) 
EPA person- hours per plant per year
(C=AxB)</t>
  </si>
  <si>
    <t>TOTAL ANNUAL BURDEN AND COST (Rounded)</t>
  </si>
  <si>
    <t>1.  Familiarize with rule requirement</t>
  </si>
  <si>
    <t>hr/response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</si>
</sst>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8" fontId="4" fillId="0" borderId="1" xfId="0" applyNumberFormat="1" applyFont="1" applyBorder="1" applyAlignment="1">
      <alignment horizontal="righ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 indent="1"/>
    </xf>
    <xf numFmtId="0" fontId="1" fillId="0" borderId="1" xfId="0" applyFont="1" applyBorder="1" applyAlignment="1">
      <alignment horizontal="right" vertical="center" wrapText="1" indent="1"/>
    </xf>
    <xf numFmtId="6" fontId="1" fillId="0" borderId="1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Border="1" applyAlignment="1">
      <alignment horizontal="right" indent="1"/>
    </xf>
    <xf numFmtId="6" fontId="2" fillId="0" borderId="1" xfId="0" applyNumberFormat="1" applyFont="1" applyBorder="1" applyAlignment="1">
      <alignment horizontal="right" indent="1"/>
    </xf>
    <xf numFmtId="6" fontId="2" fillId="0" borderId="1" xfId="0" applyNumberFormat="1" applyFont="1" applyBorder="1" applyAlignment="1">
      <alignment horizontal="right" vertical="center" wrapText="1" indent="1"/>
    </xf>
    <xf numFmtId="0" fontId="6" fillId="0" borderId="1" xfId="0" applyFont="1" applyBorder="1" applyAlignment="1">
      <alignment horizontal="left" vertical="center" wrapText="1" indent="6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indent="6"/>
    </xf>
    <xf numFmtId="0" fontId="4" fillId="0" borderId="1" xfId="0" applyFont="1" applyFill="1" applyBorder="1" applyAlignment="1">
      <alignment horizontal="center" vertical="center" wrapText="1"/>
    </xf>
    <xf numFmtId="6" fontId="7" fillId="0" borderId="1" xfId="0" applyNumberFormat="1" applyFont="1" applyBorder="1" applyAlignment="1">
      <alignment vertical="center" wrapText="1"/>
    </xf>
    <xf numFmtId="1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G24" sqref="G24"/>
    </sheetView>
  </sheetViews>
  <sheetFormatPr defaultRowHeight="12.75" x14ac:dyDescent="0.2"/>
  <cols>
    <col min="1" max="1" width="42.5703125" style="1" customWidth="1"/>
    <col min="2" max="2" width="12.28515625" style="1" customWidth="1"/>
    <col min="3" max="3" width="12.5703125" style="1" customWidth="1"/>
    <col min="4" max="4" width="12.42578125" style="1" customWidth="1"/>
    <col min="5" max="5" width="11.7109375" style="1" customWidth="1"/>
    <col min="6" max="8" width="9.140625" style="1"/>
    <col min="9" max="9" width="17" style="1" customWidth="1"/>
    <col min="10" max="16384" width="9.140625" style="1"/>
  </cols>
  <sheetData>
    <row r="1" spans="1:9" x14ac:dyDescent="0.2">
      <c r="F1" s="1">
        <v>103.97</v>
      </c>
      <c r="G1" s="1">
        <v>129.93</v>
      </c>
      <c r="H1" s="1">
        <v>51.79</v>
      </c>
    </row>
    <row r="2" spans="1:9" ht="76.5" x14ac:dyDescent="0.2">
      <c r="A2" s="13" t="s">
        <v>0</v>
      </c>
      <c r="B2" s="14" t="s">
        <v>26</v>
      </c>
      <c r="C2" s="14" t="s">
        <v>27</v>
      </c>
      <c r="D2" s="14" t="s">
        <v>33</v>
      </c>
      <c r="E2" s="14" t="s">
        <v>28</v>
      </c>
      <c r="F2" s="14" t="s">
        <v>29</v>
      </c>
      <c r="G2" s="14" t="s">
        <v>30</v>
      </c>
      <c r="H2" s="14" t="s">
        <v>31</v>
      </c>
      <c r="I2" s="14" t="s">
        <v>32</v>
      </c>
    </row>
    <row r="3" spans="1:9" x14ac:dyDescent="0.2">
      <c r="A3" s="2" t="s">
        <v>1</v>
      </c>
      <c r="B3" s="3" t="s">
        <v>2</v>
      </c>
      <c r="C3" s="4"/>
      <c r="D3" s="3"/>
      <c r="E3" s="3"/>
      <c r="F3" s="3"/>
      <c r="G3" s="3"/>
      <c r="H3" s="3"/>
      <c r="I3" s="5"/>
    </row>
    <row r="4" spans="1:9" x14ac:dyDescent="0.2">
      <c r="A4" s="2" t="s">
        <v>3</v>
      </c>
      <c r="B4" s="3" t="s">
        <v>2</v>
      </c>
      <c r="C4" s="4"/>
      <c r="D4" s="3"/>
      <c r="E4" s="3"/>
      <c r="F4" s="3"/>
      <c r="G4" s="3"/>
      <c r="H4" s="3"/>
      <c r="I4" s="5"/>
    </row>
    <row r="5" spans="1:9" x14ac:dyDescent="0.2">
      <c r="A5" s="2" t="s">
        <v>4</v>
      </c>
      <c r="B5" s="3"/>
      <c r="C5" s="3"/>
      <c r="D5" s="3"/>
      <c r="E5" s="3"/>
      <c r="F5" s="3"/>
      <c r="G5" s="3"/>
      <c r="H5" s="3"/>
      <c r="I5" s="5"/>
    </row>
    <row r="6" spans="1:9" ht="15.75" x14ac:dyDescent="0.2">
      <c r="A6" s="2" t="s">
        <v>36</v>
      </c>
      <c r="B6" s="3"/>
      <c r="C6" s="3"/>
      <c r="D6" s="3"/>
      <c r="E6" s="3"/>
      <c r="F6" s="3"/>
      <c r="G6" s="3"/>
      <c r="H6" s="3"/>
      <c r="I6" s="5"/>
    </row>
    <row r="7" spans="1:9" x14ac:dyDescent="0.2">
      <c r="A7" s="29" t="s">
        <v>37</v>
      </c>
      <c r="B7" s="3">
        <v>10</v>
      </c>
      <c r="C7" s="3">
        <v>1</v>
      </c>
      <c r="D7" s="3">
        <f>B7*C7</f>
        <v>10</v>
      </c>
      <c r="E7" s="28">
        <v>1</v>
      </c>
      <c r="F7" s="3">
        <f>D7*E7</f>
        <v>10</v>
      </c>
      <c r="G7" s="3">
        <f>F7*0.05</f>
        <v>0.5</v>
      </c>
      <c r="H7" s="3">
        <f>F7*0.1</f>
        <v>1</v>
      </c>
      <c r="I7" s="6">
        <f>F7*$F$1+G7*$G$1+H7*$H$1</f>
        <v>1156.4549999999999</v>
      </c>
    </row>
    <row r="8" spans="1:9" x14ac:dyDescent="0.2">
      <c r="A8" s="20" t="s">
        <v>38</v>
      </c>
      <c r="B8" s="3">
        <v>2</v>
      </c>
      <c r="C8" s="3">
        <v>1</v>
      </c>
      <c r="D8" s="3">
        <f>B8*C8</f>
        <v>2</v>
      </c>
      <c r="E8" s="28">
        <v>1126</v>
      </c>
      <c r="F8" s="3">
        <f>D8*E8</f>
        <v>2252</v>
      </c>
      <c r="G8" s="3">
        <f>F8*0.05</f>
        <v>112.60000000000001</v>
      </c>
      <c r="H8" s="3">
        <f>F8*0.1</f>
        <v>225.20000000000002</v>
      </c>
      <c r="I8" s="6">
        <f>F8*$F$1+G8*$G$1+H8*$H$1</f>
        <v>260433.66600000003</v>
      </c>
    </row>
    <row r="9" spans="1:9" x14ac:dyDescent="0.2">
      <c r="A9" s="2" t="s">
        <v>5</v>
      </c>
      <c r="B9" s="3"/>
      <c r="C9" s="3"/>
      <c r="D9" s="3"/>
      <c r="E9" s="3"/>
      <c r="F9" s="3"/>
      <c r="G9" s="3"/>
      <c r="H9" s="3"/>
      <c r="I9" s="5"/>
    </row>
    <row r="10" spans="1:9" ht="15.75" x14ac:dyDescent="0.2">
      <c r="A10" s="2" t="s">
        <v>6</v>
      </c>
      <c r="B10" s="3">
        <v>40</v>
      </c>
      <c r="C10" s="3">
        <v>1</v>
      </c>
      <c r="D10" s="3">
        <f>B10*C10</f>
        <v>40</v>
      </c>
      <c r="E10" s="3">
        <v>1</v>
      </c>
      <c r="F10" s="3">
        <f>D10*E10</f>
        <v>40</v>
      </c>
      <c r="G10" s="3">
        <f>F10*0.05</f>
        <v>2</v>
      </c>
      <c r="H10" s="3">
        <f>F10*0.1</f>
        <v>4</v>
      </c>
      <c r="I10" s="6">
        <f>F10*$F$1+G10*$G$1+H10*$H$1</f>
        <v>4625.82</v>
      </c>
    </row>
    <row r="11" spans="1:9" x14ac:dyDescent="0.2">
      <c r="A11" s="2" t="s">
        <v>7</v>
      </c>
      <c r="B11" s="3"/>
      <c r="C11" s="3"/>
      <c r="D11" s="3"/>
      <c r="E11" s="3"/>
      <c r="F11" s="3"/>
      <c r="G11" s="3"/>
      <c r="H11" s="3"/>
      <c r="I11" s="5"/>
    </row>
    <row r="12" spans="1:9" ht="15.75" x14ac:dyDescent="0.2">
      <c r="A12" s="2" t="s">
        <v>8</v>
      </c>
      <c r="B12" s="3">
        <v>1</v>
      </c>
      <c r="C12" s="3">
        <v>2</v>
      </c>
      <c r="D12" s="3">
        <f>B12*C12</f>
        <v>2</v>
      </c>
      <c r="E12" s="3">
        <f>ROUND(0.05*E14, 0)</f>
        <v>56</v>
      </c>
      <c r="F12" s="3">
        <f>D12*E12</f>
        <v>112</v>
      </c>
      <c r="G12" s="3">
        <f>F12*0.05</f>
        <v>5.6000000000000005</v>
      </c>
      <c r="H12" s="3">
        <f>F12*0.1</f>
        <v>11.200000000000001</v>
      </c>
      <c r="I12" s="6">
        <f>F12*$F$1+G12*$G$1+H12*$H$1</f>
        <v>12952.296</v>
      </c>
    </row>
    <row r="13" spans="1:9" x14ac:dyDescent="0.2">
      <c r="A13" s="2" t="s">
        <v>9</v>
      </c>
      <c r="B13" s="3"/>
      <c r="C13" s="3"/>
      <c r="D13" s="3"/>
      <c r="E13" s="3"/>
      <c r="F13" s="3"/>
      <c r="G13" s="3"/>
      <c r="H13" s="3"/>
      <c r="I13" s="5"/>
    </row>
    <row r="14" spans="1:9" ht="15.75" x14ac:dyDescent="0.2">
      <c r="A14" s="2" t="s">
        <v>10</v>
      </c>
      <c r="B14" s="3">
        <v>2</v>
      </c>
      <c r="C14" s="3">
        <v>1</v>
      </c>
      <c r="D14" s="3">
        <f>B14*C14</f>
        <v>2</v>
      </c>
      <c r="E14" s="28">
        <v>1127</v>
      </c>
      <c r="F14" s="3">
        <f>D14*E14</f>
        <v>2254</v>
      </c>
      <c r="G14" s="3">
        <f>F14*0.05</f>
        <v>112.7</v>
      </c>
      <c r="H14" s="3">
        <f>F14*0.1</f>
        <v>225.4</v>
      </c>
      <c r="I14" s="6">
        <f>F14*$F$1+G14*$G$1+H14*$H$1</f>
        <v>260664.95699999999</v>
      </c>
    </row>
    <row r="15" spans="1:9" ht="15.75" x14ac:dyDescent="0.2">
      <c r="A15" s="2" t="s">
        <v>11</v>
      </c>
      <c r="B15" s="3">
        <v>6</v>
      </c>
      <c r="C15" s="3">
        <v>2</v>
      </c>
      <c r="D15" s="3">
        <f>B15*C15</f>
        <v>12</v>
      </c>
      <c r="E15" s="28">
        <v>1127</v>
      </c>
      <c r="F15" s="3">
        <f>D15*E15</f>
        <v>13524</v>
      </c>
      <c r="G15" s="3">
        <f>F15*0.05</f>
        <v>676.2</v>
      </c>
      <c r="H15" s="3">
        <f>F15*0.1</f>
        <v>1352.4</v>
      </c>
      <c r="I15" s="6">
        <f>F15*$F$1+G15*$G$1+H15*$H$1</f>
        <v>1563989.7420000001</v>
      </c>
    </row>
    <row r="16" spans="1:9" x14ac:dyDescent="0.2">
      <c r="A16" s="7" t="s">
        <v>12</v>
      </c>
      <c r="B16" s="8"/>
      <c r="C16" s="8"/>
      <c r="D16" s="8"/>
      <c r="E16" s="8"/>
      <c r="F16" s="34">
        <f>SUM(F7:H15)</f>
        <v>20920.8</v>
      </c>
      <c r="G16" s="34"/>
      <c r="H16" s="34"/>
      <c r="I16" s="9">
        <f>SUM(I7:I15)</f>
        <v>2103822.9359999998</v>
      </c>
    </row>
    <row r="17" spans="1:9" x14ac:dyDescent="0.2">
      <c r="A17" s="4" t="s">
        <v>13</v>
      </c>
      <c r="B17" s="3" t="s">
        <v>2</v>
      </c>
      <c r="C17" s="8"/>
      <c r="D17" s="8"/>
      <c r="E17" s="8"/>
      <c r="F17" s="8"/>
      <c r="G17" s="8"/>
      <c r="H17" s="8"/>
      <c r="I17" s="10"/>
    </row>
    <row r="18" spans="1:9" x14ac:dyDescent="0.2">
      <c r="A18" s="7" t="s">
        <v>14</v>
      </c>
      <c r="B18" s="8"/>
      <c r="C18" s="8"/>
      <c r="D18" s="8"/>
      <c r="E18" s="8"/>
      <c r="F18" s="33">
        <v>0</v>
      </c>
      <c r="G18" s="33"/>
      <c r="H18" s="33"/>
      <c r="I18" s="11">
        <v>0</v>
      </c>
    </row>
    <row r="19" spans="1:9" x14ac:dyDescent="0.2">
      <c r="A19" s="12" t="s">
        <v>15</v>
      </c>
      <c r="B19" s="2"/>
      <c r="C19" s="2"/>
      <c r="D19" s="2"/>
      <c r="E19" s="2"/>
      <c r="F19" s="35">
        <f>ROUND(F16+F18, -2)</f>
        <v>20900</v>
      </c>
      <c r="G19" s="35"/>
      <c r="H19" s="35"/>
      <c r="I19" s="19">
        <f>ROUND(I16+I18, -4)</f>
        <v>2100000</v>
      </c>
    </row>
    <row r="20" spans="1:9" x14ac:dyDescent="0.2">
      <c r="A20" s="15" t="s">
        <v>34</v>
      </c>
      <c r="B20" s="15"/>
      <c r="C20" s="15"/>
      <c r="D20" s="15"/>
      <c r="E20" s="15"/>
      <c r="F20" s="15"/>
      <c r="G20" s="15"/>
      <c r="H20" s="15"/>
      <c r="I20" s="17">
        <f>ROUND(15*1127, -2)</f>
        <v>16900</v>
      </c>
    </row>
    <row r="21" spans="1:9" x14ac:dyDescent="0.2">
      <c r="A21" s="16" t="s">
        <v>35</v>
      </c>
      <c r="B21" s="15"/>
      <c r="C21" s="15"/>
      <c r="D21" s="15"/>
      <c r="E21" s="15"/>
      <c r="F21" s="15"/>
      <c r="G21" s="15"/>
      <c r="H21" s="15"/>
      <c r="I21" s="18">
        <f>ROUND(I19+I20, -4)</f>
        <v>2120000</v>
      </c>
    </row>
    <row r="24" spans="1:9" x14ac:dyDescent="0.2">
      <c r="G24" s="32">
        <f>F19/3381</f>
        <v>6.1816030760130136</v>
      </c>
      <c r="H24" s="1" t="s">
        <v>51</v>
      </c>
    </row>
  </sheetData>
  <mergeCells count="3">
    <mergeCell ref="F18:H18"/>
    <mergeCell ref="F16:H16"/>
    <mergeCell ref="F19:H1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D17" sqref="D17"/>
    </sheetView>
  </sheetViews>
  <sheetFormatPr defaultRowHeight="15" x14ac:dyDescent="0.25"/>
  <cols>
    <col min="1" max="1" width="39.42578125" customWidth="1"/>
    <col min="2" max="6" width="10.42578125" customWidth="1"/>
    <col min="7" max="7" width="12" customWidth="1"/>
    <col min="8" max="8" width="10.42578125" customWidth="1"/>
    <col min="9" max="9" width="15.28515625" customWidth="1"/>
  </cols>
  <sheetData>
    <row r="1" spans="1:9" x14ac:dyDescent="0.25">
      <c r="F1">
        <v>46.67</v>
      </c>
      <c r="G1">
        <v>62.9</v>
      </c>
      <c r="H1">
        <v>25.25</v>
      </c>
    </row>
    <row r="2" spans="1:9" ht="76.5" x14ac:dyDescent="0.25">
      <c r="A2" s="14" t="s">
        <v>16</v>
      </c>
      <c r="B2" s="14" t="s">
        <v>41</v>
      </c>
      <c r="C2" s="14" t="s">
        <v>42</v>
      </c>
      <c r="D2" s="14" t="s">
        <v>48</v>
      </c>
      <c r="E2" s="14" t="s">
        <v>43</v>
      </c>
      <c r="F2" s="14" t="s">
        <v>47</v>
      </c>
      <c r="G2" s="14" t="s">
        <v>44</v>
      </c>
      <c r="H2" s="14" t="s">
        <v>45</v>
      </c>
      <c r="I2" s="14" t="s">
        <v>46</v>
      </c>
    </row>
    <row r="3" spans="1:9" x14ac:dyDescent="0.25">
      <c r="A3" s="21" t="s">
        <v>50</v>
      </c>
      <c r="B3" s="3">
        <v>8</v>
      </c>
      <c r="C3" s="3">
        <v>1</v>
      </c>
      <c r="D3" s="3">
        <f>B3*C3</f>
        <v>8</v>
      </c>
      <c r="E3" s="30">
        <v>50</v>
      </c>
      <c r="F3" s="3">
        <f>D3*E3</f>
        <v>400</v>
      </c>
      <c r="G3" s="3">
        <f>F3*0.05</f>
        <v>20</v>
      </c>
      <c r="H3" s="3">
        <f>F3*0.1</f>
        <v>40</v>
      </c>
      <c r="I3" s="6">
        <f>F3*$F$1+G3*$G$1+H3*$H$1</f>
        <v>20936</v>
      </c>
    </row>
    <row r="4" spans="1:9" ht="15.75" x14ac:dyDescent="0.25">
      <c r="A4" s="21" t="s">
        <v>17</v>
      </c>
      <c r="B4" s="3">
        <v>4</v>
      </c>
      <c r="C4" s="3">
        <v>1</v>
      </c>
      <c r="D4" s="3">
        <f>B4*C4</f>
        <v>4</v>
      </c>
      <c r="E4" s="3">
        <v>1</v>
      </c>
      <c r="F4" s="3">
        <f>D4*E4</f>
        <v>4</v>
      </c>
      <c r="G4" s="3">
        <f>F4*0.05</f>
        <v>0.2</v>
      </c>
      <c r="H4" s="3">
        <f>F4*0.1</f>
        <v>0.4</v>
      </c>
      <c r="I4" s="6">
        <f>F4*$F$1+G4*$G$1+H4*$H$1</f>
        <v>209.36</v>
      </c>
    </row>
    <row r="5" spans="1:9" ht="25.5" x14ac:dyDescent="0.25">
      <c r="A5" s="21" t="s">
        <v>18</v>
      </c>
      <c r="B5" s="3"/>
      <c r="C5" s="3"/>
      <c r="D5" s="3"/>
      <c r="E5" s="3"/>
      <c r="F5" s="3"/>
      <c r="G5" s="3"/>
      <c r="H5" s="3"/>
      <c r="I5" s="5"/>
    </row>
    <row r="6" spans="1:9" x14ac:dyDescent="0.25">
      <c r="A6" s="21" t="s">
        <v>19</v>
      </c>
      <c r="B6" s="3" t="s">
        <v>20</v>
      </c>
      <c r="C6" s="3"/>
      <c r="D6" s="3"/>
      <c r="E6" s="3"/>
      <c r="F6" s="3"/>
      <c r="G6" s="3"/>
      <c r="H6" s="3"/>
      <c r="I6" s="5"/>
    </row>
    <row r="7" spans="1:9" x14ac:dyDescent="0.25">
      <c r="A7" s="21" t="s">
        <v>40</v>
      </c>
      <c r="B7" s="3" t="s">
        <v>20</v>
      </c>
      <c r="C7" s="3"/>
      <c r="D7" s="3"/>
      <c r="E7" s="3"/>
      <c r="F7" s="3"/>
      <c r="G7" s="3"/>
      <c r="H7" s="3"/>
      <c r="I7" s="22"/>
    </row>
    <row r="8" spans="1:9" ht="15.75" x14ac:dyDescent="0.25">
      <c r="A8" s="21" t="s">
        <v>21</v>
      </c>
      <c r="B8" s="3"/>
      <c r="C8" s="3"/>
      <c r="D8" s="3"/>
      <c r="E8" s="3"/>
      <c r="F8" s="3"/>
      <c r="G8" s="3"/>
      <c r="H8" s="3"/>
      <c r="I8" s="4"/>
    </row>
    <row r="9" spans="1:9" x14ac:dyDescent="0.25">
      <c r="A9" s="21" t="s">
        <v>39</v>
      </c>
      <c r="B9" s="3">
        <v>8</v>
      </c>
      <c r="C9" s="3">
        <f>ROUND(1127/50*0.05, 2)</f>
        <v>1.1299999999999999</v>
      </c>
      <c r="D9" s="23">
        <f>B9*C9</f>
        <v>9.0399999999999991</v>
      </c>
      <c r="E9" s="3">
        <v>50</v>
      </c>
      <c r="F9" s="3">
        <f>D9*E9</f>
        <v>451.99999999999994</v>
      </c>
      <c r="G9" s="3">
        <f>F9*0.05</f>
        <v>22.599999999999998</v>
      </c>
      <c r="H9" s="3">
        <f>F9*0.1</f>
        <v>45.199999999999996</v>
      </c>
      <c r="I9" s="6">
        <f>F9*$F$1+G9*$G$1+H9*$H$1</f>
        <v>23657.679999999997</v>
      </c>
    </row>
    <row r="10" spans="1:9" x14ac:dyDescent="0.25">
      <c r="A10" s="21" t="s">
        <v>22</v>
      </c>
      <c r="B10" s="3">
        <v>1</v>
      </c>
      <c r="C10" s="3">
        <f>C9</f>
        <v>1.1299999999999999</v>
      </c>
      <c r="D10" s="24">
        <f t="shared" ref="D10:D13" si="0">B10*C10</f>
        <v>1.1299999999999999</v>
      </c>
      <c r="E10" s="3">
        <v>50</v>
      </c>
      <c r="F10" s="3">
        <f>D10*E10</f>
        <v>56.499999999999993</v>
      </c>
      <c r="G10" s="3">
        <f>F10*0.05</f>
        <v>2.8249999999999997</v>
      </c>
      <c r="H10" s="3">
        <f>F10*0.1</f>
        <v>5.6499999999999995</v>
      </c>
      <c r="I10" s="6">
        <f t="shared" ref="I10:I13" si="1">F10*$F$1+G10*$G$1+H10*$H$1</f>
        <v>2957.2099999999996</v>
      </c>
    </row>
    <row r="11" spans="1:9" ht="15.75" x14ac:dyDescent="0.25">
      <c r="A11" s="21" t="s">
        <v>23</v>
      </c>
      <c r="B11" s="3">
        <v>6</v>
      </c>
      <c r="C11" s="3">
        <f>ROUND(1127/50, 1)</f>
        <v>22.5</v>
      </c>
      <c r="D11" s="25">
        <f t="shared" si="0"/>
        <v>135</v>
      </c>
      <c r="E11" s="3">
        <v>50</v>
      </c>
      <c r="F11" s="3">
        <f>D11*E11</f>
        <v>6750</v>
      </c>
      <c r="G11" s="3">
        <f>F11*0.05</f>
        <v>337.5</v>
      </c>
      <c r="H11" s="3">
        <f>F11*0.1</f>
        <v>675</v>
      </c>
      <c r="I11" s="6">
        <f t="shared" si="1"/>
        <v>353295</v>
      </c>
    </row>
    <row r="12" spans="1:9" ht="15.75" x14ac:dyDescent="0.25">
      <c r="A12" s="21" t="s">
        <v>24</v>
      </c>
      <c r="B12" s="3">
        <v>8</v>
      </c>
      <c r="C12" s="3">
        <v>1</v>
      </c>
      <c r="D12" s="25">
        <f t="shared" si="0"/>
        <v>8</v>
      </c>
      <c r="E12" s="3">
        <v>1</v>
      </c>
      <c r="F12" s="3">
        <f>D12*E12</f>
        <v>8</v>
      </c>
      <c r="G12" s="3">
        <f>F12*0.05</f>
        <v>0.4</v>
      </c>
      <c r="H12" s="3">
        <f>F12*0.1</f>
        <v>0.8</v>
      </c>
      <c r="I12" s="6">
        <f t="shared" si="1"/>
        <v>418.72</v>
      </c>
    </row>
    <row r="13" spans="1:9" ht="15.75" x14ac:dyDescent="0.25">
      <c r="A13" s="21" t="s">
        <v>25</v>
      </c>
      <c r="B13" s="3">
        <v>4</v>
      </c>
      <c r="C13" s="3">
        <f>C11*2</f>
        <v>45</v>
      </c>
      <c r="D13" s="25">
        <f t="shared" si="0"/>
        <v>180</v>
      </c>
      <c r="E13" s="3">
        <v>50</v>
      </c>
      <c r="F13" s="3">
        <f>D13*E13</f>
        <v>9000</v>
      </c>
      <c r="G13" s="3">
        <f>F13*0.05</f>
        <v>450</v>
      </c>
      <c r="H13" s="3">
        <f>F13*0.1</f>
        <v>900</v>
      </c>
      <c r="I13" s="6">
        <f t="shared" si="1"/>
        <v>471060</v>
      </c>
    </row>
    <row r="14" spans="1:9" ht="25.5" x14ac:dyDescent="0.25">
      <c r="A14" s="26" t="s">
        <v>49</v>
      </c>
      <c r="B14" s="27"/>
      <c r="C14" s="27"/>
      <c r="D14" s="27"/>
      <c r="E14" s="27"/>
      <c r="F14" s="36">
        <f>ROUND(SUM(F3:H13), -2)</f>
        <v>19200</v>
      </c>
      <c r="G14" s="36"/>
      <c r="H14" s="36"/>
      <c r="I14" s="31">
        <f>ROUND(SUM(I3:I13), -3)</f>
        <v>873000</v>
      </c>
    </row>
  </sheetData>
  <mergeCells count="1">
    <mergeCell ref="F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AHou</dc:creator>
  <cp:lastModifiedBy>Courtney Kerwin</cp:lastModifiedBy>
  <dcterms:created xsi:type="dcterms:W3CDTF">2015-05-06T20:41:45Z</dcterms:created>
  <dcterms:modified xsi:type="dcterms:W3CDTF">2015-09-12T01:49:29Z</dcterms:modified>
</cp:coreProperties>
</file>