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erwin\Desktop\ICR Review Sept\"/>
    </mc:Choice>
  </mc:AlternateContent>
  <bookViews>
    <workbookView xWindow="0" yWindow="0" windowWidth="20490" windowHeight="8340"/>
  </bookViews>
  <sheets>
    <sheet name="Respondent Burden" sheetId="1" r:id="rId1"/>
    <sheet name="Agency Burden" sheetId="2" r:id="rId2"/>
  </sheets>
  <calcPr calcId="152511"/>
</workbook>
</file>

<file path=xl/calcChain.xml><?xml version="1.0" encoding="utf-8"?>
<calcChain xmlns="http://schemas.openxmlformats.org/spreadsheetml/2006/main">
  <c r="N46" i="1" l="1"/>
  <c r="J48" i="1" l="1"/>
  <c r="F10" i="1"/>
  <c r="F44" i="1"/>
  <c r="F41" i="1"/>
  <c r="F16" i="1"/>
  <c r="F15" i="1"/>
  <c r="F8" i="1"/>
  <c r="O11" i="1"/>
  <c r="O10" i="1"/>
  <c r="E18" i="2" l="1"/>
  <c r="G18" i="2" s="1"/>
  <c r="E17" i="2"/>
  <c r="G17" i="2" s="1"/>
  <c r="H17" i="2" s="1"/>
  <c r="E16" i="2"/>
  <c r="G16" i="2" s="1"/>
  <c r="E15" i="2"/>
  <c r="G15" i="2" s="1"/>
  <c r="E14" i="2"/>
  <c r="G14" i="2" s="1"/>
  <c r="E13" i="2"/>
  <c r="G13" i="2" s="1"/>
  <c r="I13" i="2" s="1"/>
  <c r="E12" i="2"/>
  <c r="G12" i="2" s="1"/>
  <c r="E6" i="2"/>
  <c r="G6" i="2" s="1"/>
  <c r="E5" i="2"/>
  <c r="G5" i="2" s="1"/>
  <c r="E4" i="2"/>
  <c r="G4" i="2" s="1"/>
  <c r="G43" i="1"/>
  <c r="I43" i="1" s="1"/>
  <c r="E44" i="1"/>
  <c r="G44" i="1" s="1"/>
  <c r="E43" i="1"/>
  <c r="E42" i="1"/>
  <c r="G42" i="1" s="1"/>
  <c r="E41" i="1"/>
  <c r="G41" i="1" s="1"/>
  <c r="I41" i="1" s="1"/>
  <c r="E40" i="1"/>
  <c r="G40" i="1" s="1"/>
  <c r="E39" i="1"/>
  <c r="G39" i="1" s="1"/>
  <c r="I39" i="1" s="1"/>
  <c r="E38" i="1"/>
  <c r="G38" i="1" s="1"/>
  <c r="E34" i="1"/>
  <c r="G34" i="1" s="1"/>
  <c r="E33" i="1"/>
  <c r="G33" i="1" s="1"/>
  <c r="E32" i="1"/>
  <c r="G32" i="1" s="1"/>
  <c r="E29" i="1"/>
  <c r="G29" i="1" s="1"/>
  <c r="E28" i="1"/>
  <c r="G28" i="1" s="1"/>
  <c r="E27" i="1"/>
  <c r="G27" i="1" s="1"/>
  <c r="E26" i="1"/>
  <c r="G26" i="1" s="1"/>
  <c r="E24" i="1"/>
  <c r="G24" i="1" s="1"/>
  <c r="E23" i="1"/>
  <c r="G23" i="1" s="1"/>
  <c r="E22" i="1"/>
  <c r="G22" i="1" s="1"/>
  <c r="E21" i="1"/>
  <c r="G21" i="1" s="1"/>
  <c r="E20" i="1"/>
  <c r="G20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8" i="1"/>
  <c r="G8" i="1" s="1"/>
  <c r="E6" i="1"/>
  <c r="G6" i="1" s="1"/>
  <c r="I16" i="2" l="1"/>
  <c r="H16" i="2"/>
  <c r="I5" i="2"/>
  <c r="H5" i="2"/>
  <c r="J5" i="2" s="1"/>
  <c r="I18" i="2"/>
  <c r="J18" i="2" s="1"/>
  <c r="H18" i="2"/>
  <c r="I6" i="2"/>
  <c r="H6" i="2"/>
  <c r="J6" i="2" s="1"/>
  <c r="I12" i="2"/>
  <c r="H12" i="2"/>
  <c r="J17" i="2"/>
  <c r="H14" i="2"/>
  <c r="J14" i="2" s="1"/>
  <c r="I14" i="2"/>
  <c r="I17" i="2"/>
  <c r="G19" i="2" s="1"/>
  <c r="I4" i="2"/>
  <c r="H4" i="2"/>
  <c r="J4" i="2" s="1"/>
  <c r="J43" i="1"/>
  <c r="H13" i="2"/>
  <c r="J13" i="2" s="1"/>
  <c r="I15" i="2"/>
  <c r="H15" i="2"/>
  <c r="H6" i="1"/>
  <c r="I6" i="1"/>
  <c r="H10" i="1"/>
  <c r="I10" i="1"/>
  <c r="H12" i="1"/>
  <c r="I12" i="1"/>
  <c r="H16" i="1"/>
  <c r="I16" i="1"/>
  <c r="H21" i="1"/>
  <c r="I21" i="1"/>
  <c r="H23" i="1"/>
  <c r="I23" i="1"/>
  <c r="H26" i="1"/>
  <c r="I26" i="1"/>
  <c r="H28" i="1"/>
  <c r="I28" i="1"/>
  <c r="H32" i="1"/>
  <c r="I32" i="1"/>
  <c r="I8" i="1"/>
  <c r="H8" i="1"/>
  <c r="I11" i="1"/>
  <c r="H11" i="1"/>
  <c r="I13" i="1"/>
  <c r="H13" i="1"/>
  <c r="I15" i="1"/>
  <c r="H15" i="1"/>
  <c r="I20" i="1"/>
  <c r="H20" i="1"/>
  <c r="J20" i="1" s="1"/>
  <c r="I22" i="1"/>
  <c r="H22" i="1"/>
  <c r="I24" i="1"/>
  <c r="H24" i="1"/>
  <c r="I27" i="1"/>
  <c r="H27" i="1"/>
  <c r="I29" i="1"/>
  <c r="H29" i="1"/>
  <c r="J29" i="1" s="1"/>
  <c r="I33" i="1"/>
  <c r="H33" i="1"/>
  <c r="H38" i="1"/>
  <c r="I38" i="1"/>
  <c r="H40" i="1"/>
  <c r="J40" i="1" s="1"/>
  <c r="I40" i="1"/>
  <c r="H42" i="1"/>
  <c r="I42" i="1"/>
  <c r="H44" i="1"/>
  <c r="I44" i="1"/>
  <c r="H14" i="1"/>
  <c r="I14" i="1"/>
  <c r="H39" i="1"/>
  <c r="J39" i="1" s="1"/>
  <c r="H41" i="1"/>
  <c r="J41" i="1" s="1"/>
  <c r="H43" i="1"/>
  <c r="I34" i="1"/>
  <c r="H34" i="1"/>
  <c r="J34" i="1" s="1"/>
  <c r="J15" i="2" l="1"/>
  <c r="J19" i="2" s="1"/>
  <c r="G47" i="1"/>
  <c r="G35" i="1"/>
  <c r="J12" i="2"/>
  <c r="J16" i="2"/>
  <c r="G46" i="1"/>
  <c r="J44" i="1"/>
  <c r="J46" i="1" s="1"/>
  <c r="J26" i="1"/>
  <c r="J12" i="1"/>
  <c r="J42" i="1"/>
  <c r="J23" i="1"/>
  <c r="J10" i="1"/>
  <c r="J27" i="1"/>
  <c r="J15" i="1"/>
  <c r="J28" i="1"/>
  <c r="J16" i="1"/>
  <c r="J33" i="1"/>
  <c r="J22" i="1"/>
  <c r="J11" i="1"/>
  <c r="J8" i="1"/>
  <c r="J6" i="1"/>
  <c r="J14" i="1"/>
  <c r="J24" i="1"/>
  <c r="J13" i="1"/>
  <c r="J21" i="1"/>
  <c r="J38" i="1"/>
  <c r="J32" i="1"/>
  <c r="J35" i="1" l="1"/>
  <c r="J47" i="1"/>
  <c r="J49" i="1" s="1"/>
</calcChain>
</file>

<file path=xl/sharedStrings.xml><?xml version="1.0" encoding="utf-8"?>
<sst xmlns="http://schemas.openxmlformats.org/spreadsheetml/2006/main" count="107" uniqueCount="86">
  <si>
    <t>Burden item</t>
  </si>
  <si>
    <t>N/A</t>
  </si>
  <si>
    <t>Labor Rates</t>
  </si>
  <si>
    <t>Tech</t>
  </si>
  <si>
    <t>Mngmt</t>
  </si>
  <si>
    <t>Cler</t>
  </si>
  <si>
    <t>(A) Person hours per occurrence</t>
  </si>
  <si>
    <t>(C) Person hours per respondent per year (AxB)</t>
  </si>
  <si>
    <t>(B) No. of occurrences per respondent per year</t>
  </si>
  <si>
    <t>(E) Technical person- hours per year (CxD)</t>
  </si>
  <si>
    <t>(F) Management person hours per year (Ex0.05)</t>
  </si>
  <si>
    <t>(G) Clerical person hours per year (Ex0.1)</t>
  </si>
  <si>
    <r>
      <t xml:space="preserve">(D) Respondents per year  </t>
    </r>
    <r>
      <rPr>
        <b/>
        <vertAlign val="superscript"/>
        <sz val="10"/>
        <color theme="1"/>
        <rFont val="Times New Roman"/>
        <family val="1"/>
      </rPr>
      <t>a</t>
    </r>
  </si>
  <si>
    <r>
      <t xml:space="preserve">(H) Total Cost Per year </t>
    </r>
    <r>
      <rPr>
        <b/>
        <vertAlign val="superscript"/>
        <sz val="10"/>
        <color theme="1"/>
        <rFont val="Times New Roman"/>
        <family val="1"/>
      </rPr>
      <t>b</t>
    </r>
  </si>
  <si>
    <t>Report Review</t>
  </si>
  <si>
    <t>1. Applications</t>
  </si>
  <si>
    <t>2. Survey and Studies</t>
  </si>
  <si>
    <t>4. Reporting Requirements</t>
  </si>
  <si>
    <t>Operation and maintenance plans for  by-product coke oven batteries and capture systems and control devices applied to pushing emissions</t>
  </si>
  <si>
    <t>Work practice plan for batteries with horizontal flues (one plant)</t>
  </si>
  <si>
    <r>
      <t xml:space="preserve">Monthly inspections and maintenance of affected sources, control devices, and continuous parameter monitoring systems </t>
    </r>
    <r>
      <rPr>
        <vertAlign val="superscript"/>
        <sz val="10"/>
        <color rgb="FF000000"/>
        <rFont val="Times New Roman"/>
        <family val="1"/>
      </rPr>
      <t>e</t>
    </r>
  </si>
  <si>
    <t>C. Create information</t>
  </si>
  <si>
    <t>See 4B</t>
  </si>
  <si>
    <t>D. Gather existing information</t>
  </si>
  <si>
    <t>E. Write report</t>
  </si>
  <si>
    <t xml:space="preserve">   Notification of applicability</t>
  </si>
  <si>
    <t xml:space="preserve">   Notification of constr./reconstr.</t>
  </si>
  <si>
    <t xml:space="preserve">   Notification of actual startup</t>
  </si>
  <si>
    <t xml:space="preserve">   Notification of special compliance</t>
  </si>
  <si>
    <t xml:space="preserve">   Requirements</t>
  </si>
  <si>
    <t xml:space="preserve">   Compliance extension request</t>
  </si>
  <si>
    <t xml:space="preserve">   Site-specific test plan</t>
  </si>
  <si>
    <t xml:space="preserve">   Notification of compliance status</t>
  </si>
  <si>
    <t xml:space="preserve">   NESHAP waiver application</t>
  </si>
  <si>
    <t>5.  Recordkeeping Requirements</t>
  </si>
  <si>
    <t>See 4A</t>
  </si>
  <si>
    <t>B.  Plan activities</t>
  </si>
  <si>
    <t>C.  Implement activities</t>
  </si>
  <si>
    <t>D.  Develop record system</t>
  </si>
  <si>
    <t>E.  Time to enter information</t>
  </si>
  <si>
    <t>F.  Time to train personnel</t>
  </si>
  <si>
    <t>I.  Time for audits</t>
  </si>
  <si>
    <t>3. Acquisition, Installation, and Utilization of Technology and Systems</t>
  </si>
  <si>
    <t xml:space="preserve">  Startup, shutdown, malfunction plan</t>
  </si>
  <si>
    <r>
      <t xml:space="preserve">   Notification of performance test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</si>
  <si>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 Emergency startup, shutdown, or  malfunction reports   </t>
    </r>
    <r>
      <rPr>
        <vertAlign val="superscript"/>
        <sz val="10"/>
        <color rgb="FF000000"/>
        <rFont val="Times New Roman"/>
        <family val="1"/>
      </rPr>
      <t>i</t>
    </r>
  </si>
  <si>
    <t>Initial performance test</t>
  </si>
  <si>
    <t>Repeat performance test-Retesting preparation</t>
  </si>
  <si>
    <t>Repeat performance- Retesting</t>
  </si>
  <si>
    <t xml:space="preserve">   Notification of construction/reconstruction</t>
  </si>
  <si>
    <t xml:space="preserve">   Notification of anticipated startup</t>
  </si>
  <si>
    <t xml:space="preserve">   Notification of special compliance requirements </t>
  </si>
  <si>
    <t xml:space="preserve">   Notification of initial performance test</t>
  </si>
  <si>
    <r>
      <t xml:space="preserve">   Notification of compliance status </t>
    </r>
    <r>
      <rPr>
        <vertAlign val="superscript"/>
        <sz val="10"/>
        <color rgb="FF000000"/>
        <rFont val="Times New Roman"/>
        <family val="1"/>
      </rPr>
      <t>d</t>
    </r>
  </si>
  <si>
    <r>
      <t xml:space="preserve">   Review of semi-annual compliance  report</t>
    </r>
    <r>
      <rPr>
        <vertAlign val="superscript"/>
        <sz val="10"/>
        <color rgb="FF000000"/>
        <rFont val="Times New Roman"/>
        <family val="1"/>
      </rPr>
      <t xml:space="preserve"> d</t>
    </r>
  </si>
  <si>
    <t xml:space="preserve">   Review of NESHAP waiver application</t>
  </si>
  <si>
    <r>
      <t xml:space="preserve">   Review of quarterly  compliance  report for battery    stacks  </t>
    </r>
    <r>
      <rPr>
        <vertAlign val="superscript"/>
        <sz val="12"/>
        <color rgb="FF000000"/>
        <rFont val="Times New Roman"/>
        <family val="1"/>
      </rPr>
      <t>f</t>
    </r>
  </si>
  <si>
    <r>
      <t xml:space="preserve">(D) Plants per year  </t>
    </r>
    <r>
      <rPr>
        <b/>
        <vertAlign val="superscript"/>
        <sz val="10"/>
        <color theme="1"/>
        <rFont val="Times New Roman"/>
        <family val="1"/>
      </rPr>
      <t>a</t>
    </r>
  </si>
  <si>
    <t>(C) Hours per plant per year (AxB)</t>
  </si>
  <si>
    <t>(B) No. of occurrences per plant per year</t>
  </si>
  <si>
    <t xml:space="preserve">   Review of repeat Method 5 performance test report</t>
  </si>
  <si>
    <r>
      <t xml:space="preserve">   Review of emergenc</t>
    </r>
    <r>
      <rPr>
        <sz val="12"/>
        <color rgb="FF000000"/>
        <rFont val="Times New Roman"/>
        <family val="1"/>
      </rPr>
      <t xml:space="preserve">y </t>
    </r>
    <r>
      <rPr>
        <sz val="10"/>
        <color rgb="FF000000"/>
        <rFont val="Times New Roman"/>
        <family val="1"/>
      </rPr>
      <t>startup, shutdown, and malfunction repor</t>
    </r>
    <r>
      <rPr>
        <sz val="12"/>
        <color rgb="FF000000"/>
        <rFont val="Times New Roman"/>
        <family val="1"/>
      </rPr>
      <t>t</t>
    </r>
    <r>
      <rPr>
        <sz val="10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g</t>
    </r>
  </si>
  <si>
    <t>Subtotal for Recordkeeping Requirements</t>
  </si>
  <si>
    <t>Subtotal  for Reporting  Requirements</t>
  </si>
  <si>
    <t>hr/resp</t>
  </si>
  <si>
    <r>
      <t xml:space="preserve">H.  Time to transmit or disclose information   </t>
    </r>
    <r>
      <rPr>
        <vertAlign val="superscript"/>
        <sz val="10"/>
        <color rgb="FF000000"/>
        <rFont val="Times New Roman"/>
        <family val="1"/>
      </rPr>
      <t>j</t>
    </r>
  </si>
  <si>
    <t>G.  Time to adjust existing ways to comply with previously applicable requirements</t>
  </si>
  <si>
    <r>
      <t xml:space="preserve">TOTAL LABOR BURDEN AND COST (rounded) </t>
    </r>
    <r>
      <rPr>
        <b/>
        <vertAlign val="superscript"/>
        <sz val="10"/>
        <color theme="1"/>
        <rFont val="Times New Roman"/>
        <family val="1"/>
      </rPr>
      <t>k</t>
    </r>
  </si>
  <si>
    <r>
      <t xml:space="preserve">Capital and O&amp;M Cost (see Section 6(b)(iii)): </t>
    </r>
    <r>
      <rPr>
        <b/>
        <vertAlign val="superscript"/>
        <sz val="10"/>
        <rFont val="Times New Roman"/>
        <family val="1"/>
      </rPr>
      <t>k</t>
    </r>
  </si>
  <si>
    <r>
      <t xml:space="preserve">TOTAL COST: </t>
    </r>
    <r>
      <rPr>
        <b/>
        <vertAlign val="superscript"/>
        <sz val="10"/>
        <rFont val="Times New Roman"/>
        <family val="1"/>
      </rPr>
      <t>k</t>
    </r>
  </si>
  <si>
    <t>Table 1: Annual Respondent Burden and Cost – NESHAP for Coke Oven Pushing, Quenching, and Battery Stacks (40 CFR Part 63, Subpart CCCCC) (Renewal)</t>
  </si>
  <si>
    <t>Table 2: Average Annual EPA Burden and Cost – NESHAP for Coke Oven Pushing, Quenching, and Battery Stacks (40 CFR Part 63, Subpart CCCCC) (Renewal)</t>
  </si>
  <si>
    <r>
      <t xml:space="preserve">TOTAL ANNUAL COST </t>
    </r>
    <r>
      <rPr>
        <b/>
        <vertAlign val="superscript"/>
        <sz val="10"/>
        <color rgb="FF000000"/>
        <rFont val="Times New Roman"/>
        <family val="1"/>
      </rPr>
      <t>h</t>
    </r>
  </si>
  <si>
    <t>Number of Respondents:</t>
  </si>
  <si>
    <t>By-product Batteries</t>
  </si>
  <si>
    <t>Non-recovery Batteries</t>
  </si>
  <si>
    <t>A. Familiarize with rule requirement</t>
  </si>
  <si>
    <t>A.  Familiarize with rule requirement</t>
  </si>
  <si>
    <t xml:space="preserve">Per Donna Lee Jones, US Steel Gary Works and US Steel Granite City Works shut down since last ICR period. These 2 facilities operate 5 by-product batteries. </t>
  </si>
  <si>
    <r>
      <t xml:space="preserve">B. Required activities  </t>
    </r>
    <r>
      <rPr>
        <vertAlign val="superscript"/>
        <sz val="10"/>
        <color rgb="FF000000"/>
        <rFont val="Times New Roman"/>
        <family val="1"/>
      </rPr>
      <t>c, d</t>
    </r>
  </si>
  <si>
    <r>
      <t xml:space="preserve">   Method 5 performance test  </t>
    </r>
    <r>
      <rPr>
        <vertAlign val="superscript"/>
        <sz val="10"/>
        <color rgb="FF000000"/>
        <rFont val="Times New Roman"/>
        <family val="1"/>
      </rPr>
      <t>e, c</t>
    </r>
  </si>
  <si>
    <r>
      <t xml:space="preserve">Method 9 daily observations for   fugitive pushing emissions  </t>
    </r>
    <r>
      <rPr>
        <vertAlign val="superscript"/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 xml:space="preserve">  </t>
    </r>
  </si>
  <si>
    <r>
      <t xml:space="preserve">Weekly sampling for total dissolved solids (TSD) 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</si>
  <si>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   Report of performance test 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</si>
  <si>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  Semiannual compliance reports 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</si>
  <si>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  Quarterly compliance reports for battery stacks  </t>
    </r>
    <r>
      <rPr>
        <vertAlign val="superscript"/>
        <sz val="10"/>
        <color rgb="FF000000"/>
        <rFont val="Times New Roman"/>
        <family val="1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</si>
</sst>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#,##0.0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4" fontId="7" fillId="0" borderId="5" xfId="0" applyNumberFormat="1" applyFont="1" applyFill="1" applyBorder="1" applyAlignment="1">
      <alignment horizontal="center" wrapText="1"/>
    </xf>
    <xf numFmtId="2" fontId="7" fillId="0" borderId="5" xfId="0" applyNumberFormat="1" applyFont="1" applyFill="1" applyBorder="1" applyAlignment="1">
      <alignment horizontal="center" wrapText="1"/>
    </xf>
    <xf numFmtId="164" fontId="7" fillId="0" borderId="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wrapText="1"/>
    </xf>
    <xf numFmtId="0" fontId="7" fillId="0" borderId="5" xfId="0" applyNumberFormat="1" applyFont="1" applyFill="1" applyBorder="1" applyAlignment="1">
      <alignment horizontal="center" wrapText="1"/>
    </xf>
    <xf numFmtId="164" fontId="7" fillId="0" borderId="6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166" fontId="7" fillId="0" borderId="1" xfId="0" applyNumberFormat="1" applyFont="1" applyFill="1" applyBorder="1" applyAlignment="1">
      <alignment horizontal="center" wrapText="1"/>
    </xf>
    <xf numFmtId="0" fontId="18" fillId="0" borderId="0" xfId="0" applyFont="1" applyFill="1"/>
    <xf numFmtId="0" fontId="7" fillId="0" borderId="0" xfId="0" applyFont="1" applyFill="1" applyAlignment="1">
      <alignment horizontal="left" vertical="center" indent="10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5" xfId="0" applyNumberFormat="1" applyFont="1" applyFill="1" applyBorder="1" applyAlignment="1">
      <alignment horizontal="center" wrapText="1"/>
    </xf>
    <xf numFmtId="165" fontId="3" fillId="0" borderId="6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vertical="top" wrapText="1"/>
    </xf>
    <xf numFmtId="0" fontId="7" fillId="0" borderId="5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7" fillId="0" borderId="4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4" fontId="7" fillId="0" borderId="8" xfId="0" applyNumberFormat="1" applyFont="1" applyFill="1" applyBorder="1" applyAlignment="1">
      <alignment horizontal="center" wrapText="1"/>
    </xf>
    <xf numFmtId="2" fontId="7" fillId="0" borderId="8" xfId="0" applyNumberFormat="1" applyFont="1" applyFill="1" applyBorder="1" applyAlignment="1">
      <alignment horizontal="center" wrapText="1"/>
    </xf>
    <xf numFmtId="164" fontId="7" fillId="0" borderId="9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wrapText="1"/>
    </xf>
    <xf numFmtId="4" fontId="10" fillId="0" borderId="4" xfId="0" applyNumberFormat="1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horizontal="center" wrapText="1"/>
    </xf>
    <xf numFmtId="1" fontId="3" fillId="0" borderId="0" xfId="0" applyNumberFormat="1" applyFont="1" applyFill="1"/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9" fillId="0" borderId="0" xfId="0" applyFont="1" applyFill="1"/>
    <xf numFmtId="0" fontId="15" fillId="0" borderId="0" xfId="0" applyFont="1" applyFill="1" applyAlignment="1">
      <alignment horizontal="left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/>
    <xf numFmtId="8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0" fillId="0" borderId="1" xfId="0" applyFill="1" applyBorder="1" applyAlignment="1">
      <alignment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6" fontId="6" fillId="0" borderId="1" xfId="0" applyNumberFormat="1" applyFont="1" applyFill="1" applyBorder="1" applyAlignment="1">
      <alignment horizontal="right" wrapText="1"/>
    </xf>
    <xf numFmtId="16" fontId="0" fillId="0" borderId="0" xfId="0" applyNumberFormat="1" applyFill="1" applyAlignment="1">
      <alignment horizontal="center" vertical="center"/>
    </xf>
    <xf numFmtId="0" fontId="14" fillId="0" borderId="0" xfId="0" applyFont="1" applyFill="1" applyAlignment="1">
      <alignment horizontal="left"/>
    </xf>
    <xf numFmtId="3" fontId="11" fillId="0" borderId="2" xfId="0" applyNumberFormat="1" applyFont="1" applyFill="1" applyBorder="1" applyAlignment="1">
      <alignment horizontal="center" wrapText="1"/>
    </xf>
    <xf numFmtId="3" fontId="11" fillId="0" borderId="5" xfId="0" applyNumberFormat="1" applyFont="1" applyFill="1" applyBorder="1" applyAlignment="1">
      <alignment horizontal="center" wrapText="1"/>
    </xf>
    <xf numFmtId="3" fontId="11" fillId="0" borderId="6" xfId="0" applyNumberFormat="1" applyFont="1" applyFill="1" applyBorder="1" applyAlignment="1">
      <alignment horizontal="center" wrapText="1"/>
    </xf>
    <xf numFmtId="3" fontId="10" fillId="0" borderId="2" xfId="0" applyNumberFormat="1" applyFont="1" applyFill="1" applyBorder="1" applyAlignment="1">
      <alignment horizontal="center" wrapText="1"/>
    </xf>
    <xf numFmtId="3" fontId="10" fillId="0" borderId="5" xfId="0" applyNumberFormat="1" applyFont="1" applyFill="1" applyBorder="1" applyAlignment="1">
      <alignment horizontal="center" wrapText="1"/>
    </xf>
    <xf numFmtId="3" fontId="10" fillId="0" borderId="6" xfId="0" applyNumberFormat="1" applyFont="1" applyFill="1" applyBorder="1" applyAlignment="1">
      <alignment horizontal="center" wrapText="1"/>
    </xf>
    <xf numFmtId="3" fontId="6" fillId="0" borderId="2" xfId="0" applyNumberFormat="1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 wrapText="1"/>
    </xf>
    <xf numFmtId="1" fontId="6" fillId="0" borderId="5" xfId="0" applyNumberFormat="1" applyFont="1" applyFill="1" applyBorder="1" applyAlignment="1">
      <alignment horizontal="center" wrapText="1"/>
    </xf>
    <xf numFmtId="1" fontId="6" fillId="0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3"/>
  <sheetViews>
    <sheetView tabSelected="1" workbookViewId="0">
      <selection activeCell="K3" sqref="K3"/>
    </sheetView>
  </sheetViews>
  <sheetFormatPr defaultRowHeight="12.75" x14ac:dyDescent="0.2"/>
  <cols>
    <col min="1" max="1" width="2.140625" style="6" customWidth="1"/>
    <col min="2" max="2" width="41" style="6" customWidth="1"/>
    <col min="3" max="4" width="9.28515625" style="2" customWidth="1"/>
    <col min="5" max="5" width="9.28515625" style="3" customWidth="1"/>
    <col min="6" max="6" width="9.28515625" style="2" customWidth="1"/>
    <col min="7" max="7" width="9.28515625" style="3" customWidth="1"/>
    <col min="8" max="9" width="9.28515625" style="4" customWidth="1"/>
    <col min="10" max="10" width="12.85546875" style="5" bestFit="1" customWidth="1"/>
    <col min="11" max="13" width="9.140625" style="6"/>
    <col min="14" max="14" width="20.7109375" style="6" customWidth="1"/>
    <col min="15" max="15" width="9.28515625" style="6" bestFit="1" customWidth="1"/>
    <col min="16" max="16384" width="9.140625" style="6"/>
  </cols>
  <sheetData>
    <row r="1" spans="2:15" x14ac:dyDescent="0.2">
      <c r="B1" s="1" t="s">
        <v>70</v>
      </c>
    </row>
    <row r="3" spans="2:15" ht="76.5" x14ac:dyDescent="0.2">
      <c r="B3" s="7" t="s">
        <v>0</v>
      </c>
      <c r="C3" s="7" t="s">
        <v>6</v>
      </c>
      <c r="D3" s="7" t="s">
        <v>8</v>
      </c>
      <c r="E3" s="8" t="s">
        <v>7</v>
      </c>
      <c r="F3" s="7" t="s">
        <v>12</v>
      </c>
      <c r="G3" s="8" t="s">
        <v>9</v>
      </c>
      <c r="H3" s="9" t="s">
        <v>10</v>
      </c>
      <c r="I3" s="9" t="s">
        <v>11</v>
      </c>
      <c r="J3" s="10" t="s">
        <v>13</v>
      </c>
    </row>
    <row r="4" spans="2:15" x14ac:dyDescent="0.2">
      <c r="B4" s="11" t="s">
        <v>15</v>
      </c>
      <c r="C4" s="12" t="s">
        <v>1</v>
      </c>
      <c r="D4" s="13"/>
      <c r="E4" s="14"/>
      <c r="F4" s="13"/>
      <c r="G4" s="14"/>
      <c r="H4" s="15"/>
      <c r="I4" s="15"/>
      <c r="J4" s="16"/>
      <c r="N4" s="6" t="s">
        <v>2</v>
      </c>
    </row>
    <row r="5" spans="2:15" x14ac:dyDescent="0.2">
      <c r="B5" s="11" t="s">
        <v>16</v>
      </c>
      <c r="C5" s="12" t="s">
        <v>1</v>
      </c>
      <c r="D5" s="13"/>
      <c r="E5" s="14"/>
      <c r="F5" s="13"/>
      <c r="G5" s="14"/>
      <c r="H5" s="15"/>
      <c r="I5" s="15"/>
      <c r="J5" s="16"/>
    </row>
    <row r="6" spans="2:15" ht="25.5" x14ac:dyDescent="0.2">
      <c r="B6" s="11" t="s">
        <v>42</v>
      </c>
      <c r="C6" s="17">
        <v>40</v>
      </c>
      <c r="D6" s="17">
        <v>1</v>
      </c>
      <c r="E6" s="18">
        <f>C6*D6</f>
        <v>40</v>
      </c>
      <c r="F6" s="17">
        <v>0</v>
      </c>
      <c r="G6" s="18">
        <f>E6*F6</f>
        <v>0</v>
      </c>
      <c r="H6" s="18">
        <f>G6*0.05</f>
        <v>0</v>
      </c>
      <c r="I6" s="18">
        <f>G6*0.1</f>
        <v>0</v>
      </c>
      <c r="J6" s="19">
        <f>G6*$O$6+H6*$O$7+I6*$O$8</f>
        <v>0</v>
      </c>
      <c r="N6" s="6" t="s">
        <v>3</v>
      </c>
      <c r="O6" s="6">
        <v>103.97</v>
      </c>
    </row>
    <row r="7" spans="2:15" x14ac:dyDescent="0.2">
      <c r="B7" s="11" t="s">
        <v>17</v>
      </c>
      <c r="C7" s="12"/>
      <c r="D7" s="13"/>
      <c r="E7" s="20"/>
      <c r="F7" s="13"/>
      <c r="G7" s="20"/>
      <c r="H7" s="20"/>
      <c r="I7" s="20"/>
      <c r="J7" s="21"/>
      <c r="N7" s="6" t="s">
        <v>4</v>
      </c>
      <c r="O7" s="6">
        <v>129.93</v>
      </c>
    </row>
    <row r="8" spans="2:15" x14ac:dyDescent="0.2">
      <c r="B8" s="11" t="s">
        <v>76</v>
      </c>
      <c r="C8" s="17">
        <v>2</v>
      </c>
      <c r="D8" s="17">
        <v>1</v>
      </c>
      <c r="E8" s="18">
        <f>C8*D8</f>
        <v>2</v>
      </c>
      <c r="F8" s="17">
        <f>O10</f>
        <v>17</v>
      </c>
      <c r="G8" s="18">
        <f>E8*F8</f>
        <v>34</v>
      </c>
      <c r="H8" s="18">
        <f>G8*0.05</f>
        <v>1.7000000000000002</v>
      </c>
      <c r="I8" s="18">
        <f>G8*0.1</f>
        <v>3.4000000000000004</v>
      </c>
      <c r="J8" s="19">
        <f>G8*$O$6+H8*$O$7+I8*$O$8</f>
        <v>3931.9470000000001</v>
      </c>
      <c r="N8" s="6" t="s">
        <v>5</v>
      </c>
      <c r="O8" s="6">
        <v>51.79</v>
      </c>
    </row>
    <row r="9" spans="2:15" ht="15.75" x14ac:dyDescent="0.2">
      <c r="B9" s="11" t="s">
        <v>79</v>
      </c>
      <c r="C9" s="12"/>
      <c r="D9" s="13"/>
      <c r="E9" s="20"/>
      <c r="F9" s="13"/>
      <c r="G9" s="20"/>
      <c r="H9" s="20"/>
      <c r="I9" s="20"/>
      <c r="J9" s="21"/>
    </row>
    <row r="10" spans="2:15" ht="15.75" x14ac:dyDescent="0.2">
      <c r="B10" s="11" t="s">
        <v>80</v>
      </c>
      <c r="C10" s="17">
        <v>40</v>
      </c>
      <c r="D10" s="17">
        <v>1.5</v>
      </c>
      <c r="E10" s="18">
        <f t="shared" ref="E10:E16" si="0">C10*D10</f>
        <v>60</v>
      </c>
      <c r="F10" s="17">
        <f>16*0.4</f>
        <v>6.4</v>
      </c>
      <c r="G10" s="18">
        <f t="shared" ref="G10:G16" si="1">E10*F10</f>
        <v>384</v>
      </c>
      <c r="H10" s="18">
        <f t="shared" ref="H10:H16" si="2">G10*0.05</f>
        <v>19.200000000000003</v>
      </c>
      <c r="I10" s="18">
        <f t="shared" ref="I10:I16" si="3">G10*0.1</f>
        <v>38.400000000000006</v>
      </c>
      <c r="J10" s="22">
        <f t="shared" ref="J10:J16" si="4">G10*$O$6+H10*$O$7+I10*$O$8</f>
        <v>44407.871999999996</v>
      </c>
      <c r="N10" s="23" t="s">
        <v>73</v>
      </c>
      <c r="O10" s="6">
        <f>19-2</f>
        <v>17</v>
      </c>
    </row>
    <row r="11" spans="2:15" x14ac:dyDescent="0.2">
      <c r="B11" s="11" t="s">
        <v>43</v>
      </c>
      <c r="C11" s="17">
        <v>40</v>
      </c>
      <c r="D11" s="17">
        <v>1</v>
      </c>
      <c r="E11" s="18">
        <f t="shared" si="0"/>
        <v>40</v>
      </c>
      <c r="F11" s="17">
        <v>0</v>
      </c>
      <c r="G11" s="18">
        <f t="shared" si="1"/>
        <v>0</v>
      </c>
      <c r="H11" s="18">
        <f t="shared" si="2"/>
        <v>0</v>
      </c>
      <c r="I11" s="18">
        <f t="shared" si="3"/>
        <v>0</v>
      </c>
      <c r="J11" s="19">
        <f t="shared" si="4"/>
        <v>0</v>
      </c>
      <c r="N11" s="6" t="s">
        <v>74</v>
      </c>
      <c r="O11" s="6">
        <f>58-5</f>
        <v>53</v>
      </c>
    </row>
    <row r="12" spans="2:15" ht="38.25" x14ac:dyDescent="0.2">
      <c r="B12" s="11" t="s">
        <v>18</v>
      </c>
      <c r="C12" s="17">
        <v>40</v>
      </c>
      <c r="D12" s="17">
        <v>1</v>
      </c>
      <c r="E12" s="18">
        <f t="shared" si="0"/>
        <v>40</v>
      </c>
      <c r="F12" s="17">
        <v>0</v>
      </c>
      <c r="G12" s="18">
        <f t="shared" si="1"/>
        <v>0</v>
      </c>
      <c r="H12" s="18">
        <f t="shared" si="2"/>
        <v>0</v>
      </c>
      <c r="I12" s="18">
        <f t="shared" si="3"/>
        <v>0</v>
      </c>
      <c r="J12" s="19">
        <f t="shared" si="4"/>
        <v>0</v>
      </c>
      <c r="N12" s="6" t="s">
        <v>75</v>
      </c>
      <c r="O12" s="6">
        <v>10</v>
      </c>
    </row>
    <row r="13" spans="2:15" ht="25.5" x14ac:dyDescent="0.2">
      <c r="B13" s="11" t="s">
        <v>19</v>
      </c>
      <c r="C13" s="17">
        <v>40</v>
      </c>
      <c r="D13" s="17">
        <v>1</v>
      </c>
      <c r="E13" s="18">
        <f t="shared" si="0"/>
        <v>40</v>
      </c>
      <c r="F13" s="17">
        <v>1</v>
      </c>
      <c r="G13" s="18">
        <f t="shared" si="1"/>
        <v>40</v>
      </c>
      <c r="H13" s="18">
        <f t="shared" si="2"/>
        <v>2</v>
      </c>
      <c r="I13" s="18">
        <f t="shared" si="3"/>
        <v>4</v>
      </c>
      <c r="J13" s="22">
        <f t="shared" si="4"/>
        <v>4625.82</v>
      </c>
    </row>
    <row r="14" spans="2:15" ht="28.5" x14ac:dyDescent="0.2">
      <c r="B14" s="11" t="s">
        <v>81</v>
      </c>
      <c r="C14" s="24">
        <v>2.8</v>
      </c>
      <c r="D14" s="24">
        <v>365</v>
      </c>
      <c r="E14" s="25">
        <f t="shared" si="0"/>
        <v>1021.9999999999999</v>
      </c>
      <c r="F14" s="24">
        <v>15</v>
      </c>
      <c r="G14" s="25">
        <f t="shared" si="1"/>
        <v>15329.999999999998</v>
      </c>
      <c r="H14" s="18">
        <f t="shared" si="2"/>
        <v>766.5</v>
      </c>
      <c r="I14" s="26">
        <f t="shared" si="3"/>
        <v>1533</v>
      </c>
      <c r="J14" s="22">
        <f t="shared" si="4"/>
        <v>1772845.5149999999</v>
      </c>
      <c r="N14" s="27" t="s">
        <v>78</v>
      </c>
    </row>
    <row r="15" spans="2:15" ht="15.75" x14ac:dyDescent="0.2">
      <c r="B15" s="11" t="s">
        <v>82</v>
      </c>
      <c r="C15" s="24">
        <v>2.2999999999999998</v>
      </c>
      <c r="D15" s="24">
        <v>52</v>
      </c>
      <c r="E15" s="18">
        <f t="shared" si="0"/>
        <v>119.6</v>
      </c>
      <c r="F15" s="24">
        <f>O10</f>
        <v>17</v>
      </c>
      <c r="G15" s="26">
        <f t="shared" si="1"/>
        <v>2033.1999999999998</v>
      </c>
      <c r="H15" s="18">
        <f t="shared" si="2"/>
        <v>101.66</v>
      </c>
      <c r="I15" s="18">
        <f t="shared" si="3"/>
        <v>203.32</v>
      </c>
      <c r="J15" s="22">
        <f t="shared" si="4"/>
        <v>235130.43059999996</v>
      </c>
      <c r="N15" s="28"/>
      <c r="O15" s="28"/>
    </row>
    <row r="16" spans="2:15" ht="41.25" x14ac:dyDescent="0.2">
      <c r="B16" s="11" t="s">
        <v>20</v>
      </c>
      <c r="C16" s="24">
        <v>2</v>
      </c>
      <c r="D16" s="24">
        <v>12</v>
      </c>
      <c r="E16" s="18">
        <f t="shared" si="0"/>
        <v>24</v>
      </c>
      <c r="F16" s="24">
        <f>O10</f>
        <v>17</v>
      </c>
      <c r="G16" s="18">
        <f t="shared" si="1"/>
        <v>408</v>
      </c>
      <c r="H16" s="18">
        <f t="shared" si="2"/>
        <v>20.400000000000002</v>
      </c>
      <c r="I16" s="18">
        <f t="shared" si="3"/>
        <v>40.800000000000004</v>
      </c>
      <c r="J16" s="22">
        <f t="shared" si="4"/>
        <v>47183.364000000001</v>
      </c>
    </row>
    <row r="17" spans="2:19" x14ac:dyDescent="0.2">
      <c r="B17" s="11" t="s">
        <v>21</v>
      </c>
      <c r="C17" s="12" t="s">
        <v>22</v>
      </c>
      <c r="D17" s="13"/>
      <c r="E17" s="14"/>
      <c r="F17" s="13"/>
      <c r="G17" s="14"/>
      <c r="H17" s="15"/>
      <c r="I17" s="15"/>
      <c r="J17" s="21"/>
      <c r="S17" s="27"/>
    </row>
    <row r="18" spans="2:19" x14ac:dyDescent="0.2">
      <c r="B18" s="11" t="s">
        <v>23</v>
      </c>
      <c r="C18" s="12" t="s">
        <v>22</v>
      </c>
      <c r="D18" s="13"/>
      <c r="E18" s="14"/>
      <c r="F18" s="13"/>
      <c r="G18" s="14"/>
      <c r="H18" s="15"/>
      <c r="I18" s="15"/>
      <c r="J18" s="21"/>
    </row>
    <row r="19" spans="2:19" x14ac:dyDescent="0.2">
      <c r="B19" s="11" t="s">
        <v>24</v>
      </c>
      <c r="C19" s="12"/>
      <c r="D19" s="13"/>
      <c r="E19" s="14"/>
      <c r="F19" s="13"/>
      <c r="G19" s="14"/>
      <c r="H19" s="15"/>
      <c r="I19" s="15"/>
      <c r="J19" s="21"/>
    </row>
    <row r="20" spans="2:19" x14ac:dyDescent="0.2">
      <c r="B20" s="11" t="s">
        <v>25</v>
      </c>
      <c r="C20" s="17">
        <v>2</v>
      </c>
      <c r="D20" s="17">
        <v>1</v>
      </c>
      <c r="E20" s="18">
        <f>C20*D20</f>
        <v>2</v>
      </c>
      <c r="F20" s="18">
        <v>0</v>
      </c>
      <c r="G20" s="18">
        <f>E20*F20</f>
        <v>0</v>
      </c>
      <c r="H20" s="18">
        <f>G20*0.05</f>
        <v>0</v>
      </c>
      <c r="I20" s="18">
        <f>G20*0.1</f>
        <v>0</v>
      </c>
      <c r="J20" s="19">
        <f>G20*$O$6+H20*$O$7+I20*$O$8</f>
        <v>0</v>
      </c>
    </row>
    <row r="21" spans="2:19" x14ac:dyDescent="0.2">
      <c r="B21" s="11" t="s">
        <v>26</v>
      </c>
      <c r="C21" s="17">
        <v>2</v>
      </c>
      <c r="D21" s="17">
        <v>1</v>
      </c>
      <c r="E21" s="18">
        <f>C21*D21</f>
        <v>2</v>
      </c>
      <c r="F21" s="18">
        <v>0</v>
      </c>
      <c r="G21" s="18">
        <f>E21*F21</f>
        <v>0</v>
      </c>
      <c r="H21" s="18">
        <f>G21*0.05</f>
        <v>0</v>
      </c>
      <c r="I21" s="18">
        <f>G21*0.1</f>
        <v>0</v>
      </c>
      <c r="J21" s="19">
        <f>G21*$O$6+H21*$O$7+I21*$O$8</f>
        <v>0</v>
      </c>
    </row>
    <row r="22" spans="2:19" x14ac:dyDescent="0.2">
      <c r="B22" s="11" t="s">
        <v>50</v>
      </c>
      <c r="C22" s="17">
        <v>2</v>
      </c>
      <c r="D22" s="17">
        <v>1</v>
      </c>
      <c r="E22" s="18">
        <f>C22*D22</f>
        <v>2</v>
      </c>
      <c r="F22" s="18">
        <v>0</v>
      </c>
      <c r="G22" s="18">
        <f>E22*F22</f>
        <v>0</v>
      </c>
      <c r="H22" s="18">
        <f>G22*0.05</f>
        <v>0</v>
      </c>
      <c r="I22" s="18">
        <f>G22*0.1</f>
        <v>0</v>
      </c>
      <c r="J22" s="19">
        <f>G22*$O$6+H22*$O$7+I22*$O$8</f>
        <v>0</v>
      </c>
    </row>
    <row r="23" spans="2:19" x14ac:dyDescent="0.2">
      <c r="B23" s="11" t="s">
        <v>27</v>
      </c>
      <c r="C23" s="17">
        <v>2</v>
      </c>
      <c r="D23" s="17">
        <v>1</v>
      </c>
      <c r="E23" s="18">
        <f>C23*D23</f>
        <v>2</v>
      </c>
      <c r="F23" s="18">
        <v>0</v>
      </c>
      <c r="G23" s="18">
        <f>E23*F23</f>
        <v>0</v>
      </c>
      <c r="H23" s="18">
        <f>G23*0.05</f>
        <v>0</v>
      </c>
      <c r="I23" s="18">
        <f>G23*0.1</f>
        <v>0</v>
      </c>
      <c r="J23" s="19">
        <f>G23*$O$6+H23*$O$7+I23*$O$8</f>
        <v>0</v>
      </c>
      <c r="O23" s="27"/>
    </row>
    <row r="24" spans="2:19" x14ac:dyDescent="0.2">
      <c r="B24" s="11" t="s">
        <v>28</v>
      </c>
      <c r="C24" s="17">
        <v>2</v>
      </c>
      <c r="D24" s="17">
        <v>1</v>
      </c>
      <c r="E24" s="18">
        <f>C24*D24</f>
        <v>2</v>
      </c>
      <c r="F24" s="18">
        <v>0</v>
      </c>
      <c r="G24" s="18">
        <f>E24*F24</f>
        <v>0</v>
      </c>
      <c r="H24" s="18">
        <f>G24*0.05</f>
        <v>0</v>
      </c>
      <c r="I24" s="18">
        <f>G24*0.1</f>
        <v>0</v>
      </c>
      <c r="J24" s="19">
        <f>G24*$O$6+H24*$O$7+I24*$O$8</f>
        <v>0</v>
      </c>
    </row>
    <row r="25" spans="2:19" x14ac:dyDescent="0.2">
      <c r="B25" s="11" t="s">
        <v>29</v>
      </c>
      <c r="C25" s="29"/>
      <c r="D25" s="30"/>
      <c r="E25" s="31"/>
      <c r="F25" s="31"/>
      <c r="G25" s="31"/>
      <c r="H25" s="31"/>
      <c r="I25" s="31"/>
      <c r="J25" s="32"/>
    </row>
    <row r="26" spans="2:19" x14ac:dyDescent="0.2">
      <c r="B26" s="11" t="s">
        <v>30</v>
      </c>
      <c r="C26" s="17">
        <v>2</v>
      </c>
      <c r="D26" s="17">
        <v>1</v>
      </c>
      <c r="E26" s="18">
        <f>C26*D26</f>
        <v>2</v>
      </c>
      <c r="F26" s="18">
        <v>0</v>
      </c>
      <c r="G26" s="18">
        <f>E26*F26</f>
        <v>0</v>
      </c>
      <c r="H26" s="18">
        <f>G26*0.05</f>
        <v>0</v>
      </c>
      <c r="I26" s="18">
        <f>G26*0.1</f>
        <v>0</v>
      </c>
      <c r="J26" s="19">
        <f>G26*$O$6+H26*$O$7+I26*$O$8</f>
        <v>0</v>
      </c>
    </row>
    <row r="27" spans="2:19" ht="15.75" x14ac:dyDescent="0.2">
      <c r="B27" s="11" t="s">
        <v>44</v>
      </c>
      <c r="C27" s="17">
        <v>2</v>
      </c>
      <c r="D27" s="17">
        <v>1.5</v>
      </c>
      <c r="E27" s="18">
        <f>C27*D27</f>
        <v>3</v>
      </c>
      <c r="F27" s="18">
        <v>0</v>
      </c>
      <c r="G27" s="18">
        <f>E27*F27</f>
        <v>0</v>
      </c>
      <c r="H27" s="18">
        <f>G27*0.05</f>
        <v>0</v>
      </c>
      <c r="I27" s="18">
        <f>G27*0.1</f>
        <v>0</v>
      </c>
      <c r="J27" s="19">
        <f>G27*$O$6+H27*$O$7+I27*$O$8</f>
        <v>0</v>
      </c>
    </row>
    <row r="28" spans="2:19" x14ac:dyDescent="0.2">
      <c r="B28" s="11" t="s">
        <v>31</v>
      </c>
      <c r="C28" s="17">
        <v>40</v>
      </c>
      <c r="D28" s="17">
        <v>1</v>
      </c>
      <c r="E28" s="18">
        <f>C28*D28</f>
        <v>40</v>
      </c>
      <c r="F28" s="18">
        <v>0</v>
      </c>
      <c r="G28" s="18">
        <f>E28*F28</f>
        <v>0</v>
      </c>
      <c r="H28" s="18">
        <f>G28*0.05</f>
        <v>0</v>
      </c>
      <c r="I28" s="18">
        <f>G28*0.1</f>
        <v>0</v>
      </c>
      <c r="J28" s="19">
        <f>G28*$O$6+H28*$O$7+I28*$O$8</f>
        <v>0</v>
      </c>
    </row>
    <row r="29" spans="2:19" x14ac:dyDescent="0.2">
      <c r="B29" s="11" t="s">
        <v>32</v>
      </c>
      <c r="C29" s="33">
        <v>8</v>
      </c>
      <c r="D29" s="33">
        <v>1</v>
      </c>
      <c r="E29" s="34">
        <f>C29*D29</f>
        <v>8</v>
      </c>
      <c r="F29" s="34">
        <v>0</v>
      </c>
      <c r="G29" s="34">
        <f>E29*F29</f>
        <v>0</v>
      </c>
      <c r="H29" s="34">
        <f>G29*0.05</f>
        <v>0</v>
      </c>
      <c r="I29" s="34">
        <f>G29*0.1</f>
        <v>0</v>
      </c>
      <c r="J29" s="19">
        <f>G29*$O$6+H29*$O$7+I29*$O$8</f>
        <v>0</v>
      </c>
    </row>
    <row r="30" spans="2:19" x14ac:dyDescent="0.2">
      <c r="B30" s="35" t="s">
        <v>33</v>
      </c>
      <c r="C30" s="12" t="s">
        <v>1</v>
      </c>
      <c r="D30" s="36"/>
      <c r="E30" s="14"/>
      <c r="F30" s="13"/>
      <c r="G30" s="14"/>
      <c r="H30" s="15"/>
      <c r="I30" s="15"/>
      <c r="J30" s="21"/>
    </row>
    <row r="31" spans="2:19" ht="15.75" x14ac:dyDescent="0.2">
      <c r="B31" s="35" t="s">
        <v>83</v>
      </c>
      <c r="C31" s="12" t="s">
        <v>22</v>
      </c>
      <c r="D31" s="36"/>
      <c r="E31" s="14"/>
      <c r="F31" s="13"/>
      <c r="G31" s="14"/>
      <c r="H31" s="15"/>
      <c r="I31" s="15"/>
      <c r="J31" s="21"/>
    </row>
    <row r="32" spans="2:19" ht="15.75" x14ac:dyDescent="0.2">
      <c r="B32" s="11" t="s">
        <v>84</v>
      </c>
      <c r="C32" s="37">
        <v>40</v>
      </c>
      <c r="D32" s="37">
        <v>2</v>
      </c>
      <c r="E32" s="38">
        <f>C32*D32</f>
        <v>80</v>
      </c>
      <c r="F32" s="39">
        <v>17</v>
      </c>
      <c r="G32" s="38">
        <f>E32*F32</f>
        <v>1360</v>
      </c>
      <c r="H32" s="38">
        <f>G32*0.05</f>
        <v>68</v>
      </c>
      <c r="I32" s="38">
        <f>G32*0.1</f>
        <v>136</v>
      </c>
      <c r="J32" s="22">
        <f>G32*$O$6+H32*$O$7+I32*$O$8</f>
        <v>157277.88</v>
      </c>
    </row>
    <row r="33" spans="2:15" ht="21" customHeight="1" x14ac:dyDescent="0.2">
      <c r="B33" s="11" t="s">
        <v>85</v>
      </c>
      <c r="C33" s="24">
        <v>12</v>
      </c>
      <c r="D33" s="24">
        <v>4</v>
      </c>
      <c r="E33" s="18">
        <f>C33*D33</f>
        <v>48</v>
      </c>
      <c r="F33" s="18">
        <v>15</v>
      </c>
      <c r="G33" s="18">
        <f>E33*F33</f>
        <v>720</v>
      </c>
      <c r="H33" s="18">
        <f>G33*0.05</f>
        <v>36</v>
      </c>
      <c r="I33" s="18">
        <f>G33*0.1</f>
        <v>72</v>
      </c>
      <c r="J33" s="22">
        <f>G33*$O$6+H33*$O$7+I33*$O$8</f>
        <v>83264.759999999995</v>
      </c>
    </row>
    <row r="34" spans="2:15" ht="28.5" x14ac:dyDescent="0.2">
      <c r="B34" s="11" t="s">
        <v>45</v>
      </c>
      <c r="C34" s="24">
        <v>4</v>
      </c>
      <c r="D34" s="24">
        <v>1</v>
      </c>
      <c r="E34" s="18">
        <f>C34*D34</f>
        <v>4</v>
      </c>
      <c r="F34" s="40">
        <v>1</v>
      </c>
      <c r="G34" s="18">
        <f>E34*F34</f>
        <v>4</v>
      </c>
      <c r="H34" s="18">
        <f>G34*0.05</f>
        <v>0.2</v>
      </c>
      <c r="I34" s="18">
        <f>G34*0.1</f>
        <v>0.4</v>
      </c>
      <c r="J34" s="22">
        <f>G34*$O$6+H34*$O$7+I34*$O$8</f>
        <v>462.58199999999999</v>
      </c>
    </row>
    <row r="35" spans="2:15" s="45" customFormat="1" ht="13.5" x14ac:dyDescent="0.25">
      <c r="B35" s="41" t="s">
        <v>63</v>
      </c>
      <c r="C35" s="42"/>
      <c r="D35" s="42"/>
      <c r="E35" s="43"/>
      <c r="F35" s="42"/>
      <c r="G35" s="88">
        <f>SUM(G4:I34)</f>
        <v>23360.18</v>
      </c>
      <c r="H35" s="89"/>
      <c r="I35" s="90"/>
      <c r="J35" s="44">
        <f>SUM(J4:J34)</f>
        <v>2349130.1705999994</v>
      </c>
    </row>
    <row r="36" spans="2:15" x14ac:dyDescent="0.2">
      <c r="B36" s="35" t="s">
        <v>34</v>
      </c>
      <c r="C36" s="12"/>
      <c r="D36" s="13"/>
      <c r="E36" s="14"/>
      <c r="F36" s="13"/>
      <c r="G36" s="14"/>
      <c r="H36" s="15"/>
      <c r="I36" s="15"/>
      <c r="J36" s="21"/>
    </row>
    <row r="37" spans="2:15" x14ac:dyDescent="0.2">
      <c r="B37" s="35" t="s">
        <v>77</v>
      </c>
      <c r="C37" s="46" t="s">
        <v>35</v>
      </c>
      <c r="D37" s="47"/>
      <c r="E37" s="48"/>
      <c r="F37" s="47"/>
      <c r="G37" s="48"/>
      <c r="H37" s="49"/>
      <c r="I37" s="49"/>
      <c r="J37" s="50"/>
    </row>
    <row r="38" spans="2:15" x14ac:dyDescent="0.2">
      <c r="B38" s="11" t="s">
        <v>36</v>
      </c>
      <c r="C38" s="51">
        <v>3</v>
      </c>
      <c r="D38" s="51">
        <v>1</v>
      </c>
      <c r="E38" s="38">
        <f t="shared" ref="E38:E43" si="5">C38*D38</f>
        <v>3</v>
      </c>
      <c r="F38" s="51">
        <v>0</v>
      </c>
      <c r="G38" s="38">
        <f t="shared" ref="G38:G43" si="6">E38*F38</f>
        <v>0</v>
      </c>
      <c r="H38" s="38">
        <f t="shared" ref="H38:H43" si="7">G38*0.05</f>
        <v>0</v>
      </c>
      <c r="I38" s="38">
        <f t="shared" ref="I38:I43" si="8">G38*0.1</f>
        <v>0</v>
      </c>
      <c r="J38" s="19">
        <f t="shared" ref="J38:J43" si="9">G38*$O$6+H38*$O$7+I38*$O$8</f>
        <v>0</v>
      </c>
    </row>
    <row r="39" spans="2:15" x14ac:dyDescent="0.2">
      <c r="B39" s="11" t="s">
        <v>37</v>
      </c>
      <c r="C39" s="17">
        <v>12</v>
      </c>
      <c r="D39" s="17">
        <v>1</v>
      </c>
      <c r="E39" s="18">
        <f t="shared" si="5"/>
        <v>12</v>
      </c>
      <c r="F39" s="17">
        <v>0</v>
      </c>
      <c r="G39" s="18">
        <f t="shared" si="6"/>
        <v>0</v>
      </c>
      <c r="H39" s="18">
        <f t="shared" si="7"/>
        <v>0</v>
      </c>
      <c r="I39" s="18">
        <f t="shared" si="8"/>
        <v>0</v>
      </c>
      <c r="J39" s="19">
        <f t="shared" si="9"/>
        <v>0</v>
      </c>
    </row>
    <row r="40" spans="2:15" x14ac:dyDescent="0.2">
      <c r="B40" s="11" t="s">
        <v>38</v>
      </c>
      <c r="C40" s="17">
        <v>3</v>
      </c>
      <c r="D40" s="17">
        <v>1</v>
      </c>
      <c r="E40" s="18">
        <f t="shared" si="5"/>
        <v>3</v>
      </c>
      <c r="F40" s="17">
        <v>0</v>
      </c>
      <c r="G40" s="18">
        <f t="shared" si="6"/>
        <v>0</v>
      </c>
      <c r="H40" s="18">
        <f t="shared" si="7"/>
        <v>0</v>
      </c>
      <c r="I40" s="18">
        <f t="shared" si="8"/>
        <v>0</v>
      </c>
      <c r="J40" s="19">
        <f t="shared" si="9"/>
        <v>0</v>
      </c>
    </row>
    <row r="41" spans="2:15" x14ac:dyDescent="0.2">
      <c r="B41" s="11" t="s">
        <v>39</v>
      </c>
      <c r="C41" s="17">
        <v>1</v>
      </c>
      <c r="D41" s="17">
        <v>52</v>
      </c>
      <c r="E41" s="18">
        <f t="shared" si="5"/>
        <v>52</v>
      </c>
      <c r="F41" s="17">
        <f>O10</f>
        <v>17</v>
      </c>
      <c r="G41" s="18">
        <f t="shared" si="6"/>
        <v>884</v>
      </c>
      <c r="H41" s="18">
        <f t="shared" si="7"/>
        <v>44.2</v>
      </c>
      <c r="I41" s="18">
        <f t="shared" si="8"/>
        <v>88.4</v>
      </c>
      <c r="J41" s="22">
        <f t="shared" si="9"/>
        <v>102230.622</v>
      </c>
    </row>
    <row r="42" spans="2:15" x14ac:dyDescent="0.2">
      <c r="B42" s="11" t="s">
        <v>40</v>
      </c>
      <c r="C42" s="17">
        <v>3</v>
      </c>
      <c r="D42" s="17">
        <v>1</v>
      </c>
      <c r="E42" s="18">
        <f t="shared" si="5"/>
        <v>3</v>
      </c>
      <c r="F42" s="17">
        <v>0</v>
      </c>
      <c r="G42" s="18">
        <f t="shared" si="6"/>
        <v>0</v>
      </c>
      <c r="H42" s="18">
        <f t="shared" si="7"/>
        <v>0</v>
      </c>
      <c r="I42" s="18">
        <f t="shared" si="8"/>
        <v>0</v>
      </c>
      <c r="J42" s="19">
        <f t="shared" si="9"/>
        <v>0</v>
      </c>
    </row>
    <row r="43" spans="2:15" ht="25.5" x14ac:dyDescent="0.2">
      <c r="B43" s="11" t="s">
        <v>66</v>
      </c>
      <c r="C43" s="17">
        <v>3</v>
      </c>
      <c r="D43" s="17">
        <v>1</v>
      </c>
      <c r="E43" s="18">
        <f t="shared" si="5"/>
        <v>3</v>
      </c>
      <c r="F43" s="17">
        <v>0</v>
      </c>
      <c r="G43" s="18">
        <f t="shared" si="6"/>
        <v>0</v>
      </c>
      <c r="H43" s="18">
        <f t="shared" si="7"/>
        <v>0</v>
      </c>
      <c r="I43" s="18">
        <f t="shared" si="8"/>
        <v>0</v>
      </c>
      <c r="J43" s="19">
        <f t="shared" si="9"/>
        <v>0</v>
      </c>
    </row>
    <row r="44" spans="2:15" ht="15.75" x14ac:dyDescent="0.2">
      <c r="B44" s="11" t="s">
        <v>65</v>
      </c>
      <c r="C44" s="17">
        <v>0.25</v>
      </c>
      <c r="D44" s="17">
        <v>2</v>
      </c>
      <c r="E44" s="18">
        <f>C44*D44</f>
        <v>0.5</v>
      </c>
      <c r="F44" s="17">
        <f>O10</f>
        <v>17</v>
      </c>
      <c r="G44" s="18">
        <f>E44*F44</f>
        <v>8.5</v>
      </c>
      <c r="H44" s="18">
        <f>G44*0.05</f>
        <v>0.42500000000000004</v>
      </c>
      <c r="I44" s="18">
        <f>G44*0.1</f>
        <v>0.85000000000000009</v>
      </c>
      <c r="J44" s="22">
        <f>G44*$O$6+H44*$O$7+I44*$O$8</f>
        <v>982.98675000000003</v>
      </c>
    </row>
    <row r="45" spans="2:15" x14ac:dyDescent="0.2">
      <c r="B45" s="35" t="s">
        <v>41</v>
      </c>
      <c r="C45" s="12" t="s">
        <v>1</v>
      </c>
      <c r="D45" s="13"/>
      <c r="E45" s="14"/>
      <c r="F45" s="13"/>
      <c r="G45" s="14"/>
      <c r="H45" s="15"/>
      <c r="I45" s="15"/>
      <c r="J45" s="21"/>
    </row>
    <row r="46" spans="2:15" s="45" customFormat="1" ht="13.5" x14ac:dyDescent="0.25">
      <c r="B46" s="52" t="s">
        <v>62</v>
      </c>
      <c r="C46" s="53"/>
      <c r="D46" s="53"/>
      <c r="E46" s="54"/>
      <c r="F46" s="53"/>
      <c r="G46" s="91">
        <f>SUM(G36:I45)</f>
        <v>1026.3749999999998</v>
      </c>
      <c r="H46" s="92"/>
      <c r="I46" s="93"/>
      <c r="J46" s="55">
        <f>SUM(J36:J45)</f>
        <v>103213.60875</v>
      </c>
      <c r="N46" s="56">
        <f>G47/101</f>
        <v>241.58415841584159</v>
      </c>
      <c r="O46" s="6" t="s">
        <v>64</v>
      </c>
    </row>
    <row r="47" spans="2:15" ht="15.75" x14ac:dyDescent="0.2">
      <c r="B47" s="57" t="s">
        <v>67</v>
      </c>
      <c r="C47" s="58"/>
      <c r="D47" s="58"/>
      <c r="E47" s="59"/>
      <c r="F47" s="58"/>
      <c r="G47" s="94">
        <f>ROUND(SUM(G36:I45,G4:I34),-2)</f>
        <v>24400</v>
      </c>
      <c r="H47" s="95"/>
      <c r="I47" s="96"/>
      <c r="J47" s="60">
        <f>ROUND(SUM(J36:J45,J4:J34),-4)</f>
        <v>2450000</v>
      </c>
    </row>
    <row r="48" spans="2:15" ht="15.75" x14ac:dyDescent="0.2">
      <c r="B48" s="61" t="s">
        <v>68</v>
      </c>
      <c r="C48" s="58"/>
      <c r="D48" s="58"/>
      <c r="E48" s="59"/>
      <c r="F48" s="58"/>
      <c r="G48" s="62"/>
      <c r="H48" s="62"/>
      <c r="I48" s="62"/>
      <c r="J48" s="60">
        <f>ROUND((500+8421)*O10,-3)</f>
        <v>152000</v>
      </c>
    </row>
    <row r="49" spans="2:10" ht="15.75" x14ac:dyDescent="0.2">
      <c r="B49" s="61" t="s">
        <v>69</v>
      </c>
      <c r="C49" s="63"/>
      <c r="D49" s="63"/>
      <c r="E49" s="64"/>
      <c r="F49" s="63"/>
      <c r="G49" s="64"/>
      <c r="H49" s="65"/>
      <c r="I49" s="65"/>
      <c r="J49" s="66">
        <f>ROUND(J47+J48,-4)</f>
        <v>2600000</v>
      </c>
    </row>
    <row r="52" spans="2:10" x14ac:dyDescent="0.2">
      <c r="B52" s="67"/>
    </row>
    <row r="53" spans="2:10" ht="15.75" x14ac:dyDescent="0.2">
      <c r="B53" s="68"/>
    </row>
    <row r="54" spans="2:10" ht="15.75" x14ac:dyDescent="0.2">
      <c r="B54" s="68"/>
    </row>
    <row r="55" spans="2:10" ht="15.75" x14ac:dyDescent="0.2">
      <c r="B55" s="69"/>
    </row>
    <row r="56" spans="2:10" ht="15.75" x14ac:dyDescent="0.2">
      <c r="B56" s="69"/>
    </row>
    <row r="57" spans="2:10" ht="15.75" x14ac:dyDescent="0.2">
      <c r="B57" s="68"/>
    </row>
    <row r="58" spans="2:10" ht="15.75" x14ac:dyDescent="0.2">
      <c r="B58" s="69"/>
    </row>
    <row r="59" spans="2:10" ht="15.75" x14ac:dyDescent="0.2">
      <c r="B59" s="68"/>
    </row>
    <row r="60" spans="2:10" ht="15.75" x14ac:dyDescent="0.2">
      <c r="B60" s="68"/>
    </row>
    <row r="61" spans="2:10" ht="15.75" x14ac:dyDescent="0.2">
      <c r="B61" s="68"/>
    </row>
    <row r="62" spans="2:10" ht="15.75" x14ac:dyDescent="0.2">
      <c r="B62" s="70"/>
    </row>
    <row r="63" spans="2:10" ht="15.75" x14ac:dyDescent="0.2">
      <c r="B63" s="71"/>
    </row>
  </sheetData>
  <mergeCells count="3">
    <mergeCell ref="G35:I35"/>
    <mergeCell ref="G46:I46"/>
    <mergeCell ref="G47:I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4"/>
  <sheetViews>
    <sheetView workbookViewId="0">
      <selection activeCell="B22" sqref="B22"/>
    </sheetView>
  </sheetViews>
  <sheetFormatPr defaultRowHeight="15" x14ac:dyDescent="0.25"/>
  <cols>
    <col min="1" max="1" width="2.42578125" style="75" customWidth="1"/>
    <col min="2" max="2" width="34.85546875" style="75" customWidth="1"/>
    <col min="3" max="3" width="10.42578125" style="73" customWidth="1"/>
    <col min="4" max="4" width="9.140625" style="73"/>
    <col min="5" max="5" width="9.140625" style="74"/>
    <col min="6" max="6" width="9.140625" style="73"/>
    <col min="7" max="9" width="9.140625" style="74"/>
    <col min="10" max="10" width="10.42578125" style="73" customWidth="1"/>
    <col min="11" max="16384" width="9.140625" style="75"/>
  </cols>
  <sheetData>
    <row r="1" spans="2:16" ht="15.75" x14ac:dyDescent="0.25">
      <c r="B1" s="72" t="s">
        <v>71</v>
      </c>
    </row>
    <row r="3" spans="2:16" ht="76.5" x14ac:dyDescent="0.25">
      <c r="B3" s="7" t="s">
        <v>0</v>
      </c>
      <c r="C3" s="7" t="s">
        <v>6</v>
      </c>
      <c r="D3" s="7" t="s">
        <v>59</v>
      </c>
      <c r="E3" s="8" t="s">
        <v>58</v>
      </c>
      <c r="F3" s="7" t="s">
        <v>57</v>
      </c>
      <c r="G3" s="8" t="s">
        <v>9</v>
      </c>
      <c r="H3" s="8" t="s">
        <v>10</v>
      </c>
      <c r="I3" s="8" t="s">
        <v>11</v>
      </c>
      <c r="J3" s="10" t="s">
        <v>13</v>
      </c>
      <c r="M3" s="75" t="s">
        <v>2</v>
      </c>
    </row>
    <row r="4" spans="2:16" x14ac:dyDescent="0.25">
      <c r="B4" s="11" t="s">
        <v>46</v>
      </c>
      <c r="C4" s="17">
        <v>40</v>
      </c>
      <c r="D4" s="17">
        <v>1</v>
      </c>
      <c r="E4" s="17">
        <f>C4*D4</f>
        <v>40</v>
      </c>
      <c r="F4" s="17">
        <v>0</v>
      </c>
      <c r="G4" s="17">
        <f>E4*F4</f>
        <v>0</v>
      </c>
      <c r="H4" s="17">
        <f>G4*0.05</f>
        <v>0</v>
      </c>
      <c r="I4" s="17">
        <f>G4*0.1</f>
        <v>0</v>
      </c>
      <c r="J4" s="76">
        <f>G4*$N$5+H4*$N$6+I4*$N$7</f>
        <v>0</v>
      </c>
    </row>
    <row r="5" spans="2:16" ht="25.5" x14ac:dyDescent="0.25">
      <c r="B5" s="11" t="s">
        <v>47</v>
      </c>
      <c r="C5" s="17">
        <v>2</v>
      </c>
      <c r="D5" s="17">
        <v>1</v>
      </c>
      <c r="E5" s="17">
        <f>C5*D5</f>
        <v>2</v>
      </c>
      <c r="F5" s="17">
        <v>0</v>
      </c>
      <c r="G5" s="17">
        <f>E5*F5</f>
        <v>0</v>
      </c>
      <c r="H5" s="17">
        <f>G5*0.05</f>
        <v>0</v>
      </c>
      <c r="I5" s="17">
        <f>G5*0.1</f>
        <v>0</v>
      </c>
      <c r="J5" s="76">
        <f>G5*$N$5+H5*$N$6+I5*$N$7</f>
        <v>0</v>
      </c>
      <c r="M5" s="75" t="s">
        <v>3</v>
      </c>
      <c r="N5" s="75">
        <v>46.67</v>
      </c>
    </row>
    <row r="6" spans="2:16" x14ac:dyDescent="0.25">
      <c r="B6" s="11" t="s">
        <v>48</v>
      </c>
      <c r="C6" s="17">
        <v>40</v>
      </c>
      <c r="D6" s="17">
        <v>1</v>
      </c>
      <c r="E6" s="17">
        <f>C6*D6</f>
        <v>40</v>
      </c>
      <c r="F6" s="17">
        <v>0</v>
      </c>
      <c r="G6" s="17">
        <f>E6*F6</f>
        <v>0</v>
      </c>
      <c r="H6" s="17">
        <f>G6*0.05</f>
        <v>0</v>
      </c>
      <c r="I6" s="17">
        <f>G6*0.1</f>
        <v>0</v>
      </c>
      <c r="J6" s="76">
        <f>G6*$N$5+H6*$N$6+I6*$N$7</f>
        <v>0</v>
      </c>
      <c r="M6" s="75" t="s">
        <v>4</v>
      </c>
      <c r="N6" s="75">
        <v>62.9</v>
      </c>
    </row>
    <row r="7" spans="2:16" x14ac:dyDescent="0.25">
      <c r="B7" s="11" t="s">
        <v>14</v>
      </c>
      <c r="C7" s="77"/>
      <c r="D7" s="77"/>
      <c r="E7" s="77"/>
      <c r="F7" s="77"/>
      <c r="G7" s="77"/>
      <c r="H7" s="77"/>
      <c r="I7" s="77"/>
      <c r="J7" s="77"/>
      <c r="M7" s="75" t="s">
        <v>5</v>
      </c>
      <c r="N7" s="75">
        <v>25.25</v>
      </c>
    </row>
    <row r="8" spans="2:16" ht="25.5" x14ac:dyDescent="0.25">
      <c r="B8" s="11" t="s">
        <v>49</v>
      </c>
      <c r="C8" s="17" t="s">
        <v>1</v>
      </c>
      <c r="D8" s="17"/>
      <c r="E8" s="77"/>
      <c r="F8" s="77"/>
      <c r="G8" s="77"/>
      <c r="H8" s="77"/>
      <c r="I8" s="77"/>
      <c r="J8" s="77"/>
    </row>
    <row r="9" spans="2:16" ht="15.75" x14ac:dyDescent="0.25">
      <c r="B9" s="11" t="s">
        <v>50</v>
      </c>
      <c r="C9" s="17" t="s">
        <v>1</v>
      </c>
      <c r="D9" s="17"/>
      <c r="E9" s="77"/>
      <c r="F9" s="77"/>
      <c r="G9" s="77"/>
      <c r="H9" s="77"/>
      <c r="I9" s="77"/>
      <c r="J9" s="77"/>
      <c r="M9" s="78"/>
    </row>
    <row r="10" spans="2:16" ht="15.75" x14ac:dyDescent="0.25">
      <c r="B10" s="11" t="s">
        <v>27</v>
      </c>
      <c r="C10" s="17" t="s">
        <v>1</v>
      </c>
      <c r="D10" s="79"/>
      <c r="E10" s="77"/>
      <c r="F10" s="77"/>
      <c r="G10" s="77"/>
      <c r="H10" s="77"/>
      <c r="I10" s="77"/>
      <c r="J10" s="77"/>
      <c r="M10" s="80"/>
    </row>
    <row r="11" spans="2:16" ht="25.5" x14ac:dyDescent="0.25">
      <c r="B11" s="11" t="s">
        <v>51</v>
      </c>
      <c r="C11" s="17" t="s">
        <v>1</v>
      </c>
      <c r="D11" s="17"/>
      <c r="E11" s="77"/>
      <c r="F11" s="77"/>
      <c r="G11" s="77"/>
      <c r="H11" s="77"/>
      <c r="I11" s="77"/>
      <c r="J11" s="77"/>
      <c r="O11" s="81"/>
      <c r="P11" s="81"/>
    </row>
    <row r="12" spans="2:16" ht="15.75" x14ac:dyDescent="0.25">
      <c r="B12" s="11" t="s">
        <v>52</v>
      </c>
      <c r="C12" s="17">
        <v>2</v>
      </c>
      <c r="D12" s="17">
        <v>1</v>
      </c>
      <c r="E12" s="17">
        <f t="shared" ref="E12:E18" si="0">C12*D12</f>
        <v>2</v>
      </c>
      <c r="F12" s="17">
        <v>0</v>
      </c>
      <c r="G12" s="17">
        <f t="shared" ref="G12:G18" si="1">E12*F12</f>
        <v>0</v>
      </c>
      <c r="H12" s="17">
        <f t="shared" ref="H12:H18" si="2">G12*0.05</f>
        <v>0</v>
      </c>
      <c r="I12" s="17">
        <f t="shared" ref="I12:I18" si="3">G12*0.1</f>
        <v>0</v>
      </c>
      <c r="J12" s="76">
        <f t="shared" ref="J12:J18" si="4">G12*$N$5+H12*$N$6+I12*$N$7</f>
        <v>0</v>
      </c>
      <c r="O12" s="81"/>
      <c r="P12" s="81"/>
    </row>
    <row r="13" spans="2:16" ht="15.75" x14ac:dyDescent="0.25">
      <c r="B13" s="11" t="s">
        <v>53</v>
      </c>
      <c r="C13" s="17">
        <v>2</v>
      </c>
      <c r="D13" s="17">
        <v>1</v>
      </c>
      <c r="E13" s="17">
        <f t="shared" si="0"/>
        <v>2</v>
      </c>
      <c r="F13" s="17">
        <v>0</v>
      </c>
      <c r="G13" s="17">
        <f t="shared" si="1"/>
        <v>0</v>
      </c>
      <c r="H13" s="17">
        <f t="shared" si="2"/>
        <v>0</v>
      </c>
      <c r="I13" s="17">
        <f t="shared" si="3"/>
        <v>0</v>
      </c>
      <c r="J13" s="76">
        <f t="shared" si="4"/>
        <v>0</v>
      </c>
      <c r="O13" s="81"/>
      <c r="P13" s="81"/>
    </row>
    <row r="14" spans="2:16" ht="25.5" x14ac:dyDescent="0.25">
      <c r="B14" s="11" t="s">
        <v>60</v>
      </c>
      <c r="C14" s="17">
        <v>8</v>
      </c>
      <c r="D14" s="17">
        <v>1</v>
      </c>
      <c r="E14" s="17">
        <f t="shared" si="0"/>
        <v>8</v>
      </c>
      <c r="F14" s="17">
        <v>6.4</v>
      </c>
      <c r="G14" s="17">
        <f t="shared" si="1"/>
        <v>51.2</v>
      </c>
      <c r="H14" s="17">
        <f t="shared" si="2"/>
        <v>2.5600000000000005</v>
      </c>
      <c r="I14" s="17">
        <f t="shared" si="3"/>
        <v>5.120000000000001</v>
      </c>
      <c r="J14" s="76">
        <f t="shared" si="4"/>
        <v>2679.8080000000004</v>
      </c>
    </row>
    <row r="15" spans="2:16" ht="31.5" x14ac:dyDescent="0.25">
      <c r="B15" s="11" t="s">
        <v>54</v>
      </c>
      <c r="C15" s="17">
        <v>8</v>
      </c>
      <c r="D15" s="17">
        <v>0.4</v>
      </c>
      <c r="E15" s="17">
        <f t="shared" si="0"/>
        <v>3.2</v>
      </c>
      <c r="F15" s="17">
        <v>17</v>
      </c>
      <c r="G15" s="17">
        <f t="shared" si="1"/>
        <v>54.400000000000006</v>
      </c>
      <c r="H15" s="17">
        <f t="shared" si="2"/>
        <v>2.7200000000000006</v>
      </c>
      <c r="I15" s="17">
        <f t="shared" si="3"/>
        <v>5.4400000000000013</v>
      </c>
      <c r="J15" s="76">
        <f t="shared" si="4"/>
        <v>2847.2960000000007</v>
      </c>
    </row>
    <row r="16" spans="2:16" x14ac:dyDescent="0.25">
      <c r="B16" s="11" t="s">
        <v>55</v>
      </c>
      <c r="C16" s="17">
        <v>2</v>
      </c>
      <c r="D16" s="17">
        <v>1</v>
      </c>
      <c r="E16" s="17">
        <f t="shared" si="0"/>
        <v>2</v>
      </c>
      <c r="F16" s="17">
        <v>0</v>
      </c>
      <c r="G16" s="17">
        <f t="shared" si="1"/>
        <v>0</v>
      </c>
      <c r="H16" s="17">
        <f t="shared" si="2"/>
        <v>0</v>
      </c>
      <c r="I16" s="17">
        <f t="shared" si="3"/>
        <v>0</v>
      </c>
      <c r="J16" s="76">
        <f t="shared" si="4"/>
        <v>0</v>
      </c>
      <c r="K16" s="73"/>
    </row>
    <row r="17" spans="2:11" ht="31.5" x14ac:dyDescent="0.25">
      <c r="B17" s="11" t="s">
        <v>56</v>
      </c>
      <c r="C17" s="17">
        <v>4</v>
      </c>
      <c r="D17" s="17">
        <v>1</v>
      </c>
      <c r="E17" s="17">
        <f t="shared" si="0"/>
        <v>4</v>
      </c>
      <c r="F17" s="17">
        <v>15</v>
      </c>
      <c r="G17" s="17">
        <f t="shared" si="1"/>
        <v>60</v>
      </c>
      <c r="H17" s="17">
        <f t="shared" si="2"/>
        <v>3</v>
      </c>
      <c r="I17" s="17">
        <f t="shared" si="3"/>
        <v>6</v>
      </c>
      <c r="J17" s="76">
        <f t="shared" si="4"/>
        <v>3140.4</v>
      </c>
      <c r="K17" s="73"/>
    </row>
    <row r="18" spans="2:11" ht="34.5" x14ac:dyDescent="0.25">
      <c r="B18" s="82" t="s">
        <v>61</v>
      </c>
      <c r="C18" s="24">
        <v>4</v>
      </c>
      <c r="D18" s="24">
        <v>1</v>
      </c>
      <c r="E18" s="17">
        <f t="shared" si="0"/>
        <v>4</v>
      </c>
      <c r="F18" s="24">
        <v>1</v>
      </c>
      <c r="G18" s="17">
        <f t="shared" si="1"/>
        <v>4</v>
      </c>
      <c r="H18" s="17">
        <f t="shared" si="2"/>
        <v>0.2</v>
      </c>
      <c r="I18" s="17">
        <f t="shared" si="3"/>
        <v>0.4</v>
      </c>
      <c r="J18" s="76">
        <f t="shared" si="4"/>
        <v>209.36</v>
      </c>
      <c r="K18" s="73"/>
    </row>
    <row r="19" spans="2:11" ht="15.75" x14ac:dyDescent="0.25">
      <c r="B19" s="83" t="s">
        <v>72</v>
      </c>
      <c r="C19" s="84"/>
      <c r="D19" s="84"/>
      <c r="E19" s="84"/>
      <c r="F19" s="84"/>
      <c r="G19" s="97">
        <f>SUM(G4:I18)</f>
        <v>195.04</v>
      </c>
      <c r="H19" s="98"/>
      <c r="I19" s="99"/>
      <c r="J19" s="85">
        <f>ROUND(SUM(J4:J18),-1)</f>
        <v>8880</v>
      </c>
      <c r="K19" s="73"/>
    </row>
    <row r="20" spans="2:11" x14ac:dyDescent="0.25">
      <c r="E20" s="73"/>
      <c r="F20" s="74"/>
      <c r="G20" s="73"/>
      <c r="J20" s="74"/>
      <c r="K20" s="73"/>
    </row>
    <row r="21" spans="2:11" x14ac:dyDescent="0.25">
      <c r="E21" s="73"/>
      <c r="F21" s="74"/>
      <c r="G21" s="73"/>
      <c r="J21" s="74"/>
      <c r="K21" s="73"/>
    </row>
    <row r="22" spans="2:11" x14ac:dyDescent="0.25">
      <c r="B22" s="67"/>
      <c r="E22" s="73"/>
      <c r="F22" s="74"/>
      <c r="G22" s="73"/>
      <c r="J22" s="74"/>
      <c r="K22" s="73"/>
    </row>
    <row r="23" spans="2:11" ht="15.75" x14ac:dyDescent="0.25">
      <c r="B23" s="68"/>
      <c r="E23" s="73"/>
      <c r="F23" s="74"/>
      <c r="G23" s="73"/>
      <c r="J23" s="74"/>
      <c r="K23" s="73"/>
    </row>
    <row r="24" spans="2:11" ht="15.75" x14ac:dyDescent="0.25">
      <c r="B24" s="69"/>
      <c r="D24" s="86"/>
      <c r="E24" s="73"/>
      <c r="F24" s="74"/>
      <c r="G24" s="73"/>
      <c r="J24" s="74"/>
      <c r="K24" s="73"/>
    </row>
    <row r="25" spans="2:11" ht="15.75" x14ac:dyDescent="0.25">
      <c r="B25" s="69"/>
      <c r="E25" s="73"/>
      <c r="F25" s="74"/>
      <c r="G25" s="73"/>
      <c r="J25" s="74"/>
      <c r="K25" s="73"/>
    </row>
    <row r="26" spans="2:11" ht="15.75" x14ac:dyDescent="0.25">
      <c r="B26" s="69"/>
      <c r="E26" s="73"/>
      <c r="F26" s="74"/>
      <c r="G26" s="73"/>
      <c r="J26" s="74"/>
      <c r="K26" s="73"/>
    </row>
    <row r="27" spans="2:11" ht="15.75" x14ac:dyDescent="0.25">
      <c r="B27" s="69"/>
      <c r="E27" s="73"/>
      <c r="F27" s="74"/>
      <c r="G27" s="73"/>
      <c r="J27" s="74"/>
      <c r="K27" s="73"/>
    </row>
    <row r="28" spans="2:11" ht="15.75" x14ac:dyDescent="0.25">
      <c r="B28" s="68"/>
      <c r="E28" s="73"/>
      <c r="F28" s="74"/>
      <c r="G28" s="73"/>
      <c r="J28" s="74"/>
      <c r="K28" s="73"/>
    </row>
    <row r="29" spans="2:11" ht="15.75" x14ac:dyDescent="0.25">
      <c r="B29" s="68"/>
      <c r="E29" s="73"/>
      <c r="F29" s="74"/>
      <c r="G29" s="73"/>
      <c r="J29" s="74"/>
      <c r="K29" s="73"/>
    </row>
    <row r="30" spans="2:11" ht="18.75" x14ac:dyDescent="0.25">
      <c r="B30" s="87"/>
      <c r="E30" s="73"/>
      <c r="F30" s="74"/>
      <c r="G30" s="73"/>
      <c r="J30" s="74"/>
      <c r="K30" s="73"/>
    </row>
    <row r="31" spans="2:11" x14ac:dyDescent="0.25">
      <c r="E31" s="73"/>
      <c r="F31" s="74"/>
      <c r="G31" s="73"/>
      <c r="J31" s="74"/>
      <c r="K31" s="73"/>
    </row>
    <row r="32" spans="2:11" x14ac:dyDescent="0.25">
      <c r="E32" s="73"/>
      <c r="F32" s="74"/>
      <c r="G32" s="73"/>
      <c r="J32" s="74"/>
      <c r="K32" s="73"/>
    </row>
    <row r="33" spans="5:11" x14ac:dyDescent="0.25">
      <c r="E33" s="73"/>
      <c r="F33" s="74"/>
      <c r="G33" s="73"/>
      <c r="J33" s="74"/>
      <c r="K33" s="73"/>
    </row>
    <row r="34" spans="5:11" x14ac:dyDescent="0.25">
      <c r="E34" s="73"/>
      <c r="F34" s="74"/>
      <c r="G34" s="73"/>
      <c r="J34" s="74"/>
      <c r="K34" s="73"/>
    </row>
    <row r="35" spans="5:11" x14ac:dyDescent="0.25">
      <c r="E35" s="73"/>
      <c r="F35" s="74"/>
      <c r="G35" s="73"/>
      <c r="J35" s="74"/>
      <c r="K35" s="73"/>
    </row>
    <row r="36" spans="5:11" x14ac:dyDescent="0.25">
      <c r="E36" s="73"/>
      <c r="F36" s="74"/>
      <c r="G36" s="73"/>
      <c r="J36" s="74"/>
      <c r="K36" s="73"/>
    </row>
    <row r="37" spans="5:11" x14ac:dyDescent="0.25">
      <c r="E37" s="73"/>
      <c r="F37" s="74"/>
      <c r="G37" s="73"/>
      <c r="J37" s="74"/>
      <c r="K37" s="73"/>
    </row>
    <row r="38" spans="5:11" x14ac:dyDescent="0.25">
      <c r="E38" s="73"/>
      <c r="F38" s="74"/>
      <c r="G38" s="73"/>
      <c r="J38" s="74"/>
      <c r="K38" s="73"/>
    </row>
    <row r="39" spans="5:11" x14ac:dyDescent="0.25">
      <c r="E39" s="73"/>
      <c r="F39" s="74"/>
      <c r="G39" s="73"/>
      <c r="J39" s="74"/>
      <c r="K39" s="73"/>
    </row>
    <row r="40" spans="5:11" x14ac:dyDescent="0.25">
      <c r="E40" s="73"/>
      <c r="F40" s="74"/>
      <c r="G40" s="73"/>
      <c r="J40" s="74"/>
      <c r="K40" s="73"/>
    </row>
    <row r="41" spans="5:11" x14ac:dyDescent="0.25">
      <c r="E41" s="73"/>
      <c r="F41" s="74"/>
      <c r="G41" s="73"/>
      <c r="J41" s="74"/>
      <c r="K41" s="73"/>
    </row>
    <row r="42" spans="5:11" x14ac:dyDescent="0.25">
      <c r="K42" s="73"/>
    </row>
    <row r="43" spans="5:11" x14ac:dyDescent="0.25">
      <c r="K43" s="73"/>
    </row>
    <row r="44" spans="5:11" x14ac:dyDescent="0.25">
      <c r="K44" s="73"/>
    </row>
    <row r="45" spans="5:11" x14ac:dyDescent="0.25">
      <c r="K45" s="73"/>
    </row>
    <row r="46" spans="5:11" x14ac:dyDescent="0.25">
      <c r="F46" s="74"/>
      <c r="G46" s="73"/>
      <c r="J46" s="74"/>
      <c r="K46" s="73"/>
    </row>
    <row r="47" spans="5:11" x14ac:dyDescent="0.25">
      <c r="K47" s="73"/>
    </row>
    <row r="48" spans="5:11" x14ac:dyDescent="0.25">
      <c r="K48" s="73"/>
    </row>
    <row r="49" spans="11:11" ht="31.5" customHeight="1" x14ac:dyDescent="0.25">
      <c r="K49" s="73"/>
    </row>
    <row r="54" spans="11:11" x14ac:dyDescent="0.25">
      <c r="K54" s="73"/>
    </row>
  </sheetData>
  <mergeCells count="1">
    <mergeCell ref="G19:I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 Burden</vt:lpstr>
      <vt:lpstr>Agency Burden</vt:lpstr>
    </vt:vector>
  </TitlesOfParts>
  <Company>Eastern Research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JSellers</dc:creator>
  <cp:lastModifiedBy>Courtney Kerwin</cp:lastModifiedBy>
  <dcterms:created xsi:type="dcterms:W3CDTF">2012-03-22T14:58:53Z</dcterms:created>
  <dcterms:modified xsi:type="dcterms:W3CDTF">2015-09-12T01:29:27Z</dcterms:modified>
</cp:coreProperties>
</file>