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8040"/>
  </bookViews>
  <sheets>
    <sheet name="Table 1" sheetId="1" r:id="rId1"/>
    <sheet name="Table 2" sheetId="2" r:id="rId2"/>
    <sheet name="Capital and O&amp;M" sheetId="3" r:id="rId3"/>
    <sheet name="No. Response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G6" i="3"/>
  <c r="F6" i="3"/>
  <c r="H48" i="1" l="1"/>
  <c r="D7" i="3"/>
  <c r="D6" i="3"/>
  <c r="B9" i="4"/>
  <c r="B10" i="4"/>
  <c r="B5" i="4"/>
  <c r="B6" i="4"/>
  <c r="B7" i="4"/>
  <c r="B8" i="4"/>
  <c r="B4" i="4"/>
  <c r="E12" i="2"/>
  <c r="E13" i="2"/>
  <c r="E11" i="2"/>
  <c r="E6" i="2"/>
  <c r="E7" i="2"/>
  <c r="E8" i="2"/>
  <c r="E9" i="2"/>
  <c r="E5" i="2"/>
  <c r="E40" i="1"/>
  <c r="E39" i="1"/>
  <c r="E38" i="1"/>
  <c r="E37" i="1"/>
  <c r="E36" i="1"/>
  <c r="E35" i="1"/>
  <c r="E31" i="1"/>
  <c r="E24" i="1"/>
  <c r="E23" i="1"/>
  <c r="E22" i="1"/>
  <c r="E21" i="1"/>
  <c r="E26" i="1"/>
  <c r="E20" i="1"/>
  <c r="E15" i="1"/>
  <c r="E14" i="1"/>
  <c r="E13" i="1"/>
  <c r="E9" i="1"/>
  <c r="H7" i="2" l="1"/>
  <c r="H8" i="2"/>
  <c r="G8" i="2"/>
  <c r="G9" i="2"/>
  <c r="F12" i="2"/>
  <c r="H12" i="2" s="1"/>
  <c r="F13" i="2"/>
  <c r="H13" i="2" s="1"/>
  <c r="F11" i="2"/>
  <c r="F6" i="2"/>
  <c r="G6" i="2" s="1"/>
  <c r="F7" i="2"/>
  <c r="G7" i="2" s="1"/>
  <c r="F8" i="2"/>
  <c r="F9" i="2"/>
  <c r="H9" i="2" s="1"/>
  <c r="D12" i="2"/>
  <c r="D13" i="2"/>
  <c r="D11" i="2"/>
  <c r="D6" i="2"/>
  <c r="D7" i="2"/>
  <c r="D8" i="2"/>
  <c r="D9" i="2"/>
  <c r="D5" i="2"/>
  <c r="I8" i="2"/>
  <c r="F5" i="2"/>
  <c r="F10" i="1"/>
  <c r="D10" i="1"/>
  <c r="F36" i="1"/>
  <c r="H36" i="1" s="1"/>
  <c r="F37" i="1"/>
  <c r="H37" i="1" s="1"/>
  <c r="F38" i="1"/>
  <c r="H38" i="1" s="1"/>
  <c r="F39" i="1"/>
  <c r="F40" i="1"/>
  <c r="G40" i="1" s="1"/>
  <c r="F35" i="1"/>
  <c r="H35" i="1" s="1"/>
  <c r="H31" i="1"/>
  <c r="G31" i="1"/>
  <c r="F31" i="1"/>
  <c r="I31" i="1" s="1"/>
  <c r="F27" i="1"/>
  <c r="F26" i="1"/>
  <c r="H26" i="1" s="1"/>
  <c r="H22" i="1"/>
  <c r="F21" i="1"/>
  <c r="F22" i="1"/>
  <c r="G22" i="1" s="1"/>
  <c r="I22" i="1" s="1"/>
  <c r="F23" i="1"/>
  <c r="H23" i="1" s="1"/>
  <c r="F24" i="1"/>
  <c r="H24" i="1" s="1"/>
  <c r="F20" i="1"/>
  <c r="H20" i="1" s="1"/>
  <c r="F14" i="1"/>
  <c r="H14" i="1" s="1"/>
  <c r="F15" i="1"/>
  <c r="H15" i="1" s="1"/>
  <c r="F13" i="1"/>
  <c r="D36" i="1"/>
  <c r="D37" i="1"/>
  <c r="D38" i="1"/>
  <c r="D39" i="1"/>
  <c r="D40" i="1"/>
  <c r="D35" i="1"/>
  <c r="D31" i="1"/>
  <c r="D27" i="1"/>
  <c r="D26" i="1"/>
  <c r="D21" i="1"/>
  <c r="D22" i="1"/>
  <c r="D23" i="1"/>
  <c r="D24" i="1"/>
  <c r="D20" i="1"/>
  <c r="D14" i="1"/>
  <c r="D15" i="1"/>
  <c r="D13" i="1"/>
  <c r="D9" i="1"/>
  <c r="F9" i="1" s="1"/>
  <c r="E5" i="4"/>
  <c r="E6" i="4"/>
  <c r="E7" i="4"/>
  <c r="E8" i="4"/>
  <c r="E9" i="4"/>
  <c r="E10" i="4"/>
  <c r="E4" i="4"/>
  <c r="E11" i="4" l="1"/>
  <c r="F8" i="3" s="1"/>
  <c r="G8" i="3" s="1"/>
  <c r="I44" i="1" s="1"/>
  <c r="G12" i="2"/>
  <c r="I12" i="2"/>
  <c r="G13" i="2"/>
  <c r="I13" i="2" s="1"/>
  <c r="G11" i="2"/>
  <c r="I11" i="2" s="1"/>
  <c r="H11" i="2"/>
  <c r="I6" i="2"/>
  <c r="H6" i="2"/>
  <c r="H40" i="1"/>
  <c r="I40" i="1" s="1"/>
  <c r="G38" i="1"/>
  <c r="I38" i="1" s="1"/>
  <c r="G37" i="1"/>
  <c r="I37" i="1" s="1"/>
  <c r="G36" i="1"/>
  <c r="I36" i="1" s="1"/>
  <c r="G35" i="1"/>
  <c r="I35" i="1" s="1"/>
  <c r="G27" i="1"/>
  <c r="I27" i="1" s="1"/>
  <c r="H27" i="1"/>
  <c r="G24" i="1"/>
  <c r="I24" i="1" s="1"/>
  <c r="G23" i="1"/>
  <c r="I23" i="1"/>
  <c r="G21" i="1"/>
  <c r="I21" i="1" s="1"/>
  <c r="H21" i="1"/>
  <c r="G20" i="1"/>
  <c r="I20" i="1"/>
  <c r="G15" i="1"/>
  <c r="I15" i="1" s="1"/>
  <c r="G14" i="1"/>
  <c r="I14" i="1"/>
  <c r="G13" i="1"/>
  <c r="I13" i="1" s="1"/>
  <c r="H13" i="1"/>
  <c r="G10" i="1"/>
  <c r="I10" i="1" s="1"/>
  <c r="H10" i="1"/>
  <c r="I9" i="2"/>
  <c r="I7" i="2"/>
  <c r="H5" i="2"/>
  <c r="G5" i="2"/>
  <c r="I5" i="2" s="1"/>
  <c r="H9" i="1"/>
  <c r="I9" i="1"/>
  <c r="G9" i="1"/>
  <c r="H39" i="1"/>
  <c r="G39" i="1"/>
  <c r="I39" i="1" s="1"/>
  <c r="G26" i="1"/>
  <c r="F28" i="1" s="1"/>
  <c r="I14" i="2" l="1"/>
  <c r="F14" i="2"/>
  <c r="F42" i="1"/>
  <c r="F43" i="1" s="1"/>
  <c r="I42" i="1"/>
  <c r="I26" i="1"/>
  <c r="I28" i="1" s="1"/>
  <c r="I43" i="1" l="1"/>
  <c r="I45" i="1" s="1"/>
</calcChain>
</file>

<file path=xl/sharedStrings.xml><?xml version="1.0" encoding="utf-8"?>
<sst xmlns="http://schemas.openxmlformats.org/spreadsheetml/2006/main" count="146" uniqueCount="117">
  <si>
    <t>Burden item</t>
  </si>
  <si>
    <t xml:space="preserve">(A) </t>
  </si>
  <si>
    <t>Person-hours per occurrence</t>
  </si>
  <si>
    <t xml:space="preserve">(B) </t>
  </si>
  <si>
    <t>No.  Of occurrences per respondent per year</t>
  </si>
  <si>
    <t xml:space="preserve">(C) </t>
  </si>
  <si>
    <t>Person-hours per respondent per year (C=AxB)</t>
  </si>
  <si>
    <t>(E)</t>
  </si>
  <si>
    <t xml:space="preserve">(F) </t>
  </si>
  <si>
    <t xml:space="preserve">(G) </t>
  </si>
  <si>
    <t xml:space="preserve">(H) </t>
  </si>
  <si>
    <t>Cost, $  b</t>
  </si>
  <si>
    <t>1.  Applications</t>
  </si>
  <si>
    <t>N/A</t>
  </si>
  <si>
    <t>2.  Survey and Studies</t>
  </si>
  <si>
    <t>3.  Acquisition, Installation, and Utilization of  Technology and  Systems</t>
  </si>
  <si>
    <t>4.  Reporting Requirements</t>
  </si>
  <si>
    <t xml:space="preserve">  B.  Required activities:</t>
  </si>
  <si>
    <r>
      <t xml:space="preserve">     i.   Initial performance test  </t>
    </r>
    <r>
      <rPr>
        <vertAlign val="superscript"/>
        <sz val="10"/>
        <color rgb="FF00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 </t>
    </r>
  </si>
  <si>
    <t xml:space="preserve">     ii.  Repeat of performance test</t>
  </si>
  <si>
    <t xml:space="preserve">     iii. Startup, shutdown, malfunction plan</t>
  </si>
  <si>
    <t xml:space="preserve">     New and Existing Respondents</t>
  </si>
  <si>
    <t>Included in 5E</t>
  </si>
  <si>
    <t xml:space="preserve">  C.  Gather Existing Information</t>
  </si>
  <si>
    <t>Included in 5D, 5E</t>
  </si>
  <si>
    <r>
      <t xml:space="preserve">     i.  Notification of compliance status </t>
    </r>
    <r>
      <rPr>
        <vertAlign val="superscript"/>
        <sz val="10"/>
        <color rgb="FF000000"/>
        <rFont val="Times New Roman"/>
        <family val="1"/>
      </rPr>
      <t xml:space="preserve"> </t>
    </r>
  </si>
  <si>
    <t xml:space="preserve">     ii.  Notification of intent to construct a major source and review application</t>
  </si>
  <si>
    <t xml:space="preserve">     iv.  Notification of actual startup</t>
  </si>
  <si>
    <t xml:space="preserve">     v.  Notification of performance test </t>
  </si>
  <si>
    <t xml:space="preserve">    vi.  Reports of performance test results</t>
  </si>
  <si>
    <t>Included in 4B, 5E</t>
  </si>
  <si>
    <t xml:space="preserve">    viii.  Startup, shutdown, malfunction report  f</t>
  </si>
  <si>
    <t>Subtotal for Reporting Requirements</t>
  </si>
  <si>
    <t>5.  Recordkeeping Requirements</t>
  </si>
  <si>
    <t xml:space="preserve">  A.  Read instructions</t>
  </si>
  <si>
    <t>Included in 4A</t>
  </si>
  <si>
    <t xml:space="preserve">  B.  Plan activities</t>
  </si>
  <si>
    <t xml:space="preserve">  C.  Implement activities</t>
  </si>
  <si>
    <t>Included in 4B</t>
  </si>
  <si>
    <t>NA</t>
  </si>
  <si>
    <t xml:space="preserve">    i.  Record performance tests</t>
  </si>
  <si>
    <t xml:space="preserve">    ii.  Record operating parameters</t>
  </si>
  <si>
    <t xml:space="preserve">    iii  Record malfunctions</t>
  </si>
  <si>
    <t xml:space="preserve">    iv.  Continuous parameter monitoring calibration and maintenance</t>
  </si>
  <si>
    <t xml:space="preserve">    v.  Store, file, and maintain records</t>
  </si>
  <si>
    <t xml:space="preserve"> F.  Time to train personnel</t>
  </si>
  <si>
    <t>G. Time for audits</t>
  </si>
  <si>
    <t>Subtotal for Recordkeeping Requirements</t>
  </si>
  <si>
    <t xml:space="preserve">TOTAL LABOR  BURDEN AND COST (rounded) </t>
  </si>
  <si>
    <t xml:space="preserve">(D) </t>
  </si>
  <si>
    <r>
      <t xml:space="preserve">Respondents per year  </t>
    </r>
    <r>
      <rPr>
        <vertAlign val="superscript"/>
        <sz val="10"/>
        <color rgb="FF000000"/>
        <rFont val="Times New Roman"/>
        <family val="1"/>
      </rPr>
      <t>a</t>
    </r>
  </si>
  <si>
    <t xml:space="preserve">(E) </t>
  </si>
  <si>
    <t>Technical person-hours per year (E=CxD)</t>
  </si>
  <si>
    <t>Management person-hours per year (Ex0.05)</t>
  </si>
  <si>
    <t>Clerical person-hours per  year (Ex0.1)</t>
  </si>
  <si>
    <t>New Respondents:</t>
  </si>
  <si>
    <t>i.  Notification of compliance status</t>
  </si>
  <si>
    <t>ii.  Notification of intent to construct a major source and review application</t>
  </si>
  <si>
    <t>iii.  Notification of start of construction</t>
  </si>
  <si>
    <t xml:space="preserve">iv.  Notification of actual startup </t>
  </si>
  <si>
    <t>v.  Notification of initial performance test and test plan</t>
  </si>
  <si>
    <t>New and Existing Respondents</t>
  </si>
  <si>
    <t xml:space="preserve">i.  Report of performance test results including operating parameters </t>
  </si>
  <si>
    <t xml:space="preserve">ii.  Review of semiannual compliance reports  </t>
  </si>
  <si>
    <r>
      <t xml:space="preserve">iii.  Review of startup, shutdown, malfunction reports  </t>
    </r>
    <r>
      <rPr>
        <vertAlign val="superscript"/>
        <sz val="12"/>
        <color rgb="FF000000"/>
        <rFont val="Times New Roman"/>
        <family val="1"/>
      </rPr>
      <t>d</t>
    </r>
  </si>
  <si>
    <t>Capital/Startup vs. Operation and Maintenance (O&amp;M) Costs</t>
  </si>
  <si>
    <t>(A)</t>
  </si>
  <si>
    <t>Continuous Monitoring Device</t>
  </si>
  <si>
    <t>(B)</t>
  </si>
  <si>
    <t>Capital/Startup Cost for One Respondent</t>
  </si>
  <si>
    <t>(C)</t>
  </si>
  <si>
    <t>Number of New Respondents</t>
  </si>
  <si>
    <t>(D)</t>
  </si>
  <si>
    <t>Total Capital/Startup Cost,  (B X C)</t>
  </si>
  <si>
    <t>Annual O&amp;M Costs for One Respondent</t>
  </si>
  <si>
    <t>(F)</t>
  </si>
  <si>
    <t>Number of Respondents  with O&amp;M</t>
  </si>
  <si>
    <t>(G)</t>
  </si>
  <si>
    <t>Total O&amp;M,</t>
  </si>
  <si>
    <t>PM control device</t>
  </si>
  <si>
    <t>Thermal oxidizer</t>
  </si>
  <si>
    <t>Total</t>
  </si>
  <si>
    <t xml:space="preserve">NA – not applicable; EPA assumes that all facilities subject to the standard have or will obtain add-on control devices that are already equipped with continuous parameter monitoring equipment. This monitoring equipment is required not only for compliance purposes but also to operate the control equipment. </t>
  </si>
  <si>
    <t>Total Annual Responses</t>
  </si>
  <si>
    <t>Information Collection Activity</t>
  </si>
  <si>
    <t xml:space="preserve">Number of Respondents  </t>
  </si>
  <si>
    <t>Number of Responses</t>
  </si>
  <si>
    <t>Number of Existing Respondents That Keep Records But Do Not Submit Reports</t>
  </si>
  <si>
    <t xml:space="preserve">Total Annual  Responses </t>
  </si>
  <si>
    <t>Notification of compliance status</t>
  </si>
  <si>
    <t>Notification/application  of  construction</t>
  </si>
  <si>
    <t>Notification of actual startup</t>
  </si>
  <si>
    <t>Notification of performance test and test plan</t>
  </si>
  <si>
    <t>Report of performance test results</t>
  </si>
  <si>
    <t>Report of semiannual compliance reports</t>
  </si>
  <si>
    <t>Report of startup, shutdown, malfunction</t>
  </si>
  <si>
    <t>Clerical
(Ex0.1)</t>
  </si>
  <si>
    <t>Management person-hour / year
(Ex0.05)</t>
  </si>
  <si>
    <t>Technical person-hour / year
(E=CxD)</t>
  </si>
  <si>
    <r>
      <t xml:space="preserve">     New Respondents  </t>
    </r>
    <r>
      <rPr>
        <vertAlign val="superscript"/>
        <sz val="10"/>
        <color rgb="FF000000"/>
        <rFont val="Times New Roman"/>
        <family val="1"/>
      </rPr>
      <t>c, d</t>
    </r>
  </si>
  <si>
    <r>
      <t xml:space="preserve">    iv.  Monitoring of operating parameters and equipment:  </t>
    </r>
    <r>
      <rPr>
        <vertAlign val="superscript"/>
        <sz val="10"/>
        <color rgb="FF000000"/>
        <rFont val="Times New Roman"/>
        <family val="1"/>
      </rPr>
      <t>e</t>
    </r>
  </si>
  <si>
    <r>
      <t xml:space="preserve">  D.  Write report  </t>
    </r>
    <r>
      <rPr>
        <vertAlign val="superscript"/>
        <sz val="10"/>
        <color rgb="FF000000"/>
        <rFont val="Times New Roman"/>
        <family val="1"/>
      </rPr>
      <t xml:space="preserve">c, d </t>
    </r>
  </si>
  <si>
    <r>
      <t xml:space="preserve">     iii.  Notification of initial construction/ reconstruction</t>
    </r>
    <r>
      <rPr>
        <vertAlign val="superscript"/>
        <sz val="10"/>
        <color rgb="FF000000"/>
        <rFont val="Times New Roman"/>
        <family val="1"/>
      </rPr>
      <t xml:space="preserve">  a</t>
    </r>
  </si>
  <si>
    <r>
      <t xml:space="preserve">    vii.  Semiannual compliance reports  </t>
    </r>
    <r>
      <rPr>
        <vertAlign val="superscript"/>
        <sz val="10"/>
        <color rgb="FF000000"/>
        <rFont val="Times New Roman"/>
        <family val="1"/>
      </rPr>
      <t>d</t>
    </r>
    <r>
      <rPr>
        <sz val="10"/>
        <color rgb="FF000000"/>
        <rFont val="Times New Roman"/>
        <family val="1"/>
      </rPr>
      <t xml:space="preserve">     </t>
    </r>
  </si>
  <si>
    <r>
      <t xml:space="preserve">  D.  Develop record system  </t>
    </r>
    <r>
      <rPr>
        <vertAlign val="superscript"/>
        <sz val="10"/>
        <color rgb="FF000000"/>
        <rFont val="Times New Roman"/>
        <family val="1"/>
      </rPr>
      <t>g</t>
    </r>
  </si>
  <si>
    <r>
      <t xml:space="preserve">  E.  Time to enter and transmit all information into record system  </t>
    </r>
    <r>
      <rPr>
        <vertAlign val="superscript"/>
        <sz val="10"/>
        <color rgb="FF000000"/>
        <rFont val="Times New Roman"/>
        <family val="1"/>
      </rPr>
      <t>h</t>
    </r>
  </si>
  <si>
    <t>Capital and O&amp;M Cost (see Section 6(b)(iii))</t>
  </si>
  <si>
    <t>Previously 13,500 hr</t>
  </si>
  <si>
    <t xml:space="preserve">  A.  Familiarize with rule requirement:</t>
  </si>
  <si>
    <t>New Respondents</t>
  </si>
  <si>
    <t>Existing Respondents</t>
  </si>
  <si>
    <t>Prev: 543 hr</t>
  </si>
  <si>
    <t>TOTAL ANNUAL BURDEN AND COST (rounded)</t>
  </si>
  <si>
    <t>Photocopy / postage</t>
  </si>
  <si>
    <r>
      <t xml:space="preserve">Respondents per year  </t>
    </r>
    <r>
      <rPr>
        <vertAlign val="superscript"/>
        <sz val="10"/>
        <rFont val="Times New Roman"/>
        <family val="1"/>
      </rPr>
      <t>a</t>
    </r>
  </si>
  <si>
    <t>hr/response</t>
  </si>
  <si>
    <t>TOTAL COST (rounded)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</si>
</sst>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right" vertical="center"/>
    </xf>
    <xf numFmtId="8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/>
    <xf numFmtId="6" fontId="1" fillId="0" borderId="1" xfId="0" applyNumberFormat="1" applyFont="1" applyBorder="1"/>
    <xf numFmtId="8" fontId="9" fillId="0" borderId="1" xfId="0" applyNumberFormat="1" applyFont="1" applyBorder="1" applyAlignment="1">
      <alignment vertical="center"/>
    </xf>
    <xf numFmtId="6" fontId="9" fillId="0" borderId="1" xfId="0" applyNumberFormat="1" applyFont="1" applyBorder="1"/>
    <xf numFmtId="0" fontId="4" fillId="0" borderId="1" xfId="0" applyFont="1" applyBorder="1" applyAlignment="1">
      <alignment horizontal="left" vertical="center" wrapText="1" indent="2"/>
    </xf>
    <xf numFmtId="6" fontId="2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/>
    <xf numFmtId="1" fontId="1" fillId="0" borderId="0" xfId="0" applyNumberFormat="1" applyFont="1"/>
    <xf numFmtId="0" fontId="10" fillId="0" borderId="0" xfId="0" applyFont="1" applyAlignment="1">
      <alignment horizontal="left" indent="2"/>
    </xf>
    <xf numFmtId="0" fontId="10" fillId="0" borderId="1" xfId="0" applyFont="1" applyBorder="1" applyAlignment="1">
      <alignment horizontal="center"/>
    </xf>
    <xf numFmtId="8" fontId="1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/>
  </sheetViews>
  <sheetFormatPr defaultRowHeight="12.75" x14ac:dyDescent="0.2"/>
  <cols>
    <col min="1" max="1" width="46.85546875" style="1" customWidth="1"/>
    <col min="2" max="4" width="14.140625" style="1" customWidth="1"/>
    <col min="5" max="5" width="14.140625" style="35" customWidth="1"/>
    <col min="6" max="8" width="14.5703125" style="1" customWidth="1"/>
    <col min="9" max="9" width="13.85546875" style="1" customWidth="1"/>
    <col min="10" max="10" width="5.140625" style="1" customWidth="1"/>
    <col min="11" max="11" width="17.85546875" style="1" bestFit="1" customWidth="1"/>
    <col min="12" max="16384" width="9.140625" style="1"/>
  </cols>
  <sheetData>
    <row r="1" spans="1:12" x14ac:dyDescent="0.2">
      <c r="F1" s="1">
        <v>103.97</v>
      </c>
      <c r="G1" s="1">
        <v>129.93</v>
      </c>
      <c r="H1" s="1">
        <v>51.79</v>
      </c>
    </row>
    <row r="2" spans="1:12" x14ac:dyDescent="0.2">
      <c r="A2" s="46" t="s">
        <v>0</v>
      </c>
      <c r="B2" s="2" t="s">
        <v>1</v>
      </c>
      <c r="C2" s="2" t="s">
        <v>3</v>
      </c>
      <c r="D2" s="2" t="s">
        <v>5</v>
      </c>
      <c r="E2" s="36" t="s">
        <v>49</v>
      </c>
      <c r="F2" s="2" t="s">
        <v>7</v>
      </c>
      <c r="G2" s="2" t="s">
        <v>8</v>
      </c>
      <c r="H2" s="2" t="s">
        <v>9</v>
      </c>
      <c r="I2" s="2" t="s">
        <v>10</v>
      </c>
    </row>
    <row r="3" spans="1:12" ht="51" x14ac:dyDescent="0.2">
      <c r="A3" s="46"/>
      <c r="B3" s="2" t="s">
        <v>2</v>
      </c>
      <c r="C3" s="2" t="s">
        <v>4</v>
      </c>
      <c r="D3" s="2" t="s">
        <v>6</v>
      </c>
      <c r="E3" s="37" t="s">
        <v>114</v>
      </c>
      <c r="F3" s="2" t="s">
        <v>98</v>
      </c>
      <c r="G3" s="2" t="s">
        <v>97</v>
      </c>
      <c r="H3" s="2" t="s">
        <v>96</v>
      </c>
      <c r="I3" s="2" t="s">
        <v>11</v>
      </c>
    </row>
    <row r="4" spans="1:12" x14ac:dyDescent="0.2">
      <c r="A4" s="3" t="s">
        <v>12</v>
      </c>
      <c r="B4" s="4" t="s">
        <v>13</v>
      </c>
      <c r="C4" s="4"/>
      <c r="D4" s="4"/>
      <c r="E4" s="34"/>
      <c r="F4" s="4"/>
      <c r="G4" s="4"/>
      <c r="H4" s="4"/>
      <c r="I4" s="4"/>
    </row>
    <row r="5" spans="1:12" x14ac:dyDescent="0.2">
      <c r="A5" s="3" t="s">
        <v>14</v>
      </c>
      <c r="B5" s="4" t="s">
        <v>13</v>
      </c>
      <c r="C5" s="4"/>
      <c r="D5" s="4"/>
      <c r="E5" s="34"/>
      <c r="F5" s="4"/>
      <c r="G5" s="4"/>
      <c r="H5" s="4"/>
      <c r="I5" s="4"/>
    </row>
    <row r="6" spans="1:12" ht="25.5" x14ac:dyDescent="0.2">
      <c r="A6" s="3" t="s">
        <v>15</v>
      </c>
      <c r="B6" s="4" t="s">
        <v>13</v>
      </c>
      <c r="C6" s="4"/>
      <c r="D6" s="4"/>
      <c r="E6" s="34"/>
      <c r="F6" s="4"/>
      <c r="G6" s="4"/>
      <c r="H6" s="4"/>
      <c r="I6" s="4"/>
    </row>
    <row r="7" spans="1:12" x14ac:dyDescent="0.2">
      <c r="A7" s="3" t="s">
        <v>16</v>
      </c>
      <c r="B7" s="5"/>
      <c r="C7" s="5"/>
      <c r="D7" s="5"/>
      <c r="E7" s="38"/>
      <c r="F7" s="5"/>
      <c r="G7" s="5"/>
      <c r="H7" s="5"/>
      <c r="I7" s="5"/>
      <c r="K7" s="1" t="s">
        <v>109</v>
      </c>
      <c r="L7" s="1">
        <v>0</v>
      </c>
    </row>
    <row r="8" spans="1:12" x14ac:dyDescent="0.2">
      <c r="A8" s="3" t="s">
        <v>108</v>
      </c>
      <c r="B8" s="5"/>
      <c r="C8" s="5"/>
      <c r="D8" s="5"/>
      <c r="E8" s="38"/>
      <c r="F8" s="5"/>
      <c r="G8" s="5"/>
      <c r="H8" s="5"/>
      <c r="I8" s="5"/>
      <c r="K8" s="1" t="s">
        <v>110</v>
      </c>
      <c r="L8" s="1">
        <v>27</v>
      </c>
    </row>
    <row r="9" spans="1:12" x14ac:dyDescent="0.2">
      <c r="A9" s="32" t="s">
        <v>109</v>
      </c>
      <c r="B9" s="5">
        <v>25</v>
      </c>
      <c r="C9" s="5">
        <v>1</v>
      </c>
      <c r="D9" s="5">
        <f>B9*C9</f>
        <v>25</v>
      </c>
      <c r="E9" s="38">
        <f>L7</f>
        <v>0</v>
      </c>
      <c r="F9" s="5">
        <f>D9*E9</f>
        <v>0</v>
      </c>
      <c r="G9" s="5">
        <f>F9*0.05</f>
        <v>0</v>
      </c>
      <c r="H9" s="5">
        <f>F9*0.1</f>
        <v>0</v>
      </c>
      <c r="I9" s="6">
        <f>F9*$F$1+G9*$G$1+H9*$H$1</f>
        <v>0</v>
      </c>
    </row>
    <row r="10" spans="1:12" s="35" customFormat="1" x14ac:dyDescent="0.2">
      <c r="A10" s="43" t="s">
        <v>110</v>
      </c>
      <c r="B10" s="44">
        <v>1</v>
      </c>
      <c r="C10" s="44">
        <v>1</v>
      </c>
      <c r="D10" s="38">
        <f>B10*C10</f>
        <v>1</v>
      </c>
      <c r="E10" s="39">
        <v>27</v>
      </c>
      <c r="F10" s="38">
        <f>D10*E10</f>
        <v>27</v>
      </c>
      <c r="G10" s="38">
        <f>F10*0.05</f>
        <v>1.35</v>
      </c>
      <c r="H10" s="38">
        <f>F10*0.1</f>
        <v>2.7</v>
      </c>
      <c r="I10" s="45">
        <f>F10*$F$1+G10*$G$1+H10*$H$1</f>
        <v>3122.4285</v>
      </c>
    </row>
    <row r="11" spans="1:12" x14ac:dyDescent="0.2">
      <c r="A11" s="3" t="s">
        <v>17</v>
      </c>
      <c r="B11" s="5"/>
      <c r="C11" s="5"/>
      <c r="D11" s="5"/>
      <c r="E11" s="38"/>
      <c r="F11" s="5"/>
      <c r="G11" s="5"/>
      <c r="H11" s="5"/>
      <c r="I11" s="7"/>
    </row>
    <row r="12" spans="1:12" ht="15.75" x14ac:dyDescent="0.2">
      <c r="A12" s="3" t="s">
        <v>99</v>
      </c>
      <c r="B12" s="5"/>
      <c r="C12" s="5"/>
      <c r="D12" s="5"/>
      <c r="E12" s="38"/>
      <c r="F12" s="5"/>
      <c r="G12" s="5"/>
      <c r="H12" s="5"/>
      <c r="I12" s="7"/>
    </row>
    <row r="13" spans="1:12" x14ac:dyDescent="0.2">
      <c r="A13" s="3" t="s">
        <v>18</v>
      </c>
      <c r="B13" s="5">
        <v>24</v>
      </c>
      <c r="C13" s="5">
        <v>1</v>
      </c>
      <c r="D13" s="5">
        <f>B13*C13</f>
        <v>24</v>
      </c>
      <c r="E13" s="38">
        <f>L7</f>
        <v>0</v>
      </c>
      <c r="F13" s="5">
        <f>D13*E13</f>
        <v>0</v>
      </c>
      <c r="G13" s="5">
        <f>F13*0.05</f>
        <v>0</v>
      </c>
      <c r="H13" s="5">
        <f>F13*0.1</f>
        <v>0</v>
      </c>
      <c r="I13" s="6">
        <f>F13*$F$1+G13*$G$1+H13*$H$1</f>
        <v>0</v>
      </c>
    </row>
    <row r="14" spans="1:12" x14ac:dyDescent="0.2">
      <c r="A14" s="3" t="s">
        <v>19</v>
      </c>
      <c r="B14" s="5">
        <v>24</v>
      </c>
      <c r="C14" s="5">
        <v>1</v>
      </c>
      <c r="D14" s="5">
        <f t="shared" ref="D14:D15" si="0">B14*C14</f>
        <v>24</v>
      </c>
      <c r="E14" s="38">
        <f>0.2*L7</f>
        <v>0</v>
      </c>
      <c r="F14" s="5">
        <f t="shared" ref="F14:F15" si="1">D14*E14</f>
        <v>0</v>
      </c>
      <c r="G14" s="5">
        <f t="shared" ref="G14:G15" si="2">F14*0.05</f>
        <v>0</v>
      </c>
      <c r="H14" s="5">
        <f t="shared" ref="H14:H15" si="3">F14*0.1</f>
        <v>0</v>
      </c>
      <c r="I14" s="6">
        <f t="shared" ref="I14:I15" si="4">F14*$F$1+G14*$G$1+H14*$H$1</f>
        <v>0</v>
      </c>
    </row>
    <row r="15" spans="1:12" x14ac:dyDescent="0.2">
      <c r="A15" s="3" t="s">
        <v>20</v>
      </c>
      <c r="B15" s="5">
        <v>40</v>
      </c>
      <c r="C15" s="5">
        <v>1</v>
      </c>
      <c r="D15" s="5">
        <f t="shared" si="0"/>
        <v>40</v>
      </c>
      <c r="E15" s="38">
        <f>L7</f>
        <v>0</v>
      </c>
      <c r="F15" s="5">
        <f t="shared" si="1"/>
        <v>0</v>
      </c>
      <c r="G15" s="5">
        <f t="shared" si="2"/>
        <v>0</v>
      </c>
      <c r="H15" s="5">
        <f t="shared" si="3"/>
        <v>0</v>
      </c>
      <c r="I15" s="6">
        <f t="shared" si="4"/>
        <v>0</v>
      </c>
    </row>
    <row r="16" spans="1:12" x14ac:dyDescent="0.2">
      <c r="A16" s="3" t="s">
        <v>21</v>
      </c>
      <c r="B16" s="5"/>
      <c r="C16" s="5"/>
      <c r="D16" s="5"/>
      <c r="E16" s="38"/>
      <c r="F16" s="5"/>
      <c r="G16" s="5"/>
      <c r="H16" s="5"/>
      <c r="I16" s="7"/>
    </row>
    <row r="17" spans="1:9" ht="28.5" x14ac:dyDescent="0.2">
      <c r="A17" s="3" t="s">
        <v>100</v>
      </c>
      <c r="B17" s="25" t="s">
        <v>22</v>
      </c>
      <c r="C17" s="25"/>
      <c r="D17" s="5"/>
      <c r="E17" s="38"/>
      <c r="F17" s="5"/>
      <c r="G17" s="5"/>
      <c r="H17" s="5"/>
      <c r="I17" s="7"/>
    </row>
    <row r="18" spans="1:9" x14ac:dyDescent="0.2">
      <c r="A18" s="3" t="s">
        <v>23</v>
      </c>
      <c r="B18" s="25" t="s">
        <v>24</v>
      </c>
      <c r="C18" s="25"/>
      <c r="D18" s="5"/>
      <c r="E18" s="38"/>
      <c r="F18" s="5"/>
      <c r="G18" s="5"/>
      <c r="H18" s="5"/>
      <c r="I18" s="7"/>
    </row>
    <row r="19" spans="1:9" ht="15.75" x14ac:dyDescent="0.2">
      <c r="A19" s="3" t="s">
        <v>101</v>
      </c>
      <c r="B19" s="5"/>
      <c r="C19" s="5"/>
      <c r="D19" s="5"/>
      <c r="E19" s="38"/>
      <c r="F19" s="5"/>
      <c r="G19" s="5"/>
      <c r="H19" s="5"/>
      <c r="I19" s="7"/>
    </row>
    <row r="20" spans="1:9" x14ac:dyDescent="0.2">
      <c r="A20" s="3" t="s">
        <v>25</v>
      </c>
      <c r="B20" s="5">
        <v>4</v>
      </c>
      <c r="C20" s="5">
        <v>1</v>
      </c>
      <c r="D20" s="5">
        <f t="shared" ref="D20:D27" si="5">B20*C20</f>
        <v>4</v>
      </c>
      <c r="E20" s="38">
        <f>L7</f>
        <v>0</v>
      </c>
      <c r="F20" s="5">
        <f t="shared" ref="F20:F24" si="6">D20*E20</f>
        <v>0</v>
      </c>
      <c r="G20" s="5">
        <f t="shared" ref="G20:G27" si="7">F20*0.05</f>
        <v>0</v>
      </c>
      <c r="H20" s="5">
        <f t="shared" ref="H20:H24" si="8">F20*0.1</f>
        <v>0</v>
      </c>
      <c r="I20" s="6">
        <f t="shared" ref="I20:I27" si="9">F20*$F$1+G20*$G$1+H20*$H$1</f>
        <v>0</v>
      </c>
    </row>
    <row r="21" spans="1:9" ht="25.5" x14ac:dyDescent="0.2">
      <c r="A21" s="3" t="s">
        <v>26</v>
      </c>
      <c r="B21" s="5">
        <v>4</v>
      </c>
      <c r="C21" s="5">
        <v>1</v>
      </c>
      <c r="D21" s="5">
        <f t="shared" si="5"/>
        <v>4</v>
      </c>
      <c r="E21" s="38">
        <f>L7</f>
        <v>0</v>
      </c>
      <c r="F21" s="5">
        <f t="shared" si="6"/>
        <v>0</v>
      </c>
      <c r="G21" s="5">
        <f t="shared" si="7"/>
        <v>0</v>
      </c>
      <c r="H21" s="5">
        <f t="shared" si="8"/>
        <v>0</v>
      </c>
      <c r="I21" s="6">
        <f t="shared" si="9"/>
        <v>0</v>
      </c>
    </row>
    <row r="22" spans="1:9" ht="15.75" x14ac:dyDescent="0.2">
      <c r="A22" s="3" t="s">
        <v>102</v>
      </c>
      <c r="B22" s="5">
        <v>4</v>
      </c>
      <c r="C22" s="5">
        <v>1</v>
      </c>
      <c r="D22" s="5">
        <f t="shared" si="5"/>
        <v>4</v>
      </c>
      <c r="E22" s="38">
        <f>L7</f>
        <v>0</v>
      </c>
      <c r="F22" s="5">
        <f t="shared" si="6"/>
        <v>0</v>
      </c>
      <c r="G22" s="5">
        <f t="shared" si="7"/>
        <v>0</v>
      </c>
      <c r="H22" s="5">
        <f t="shared" si="8"/>
        <v>0</v>
      </c>
      <c r="I22" s="6">
        <f t="shared" si="9"/>
        <v>0</v>
      </c>
    </row>
    <row r="23" spans="1:9" x14ac:dyDescent="0.2">
      <c r="A23" s="3" t="s">
        <v>27</v>
      </c>
      <c r="B23" s="5">
        <v>4</v>
      </c>
      <c r="C23" s="5">
        <v>1</v>
      </c>
      <c r="D23" s="5">
        <f t="shared" si="5"/>
        <v>4</v>
      </c>
      <c r="E23" s="38">
        <f>L7</f>
        <v>0</v>
      </c>
      <c r="F23" s="5">
        <f t="shared" si="6"/>
        <v>0</v>
      </c>
      <c r="G23" s="5">
        <f t="shared" si="7"/>
        <v>0</v>
      </c>
      <c r="H23" s="5">
        <f t="shared" si="8"/>
        <v>0</v>
      </c>
      <c r="I23" s="6">
        <f t="shared" si="9"/>
        <v>0</v>
      </c>
    </row>
    <row r="24" spans="1:9" x14ac:dyDescent="0.2">
      <c r="A24" s="3" t="s">
        <v>28</v>
      </c>
      <c r="B24" s="5">
        <v>4</v>
      </c>
      <c r="C24" s="5">
        <v>1</v>
      </c>
      <c r="D24" s="5">
        <f t="shared" si="5"/>
        <v>4</v>
      </c>
      <c r="E24" s="38">
        <f>L7</f>
        <v>0</v>
      </c>
      <c r="F24" s="5">
        <f t="shared" si="6"/>
        <v>0</v>
      </c>
      <c r="G24" s="5">
        <f t="shared" si="7"/>
        <v>0</v>
      </c>
      <c r="H24" s="5">
        <f t="shared" si="8"/>
        <v>0</v>
      </c>
      <c r="I24" s="6">
        <f t="shared" si="9"/>
        <v>0</v>
      </c>
    </row>
    <row r="25" spans="1:9" x14ac:dyDescent="0.2">
      <c r="A25" s="3" t="s">
        <v>29</v>
      </c>
      <c r="B25" s="25" t="s">
        <v>30</v>
      </c>
      <c r="C25" s="25"/>
      <c r="D25" s="5"/>
      <c r="E25" s="38"/>
      <c r="F25" s="5"/>
      <c r="G25" s="5"/>
      <c r="H25" s="5"/>
      <c r="I25" s="7"/>
    </row>
    <row r="26" spans="1:9" ht="15.75" x14ac:dyDescent="0.2">
      <c r="A26" s="3" t="s">
        <v>103</v>
      </c>
      <c r="B26" s="5">
        <v>12</v>
      </c>
      <c r="C26" s="5">
        <v>2</v>
      </c>
      <c r="D26" s="5">
        <f t="shared" si="5"/>
        <v>24</v>
      </c>
      <c r="E26" s="38">
        <f>L8</f>
        <v>27</v>
      </c>
      <c r="F26" s="5">
        <f t="shared" ref="F26:F27" si="10">D26*E26</f>
        <v>648</v>
      </c>
      <c r="G26" s="5">
        <f t="shared" si="7"/>
        <v>32.4</v>
      </c>
      <c r="H26" s="5">
        <f t="shared" ref="H26:H27" si="11">F26*0.1</f>
        <v>64.8</v>
      </c>
      <c r="I26" s="6">
        <f t="shared" si="9"/>
        <v>74938.284</v>
      </c>
    </row>
    <row r="27" spans="1:9" x14ac:dyDescent="0.2">
      <c r="A27" s="3" t="s">
        <v>31</v>
      </c>
      <c r="B27" s="5">
        <v>8</v>
      </c>
      <c r="C27" s="5">
        <v>1</v>
      </c>
      <c r="D27" s="5">
        <f t="shared" si="5"/>
        <v>8</v>
      </c>
      <c r="E27" s="38">
        <v>1</v>
      </c>
      <c r="F27" s="5">
        <f t="shared" si="10"/>
        <v>8</v>
      </c>
      <c r="G27" s="5">
        <f t="shared" si="7"/>
        <v>0.4</v>
      </c>
      <c r="H27" s="5">
        <f t="shared" si="11"/>
        <v>0.8</v>
      </c>
      <c r="I27" s="6">
        <f t="shared" si="9"/>
        <v>925.16399999999999</v>
      </c>
    </row>
    <row r="28" spans="1:9" x14ac:dyDescent="0.2">
      <c r="A28" s="48" t="s">
        <v>32</v>
      </c>
      <c r="B28" s="48"/>
      <c r="C28" s="48"/>
      <c r="D28" s="48"/>
      <c r="E28" s="48"/>
      <c r="F28" s="47">
        <f>SUM(F9:H27)</f>
        <v>785.44999999999982</v>
      </c>
      <c r="G28" s="47"/>
      <c r="H28" s="47"/>
      <c r="I28" s="30">
        <f>SUM(I9:I27)</f>
        <v>78985.876499999998</v>
      </c>
    </row>
    <row r="29" spans="1:9" x14ac:dyDescent="0.2">
      <c r="A29" s="3" t="s">
        <v>33</v>
      </c>
      <c r="B29" s="5"/>
      <c r="C29" s="5"/>
      <c r="D29" s="5"/>
      <c r="E29" s="38"/>
      <c r="F29" s="5"/>
      <c r="G29" s="5"/>
      <c r="H29" s="5"/>
      <c r="I29" s="5"/>
    </row>
    <row r="30" spans="1:9" x14ac:dyDescent="0.2">
      <c r="A30" s="3" t="s">
        <v>34</v>
      </c>
      <c r="B30" s="25" t="s">
        <v>35</v>
      </c>
      <c r="C30" s="25"/>
      <c r="D30" s="5"/>
      <c r="E30" s="38"/>
      <c r="F30" s="5"/>
      <c r="G30" s="5"/>
      <c r="H30" s="5"/>
      <c r="I30" s="5"/>
    </row>
    <row r="31" spans="1:9" x14ac:dyDescent="0.2">
      <c r="A31" s="3" t="s">
        <v>36</v>
      </c>
      <c r="B31" s="5">
        <v>10</v>
      </c>
      <c r="C31" s="5">
        <v>1</v>
      </c>
      <c r="D31" s="5">
        <f t="shared" ref="D31" si="12">B31*C31</f>
        <v>10</v>
      </c>
      <c r="E31" s="38">
        <f>L7</f>
        <v>0</v>
      </c>
      <c r="F31" s="5">
        <f t="shared" ref="F31" si="13">D31*E31</f>
        <v>0</v>
      </c>
      <c r="G31" s="5">
        <f t="shared" ref="G31" si="14">F31*0.05</f>
        <v>0</v>
      </c>
      <c r="H31" s="5">
        <f t="shared" ref="H31" si="15">F31*0.1</f>
        <v>0</v>
      </c>
      <c r="I31" s="6">
        <f t="shared" ref="I31" si="16">F31*$F$1+G31*$G$1+H31*$H$1</f>
        <v>0</v>
      </c>
    </row>
    <row r="32" spans="1:9" x14ac:dyDescent="0.2">
      <c r="A32" s="3" t="s">
        <v>37</v>
      </c>
      <c r="B32" s="25" t="s">
        <v>38</v>
      </c>
      <c r="C32" s="25"/>
      <c r="D32" s="5"/>
      <c r="E32" s="38"/>
      <c r="F32" s="5"/>
      <c r="G32" s="5"/>
      <c r="H32" s="5"/>
      <c r="I32" s="7"/>
    </row>
    <row r="33" spans="1:11" ht="15.75" x14ac:dyDescent="0.2">
      <c r="A33" s="3" t="s">
        <v>104</v>
      </c>
      <c r="B33" s="5" t="s">
        <v>39</v>
      </c>
      <c r="C33" s="5"/>
      <c r="D33" s="5"/>
      <c r="E33" s="38"/>
      <c r="F33" s="5"/>
      <c r="G33" s="5"/>
      <c r="H33" s="5"/>
      <c r="I33" s="7"/>
    </row>
    <row r="34" spans="1:11" ht="28.5" x14ac:dyDescent="0.2">
      <c r="A34" s="3" t="s">
        <v>105</v>
      </c>
      <c r="B34" s="5"/>
      <c r="C34" s="5"/>
      <c r="D34" s="5"/>
      <c r="E34" s="38"/>
      <c r="F34" s="5"/>
      <c r="G34" s="5"/>
      <c r="H34" s="5"/>
      <c r="I34" s="7"/>
    </row>
    <row r="35" spans="1:11" x14ac:dyDescent="0.2">
      <c r="A35" s="3" t="s">
        <v>40</v>
      </c>
      <c r="B35" s="5">
        <v>4</v>
      </c>
      <c r="C35" s="5">
        <v>1</v>
      </c>
      <c r="D35" s="5">
        <f t="shared" ref="D35:D40" si="17">B35*C35</f>
        <v>4</v>
      </c>
      <c r="E35" s="38">
        <f>L7</f>
        <v>0</v>
      </c>
      <c r="F35" s="5">
        <f t="shared" ref="F35:F40" si="18">D35*E35</f>
        <v>0</v>
      </c>
      <c r="G35" s="5">
        <f t="shared" ref="G35:G40" si="19">F35*0.05</f>
        <v>0</v>
      </c>
      <c r="H35" s="5">
        <f t="shared" ref="H35:H40" si="20">F35*0.1</f>
        <v>0</v>
      </c>
      <c r="I35" s="6">
        <f t="shared" ref="I35:I40" si="21">F35*$F$1+G35*$G$1+H35*$H$1</f>
        <v>0</v>
      </c>
    </row>
    <row r="36" spans="1:11" x14ac:dyDescent="0.2">
      <c r="A36" s="3" t="s">
        <v>41</v>
      </c>
      <c r="B36" s="5">
        <v>1</v>
      </c>
      <c r="C36" s="5">
        <v>365</v>
      </c>
      <c r="D36" s="5">
        <f t="shared" si="17"/>
        <v>365</v>
      </c>
      <c r="E36" s="38">
        <f>L8</f>
        <v>27</v>
      </c>
      <c r="F36" s="8">
        <f t="shared" si="18"/>
        <v>9855</v>
      </c>
      <c r="G36" s="5">
        <f t="shared" si="19"/>
        <v>492.75</v>
      </c>
      <c r="H36" s="5">
        <f t="shared" si="20"/>
        <v>985.5</v>
      </c>
      <c r="I36" s="6">
        <f t="shared" si="21"/>
        <v>1139686.4024999999</v>
      </c>
    </row>
    <row r="37" spans="1:11" x14ac:dyDescent="0.2">
      <c r="A37" s="3" t="s">
        <v>42</v>
      </c>
      <c r="B37" s="5">
        <v>2</v>
      </c>
      <c r="C37" s="5">
        <v>1</v>
      </c>
      <c r="D37" s="5">
        <f t="shared" si="17"/>
        <v>2</v>
      </c>
      <c r="E37" s="38">
        <f>L7</f>
        <v>0</v>
      </c>
      <c r="F37" s="5">
        <f t="shared" si="18"/>
        <v>0</v>
      </c>
      <c r="G37" s="5">
        <f t="shared" si="19"/>
        <v>0</v>
      </c>
      <c r="H37" s="5">
        <f t="shared" si="20"/>
        <v>0</v>
      </c>
      <c r="I37" s="6">
        <f t="shared" si="21"/>
        <v>0</v>
      </c>
    </row>
    <row r="38" spans="1:11" ht="25.5" x14ac:dyDescent="0.2">
      <c r="A38" s="3" t="s">
        <v>43</v>
      </c>
      <c r="B38" s="5">
        <v>4</v>
      </c>
      <c r="C38" s="5">
        <v>5</v>
      </c>
      <c r="D38" s="5">
        <f t="shared" si="17"/>
        <v>20</v>
      </c>
      <c r="E38" s="38">
        <f>L8</f>
        <v>27</v>
      </c>
      <c r="F38" s="5">
        <f t="shared" si="18"/>
        <v>540</v>
      </c>
      <c r="G38" s="5">
        <f t="shared" si="19"/>
        <v>27</v>
      </c>
      <c r="H38" s="5">
        <f t="shared" si="20"/>
        <v>54</v>
      </c>
      <c r="I38" s="6">
        <f t="shared" si="21"/>
        <v>62448.570000000007</v>
      </c>
    </row>
    <row r="39" spans="1:11" x14ac:dyDescent="0.2">
      <c r="A39" s="3" t="s">
        <v>44</v>
      </c>
      <c r="B39" s="5">
        <v>20</v>
      </c>
      <c r="C39" s="5">
        <v>1</v>
      </c>
      <c r="D39" s="5">
        <f t="shared" si="17"/>
        <v>20</v>
      </c>
      <c r="E39" s="38">
        <f>L8</f>
        <v>27</v>
      </c>
      <c r="F39" s="5">
        <f t="shared" si="18"/>
        <v>540</v>
      </c>
      <c r="G39" s="5">
        <f t="shared" si="19"/>
        <v>27</v>
      </c>
      <c r="H39" s="5">
        <f t="shared" si="20"/>
        <v>54</v>
      </c>
      <c r="I39" s="6">
        <f t="shared" si="21"/>
        <v>62448.570000000007</v>
      </c>
    </row>
    <row r="40" spans="1:11" x14ac:dyDescent="0.2">
      <c r="A40" s="3" t="s">
        <v>45</v>
      </c>
      <c r="B40" s="5">
        <v>16</v>
      </c>
      <c r="C40" s="5">
        <v>1</v>
      </c>
      <c r="D40" s="5">
        <f t="shared" si="17"/>
        <v>16</v>
      </c>
      <c r="E40" s="38">
        <f>L7</f>
        <v>0</v>
      </c>
      <c r="F40" s="5">
        <f t="shared" si="18"/>
        <v>0</v>
      </c>
      <c r="G40" s="5">
        <f t="shared" si="19"/>
        <v>0</v>
      </c>
      <c r="H40" s="5">
        <f t="shared" si="20"/>
        <v>0</v>
      </c>
      <c r="I40" s="6">
        <f t="shared" si="21"/>
        <v>0</v>
      </c>
    </row>
    <row r="41" spans="1:11" x14ac:dyDescent="0.2">
      <c r="A41" s="3" t="s">
        <v>46</v>
      </c>
      <c r="B41" s="5" t="s">
        <v>13</v>
      </c>
      <c r="C41" s="5"/>
      <c r="D41" s="5"/>
      <c r="E41" s="38"/>
      <c r="F41" s="5"/>
      <c r="G41" s="5"/>
      <c r="H41" s="5"/>
      <c r="I41" s="7"/>
    </row>
    <row r="42" spans="1:11" x14ac:dyDescent="0.2">
      <c r="A42" s="48" t="s">
        <v>47</v>
      </c>
      <c r="B42" s="48"/>
      <c r="C42" s="48"/>
      <c r="D42" s="48"/>
      <c r="E42" s="48"/>
      <c r="F42" s="47">
        <f>SUM(F31:H40)</f>
        <v>12575.25</v>
      </c>
      <c r="G42" s="47"/>
      <c r="H42" s="47"/>
      <c r="I42" s="30">
        <f>SUM(I35:I40)</f>
        <v>1264583.5425</v>
      </c>
    </row>
    <row r="43" spans="1:11" x14ac:dyDescent="0.2">
      <c r="A43" s="9" t="s">
        <v>48</v>
      </c>
      <c r="B43" s="10"/>
      <c r="C43" s="10"/>
      <c r="D43" s="10"/>
      <c r="E43" s="40"/>
      <c r="F43" s="47">
        <f>ROUND(F28+F42, -2)</f>
        <v>13400</v>
      </c>
      <c r="G43" s="47"/>
      <c r="H43" s="47"/>
      <c r="I43" s="11">
        <f>ROUND(I28+I42, -4)</f>
        <v>1340000</v>
      </c>
      <c r="K43" s="1" t="s">
        <v>107</v>
      </c>
    </row>
    <row r="44" spans="1:11" x14ac:dyDescent="0.2">
      <c r="A44" s="26" t="s">
        <v>106</v>
      </c>
      <c r="B44" s="28"/>
      <c r="C44" s="28"/>
      <c r="D44" s="28"/>
      <c r="E44" s="41"/>
      <c r="F44" s="28"/>
      <c r="G44" s="28"/>
      <c r="H44" s="28"/>
      <c r="I44" s="29">
        <f>'Capital and O&amp;M'!G9</f>
        <v>135000</v>
      </c>
    </row>
    <row r="45" spans="1:11" x14ac:dyDescent="0.2">
      <c r="A45" s="27" t="s">
        <v>116</v>
      </c>
      <c r="B45" s="28"/>
      <c r="C45" s="28"/>
      <c r="D45" s="28"/>
      <c r="E45" s="41"/>
      <c r="F45" s="28"/>
      <c r="G45" s="28"/>
      <c r="H45" s="28"/>
      <c r="I45" s="31">
        <f>ROUND(I43+I44, -4)</f>
        <v>1480000</v>
      </c>
    </row>
    <row r="48" spans="1:11" x14ac:dyDescent="0.2">
      <c r="H48" s="42">
        <f>F43/'No. Responses'!E11</f>
        <v>248.14814814814815</v>
      </c>
      <c r="I48" s="1" t="s">
        <v>115</v>
      </c>
    </row>
  </sheetData>
  <mergeCells count="6">
    <mergeCell ref="A2:A3"/>
    <mergeCell ref="F28:H28"/>
    <mergeCell ref="A42:E42"/>
    <mergeCell ref="F42:H42"/>
    <mergeCell ref="F43:H43"/>
    <mergeCell ref="A28:E2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K12" sqref="K12"/>
    </sheetView>
  </sheetViews>
  <sheetFormatPr defaultRowHeight="15" x14ac:dyDescent="0.25"/>
  <cols>
    <col min="1" max="1" width="29.5703125" customWidth="1"/>
    <col min="2" max="5" width="13" customWidth="1"/>
    <col min="6" max="9" width="15.42578125" customWidth="1"/>
    <col min="11" max="11" width="17.85546875" bestFit="1" customWidth="1"/>
  </cols>
  <sheetData>
    <row r="1" spans="1:12" x14ac:dyDescent="0.25">
      <c r="F1">
        <v>46.67</v>
      </c>
      <c r="G1">
        <v>62.9</v>
      </c>
      <c r="H1">
        <v>25.25</v>
      </c>
    </row>
    <row r="2" spans="1:12" x14ac:dyDescent="0.25">
      <c r="A2" s="46" t="s">
        <v>0</v>
      </c>
      <c r="B2" s="2" t="s">
        <v>1</v>
      </c>
      <c r="C2" s="2" t="s">
        <v>3</v>
      </c>
      <c r="D2" s="2" t="s">
        <v>5</v>
      </c>
      <c r="E2" s="2" t="s">
        <v>49</v>
      </c>
      <c r="F2" s="2" t="s">
        <v>51</v>
      </c>
      <c r="G2" s="2" t="s">
        <v>8</v>
      </c>
      <c r="H2" s="2" t="s">
        <v>9</v>
      </c>
      <c r="I2" s="2" t="s">
        <v>10</v>
      </c>
    </row>
    <row r="3" spans="1:12" ht="51" x14ac:dyDescent="0.25">
      <c r="A3" s="46"/>
      <c r="B3" s="2" t="s">
        <v>2</v>
      </c>
      <c r="C3" s="2" t="s">
        <v>4</v>
      </c>
      <c r="D3" s="2" t="s">
        <v>6</v>
      </c>
      <c r="E3" s="2" t="s">
        <v>50</v>
      </c>
      <c r="F3" s="2" t="s">
        <v>52</v>
      </c>
      <c r="G3" s="2" t="s">
        <v>53</v>
      </c>
      <c r="H3" s="2" t="s">
        <v>54</v>
      </c>
      <c r="I3" s="2" t="s">
        <v>11</v>
      </c>
    </row>
    <row r="4" spans="1:12" x14ac:dyDescent="0.25">
      <c r="A4" s="9" t="s">
        <v>55</v>
      </c>
      <c r="B4" s="4"/>
      <c r="C4" s="4"/>
      <c r="D4" s="4"/>
      <c r="E4" s="4"/>
      <c r="F4" s="4"/>
      <c r="G4" s="4"/>
      <c r="H4" s="4"/>
      <c r="I4" s="4"/>
    </row>
    <row r="5" spans="1:12" x14ac:dyDescent="0.25">
      <c r="A5" s="3" t="s">
        <v>56</v>
      </c>
      <c r="B5" s="4">
        <v>4</v>
      </c>
      <c r="C5" s="4">
        <v>1</v>
      </c>
      <c r="D5" s="4">
        <f>B5*C5</f>
        <v>4</v>
      </c>
      <c r="E5" s="4">
        <f>$L$5</f>
        <v>0</v>
      </c>
      <c r="F5" s="4">
        <f>D5*E5</f>
        <v>0</v>
      </c>
      <c r="G5" s="4">
        <f>F5*0.05</f>
        <v>0</v>
      </c>
      <c r="H5" s="4">
        <f>F5*0.1</f>
        <v>0</v>
      </c>
      <c r="I5" s="12">
        <f>F5*$F$1+G5*$G$1+H5*$H$1</f>
        <v>0</v>
      </c>
      <c r="K5" s="1" t="s">
        <v>109</v>
      </c>
      <c r="L5" s="1">
        <v>0</v>
      </c>
    </row>
    <row r="6" spans="1:12" ht="38.25" x14ac:dyDescent="0.25">
      <c r="A6" s="3" t="s">
        <v>57</v>
      </c>
      <c r="B6" s="4">
        <v>4</v>
      </c>
      <c r="C6" s="4">
        <v>1</v>
      </c>
      <c r="D6" s="4">
        <f t="shared" ref="D6:D13" si="0">B6*C6</f>
        <v>4</v>
      </c>
      <c r="E6" s="4">
        <f t="shared" ref="E6:E13" si="1">$L$5</f>
        <v>0</v>
      </c>
      <c r="F6" s="4">
        <f t="shared" ref="F6:F13" si="2">D6*E6</f>
        <v>0</v>
      </c>
      <c r="G6" s="4">
        <f t="shared" ref="G6:G13" si="3">F6*0.05</f>
        <v>0</v>
      </c>
      <c r="H6" s="4">
        <f t="shared" ref="H6:H13" si="4">F6*0.1</f>
        <v>0</v>
      </c>
      <c r="I6" s="12">
        <f t="shared" ref="I6:I13" si="5">F6*$F$1+G6*$G$1+H6*$H$1</f>
        <v>0</v>
      </c>
      <c r="K6" s="1" t="s">
        <v>110</v>
      </c>
      <c r="L6" s="1">
        <v>27</v>
      </c>
    </row>
    <row r="7" spans="1:12" ht="25.5" x14ac:dyDescent="0.25">
      <c r="A7" s="3" t="s">
        <v>58</v>
      </c>
      <c r="B7" s="4">
        <v>2</v>
      </c>
      <c r="C7" s="4">
        <v>1</v>
      </c>
      <c r="D7" s="4">
        <f t="shared" si="0"/>
        <v>2</v>
      </c>
      <c r="E7" s="4">
        <f t="shared" si="1"/>
        <v>0</v>
      </c>
      <c r="F7" s="4">
        <f t="shared" si="2"/>
        <v>0</v>
      </c>
      <c r="G7" s="4">
        <f t="shared" si="3"/>
        <v>0</v>
      </c>
      <c r="H7" s="4">
        <f t="shared" si="4"/>
        <v>0</v>
      </c>
      <c r="I7" s="12">
        <f t="shared" si="5"/>
        <v>0</v>
      </c>
    </row>
    <row r="8" spans="1:12" x14ac:dyDescent="0.25">
      <c r="A8" s="3" t="s">
        <v>59</v>
      </c>
      <c r="B8" s="4">
        <v>2</v>
      </c>
      <c r="C8" s="4">
        <v>1</v>
      </c>
      <c r="D8" s="4">
        <f t="shared" si="0"/>
        <v>2</v>
      </c>
      <c r="E8" s="4">
        <f t="shared" si="1"/>
        <v>0</v>
      </c>
      <c r="F8" s="4">
        <f t="shared" si="2"/>
        <v>0</v>
      </c>
      <c r="G8" s="4">
        <f t="shared" si="3"/>
        <v>0</v>
      </c>
      <c r="H8" s="4">
        <f t="shared" si="4"/>
        <v>0</v>
      </c>
      <c r="I8" s="12">
        <f t="shared" si="5"/>
        <v>0</v>
      </c>
    </row>
    <row r="9" spans="1:12" ht="25.5" x14ac:dyDescent="0.25">
      <c r="A9" s="3" t="s">
        <v>60</v>
      </c>
      <c r="B9" s="4">
        <v>4</v>
      </c>
      <c r="C9" s="4">
        <v>1</v>
      </c>
      <c r="D9" s="4">
        <f t="shared" si="0"/>
        <v>4</v>
      </c>
      <c r="E9" s="4">
        <f t="shared" si="1"/>
        <v>0</v>
      </c>
      <c r="F9" s="4">
        <f t="shared" si="2"/>
        <v>0</v>
      </c>
      <c r="G9" s="4">
        <f t="shared" si="3"/>
        <v>0</v>
      </c>
      <c r="H9" s="4">
        <f t="shared" si="4"/>
        <v>0</v>
      </c>
      <c r="I9" s="12">
        <f t="shared" si="5"/>
        <v>0</v>
      </c>
    </row>
    <row r="10" spans="1:12" x14ac:dyDescent="0.25">
      <c r="A10" s="9" t="s">
        <v>61</v>
      </c>
      <c r="B10" s="4"/>
      <c r="C10" s="4"/>
      <c r="D10" s="13"/>
      <c r="E10" s="4"/>
      <c r="F10" s="13"/>
      <c r="G10" s="13"/>
      <c r="H10" s="13"/>
      <c r="I10" s="12"/>
    </row>
    <row r="11" spans="1:12" ht="25.5" x14ac:dyDescent="0.25">
      <c r="A11" s="3" t="s">
        <v>62</v>
      </c>
      <c r="B11" s="4">
        <v>20</v>
      </c>
      <c r="C11" s="4">
        <v>1</v>
      </c>
      <c r="D11" s="4">
        <f t="shared" si="0"/>
        <v>20</v>
      </c>
      <c r="E11" s="4">
        <f t="shared" si="1"/>
        <v>0</v>
      </c>
      <c r="F11" s="4">
        <f t="shared" si="2"/>
        <v>0</v>
      </c>
      <c r="G11" s="4">
        <f t="shared" si="3"/>
        <v>0</v>
      </c>
      <c r="H11" s="4">
        <f t="shared" si="4"/>
        <v>0</v>
      </c>
      <c r="I11" s="12">
        <f t="shared" si="5"/>
        <v>0</v>
      </c>
    </row>
    <row r="12" spans="1:12" ht="25.5" x14ac:dyDescent="0.25">
      <c r="A12" s="3" t="s">
        <v>63</v>
      </c>
      <c r="B12" s="4">
        <v>8</v>
      </c>
      <c r="C12" s="4">
        <v>2</v>
      </c>
      <c r="D12" s="4">
        <f t="shared" si="0"/>
        <v>16</v>
      </c>
      <c r="E12" s="34">
        <f>L6</f>
        <v>27</v>
      </c>
      <c r="F12" s="4">
        <f t="shared" si="2"/>
        <v>432</v>
      </c>
      <c r="G12" s="4">
        <f t="shared" si="3"/>
        <v>21.6</v>
      </c>
      <c r="H12" s="4">
        <f t="shared" si="4"/>
        <v>43.2</v>
      </c>
      <c r="I12" s="12">
        <f t="shared" si="5"/>
        <v>22610.880000000001</v>
      </c>
    </row>
    <row r="13" spans="1:12" ht="31.5" x14ac:dyDescent="0.25">
      <c r="A13" s="3" t="s">
        <v>64</v>
      </c>
      <c r="B13" s="4">
        <v>4</v>
      </c>
      <c r="C13" s="4">
        <v>1</v>
      </c>
      <c r="D13" s="4">
        <f t="shared" si="0"/>
        <v>4</v>
      </c>
      <c r="E13" s="4">
        <f t="shared" si="1"/>
        <v>0</v>
      </c>
      <c r="F13" s="4">
        <f t="shared" si="2"/>
        <v>0</v>
      </c>
      <c r="G13" s="4">
        <f t="shared" si="3"/>
        <v>0</v>
      </c>
      <c r="H13" s="4">
        <f t="shared" si="4"/>
        <v>0</v>
      </c>
      <c r="I13" s="12">
        <f t="shared" si="5"/>
        <v>0</v>
      </c>
    </row>
    <row r="14" spans="1:12" x14ac:dyDescent="0.25">
      <c r="A14" s="48" t="s">
        <v>112</v>
      </c>
      <c r="B14" s="48"/>
      <c r="C14" s="48"/>
      <c r="D14" s="48"/>
      <c r="E14" s="48"/>
      <c r="F14" s="49">
        <f>SUM(F5:H13)</f>
        <v>496.8</v>
      </c>
      <c r="G14" s="50"/>
      <c r="H14" s="51"/>
      <c r="I14" s="33">
        <f>ROUND(SUM(I5:I13), -2)</f>
        <v>22600</v>
      </c>
      <c r="K14" t="s">
        <v>111</v>
      </c>
    </row>
  </sheetData>
  <mergeCells count="3">
    <mergeCell ref="A2:A3"/>
    <mergeCell ref="A14:E14"/>
    <mergeCell ref="F14:H14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10" sqref="G10"/>
    </sheetView>
  </sheetViews>
  <sheetFormatPr defaultRowHeight="15" x14ac:dyDescent="0.25"/>
  <cols>
    <col min="1" max="7" width="16.5703125" customWidth="1"/>
  </cols>
  <sheetData>
    <row r="1" spans="1:7" ht="15.75" x14ac:dyDescent="0.25">
      <c r="A1" s="52"/>
      <c r="B1" s="53"/>
      <c r="C1" s="53"/>
      <c r="D1" s="53"/>
      <c r="E1" s="53"/>
      <c r="F1" s="53"/>
      <c r="G1" s="54"/>
    </row>
    <row r="2" spans="1:7" ht="16.5" thickBot="1" x14ac:dyDescent="0.3">
      <c r="A2" s="55" t="s">
        <v>65</v>
      </c>
      <c r="B2" s="56"/>
      <c r="C2" s="56"/>
      <c r="D2" s="56"/>
      <c r="E2" s="56"/>
      <c r="F2" s="56"/>
      <c r="G2" s="57"/>
    </row>
    <row r="3" spans="1:7" ht="15.75" x14ac:dyDescent="0.25">
      <c r="A3" s="14"/>
      <c r="B3" s="15"/>
      <c r="C3" s="15"/>
      <c r="D3" s="15"/>
      <c r="E3" s="15"/>
      <c r="F3" s="15"/>
      <c r="G3" s="16"/>
    </row>
    <row r="4" spans="1:7" x14ac:dyDescent="0.25">
      <c r="A4" s="4" t="s">
        <v>66</v>
      </c>
      <c r="B4" s="4" t="s">
        <v>68</v>
      </c>
      <c r="C4" s="4" t="s">
        <v>70</v>
      </c>
      <c r="D4" s="4" t="s">
        <v>72</v>
      </c>
      <c r="E4" s="4" t="s">
        <v>7</v>
      </c>
      <c r="F4" s="4" t="s">
        <v>75</v>
      </c>
      <c r="G4" s="4" t="s">
        <v>77</v>
      </c>
    </row>
    <row r="5" spans="1:7" ht="38.25" x14ac:dyDescent="0.25">
      <c r="A5" s="4" t="s">
        <v>67</v>
      </c>
      <c r="B5" s="4" t="s">
        <v>69</v>
      </c>
      <c r="C5" s="4" t="s">
        <v>71</v>
      </c>
      <c r="D5" s="4" t="s">
        <v>73</v>
      </c>
      <c r="E5" s="4" t="s">
        <v>74</v>
      </c>
      <c r="F5" s="4" t="s">
        <v>76</v>
      </c>
      <c r="G5" s="4" t="s">
        <v>78</v>
      </c>
    </row>
    <row r="6" spans="1:7" x14ac:dyDescent="0.25">
      <c r="A6" s="3" t="s">
        <v>79</v>
      </c>
      <c r="B6" s="17">
        <v>7000</v>
      </c>
      <c r="C6" s="4">
        <v>0</v>
      </c>
      <c r="D6" s="17">
        <f>B6*C6</f>
        <v>0</v>
      </c>
      <c r="E6" s="17">
        <v>5000</v>
      </c>
      <c r="F6" s="4">
        <f>'Table 1'!L8</f>
        <v>27</v>
      </c>
      <c r="G6" s="17">
        <f t="shared" ref="G6:G8" si="0">E6*F6</f>
        <v>135000</v>
      </c>
    </row>
    <row r="7" spans="1:7" x14ac:dyDescent="0.25">
      <c r="A7" s="3" t="s">
        <v>80</v>
      </c>
      <c r="B7" s="17">
        <v>25000</v>
      </c>
      <c r="C7" s="4">
        <v>0</v>
      </c>
      <c r="D7" s="17">
        <f>B7*C7</f>
        <v>0</v>
      </c>
      <c r="E7" s="17" t="s">
        <v>39</v>
      </c>
      <c r="F7" s="4">
        <v>0</v>
      </c>
      <c r="G7" s="4">
        <v>0</v>
      </c>
    </row>
    <row r="8" spans="1:7" ht="25.5" x14ac:dyDescent="0.25">
      <c r="A8" s="3" t="s">
        <v>113</v>
      </c>
      <c r="B8" s="4"/>
      <c r="C8" s="4"/>
      <c r="D8" s="4"/>
      <c r="E8" s="18">
        <v>7.5</v>
      </c>
      <c r="F8" s="4">
        <f>'No. Responses'!E11</f>
        <v>54</v>
      </c>
      <c r="G8" s="17">
        <f t="shared" si="0"/>
        <v>405</v>
      </c>
    </row>
    <row r="9" spans="1:7" x14ac:dyDescent="0.25">
      <c r="A9" s="9" t="s">
        <v>81</v>
      </c>
      <c r="B9" s="3"/>
      <c r="C9" s="3"/>
      <c r="D9" s="4">
        <v>0</v>
      </c>
      <c r="E9" s="3"/>
      <c r="F9" s="3"/>
      <c r="G9" s="24">
        <f>ROUND(SUM(G6:G8), -3)</f>
        <v>135000</v>
      </c>
    </row>
    <row r="10" spans="1:7" x14ac:dyDescent="0.25">
      <c r="A10" s="19" t="s">
        <v>82</v>
      </c>
    </row>
    <row r="11" spans="1:7" ht="15.75" x14ac:dyDescent="0.25">
      <c r="A11" s="20"/>
    </row>
    <row r="12" spans="1:7" ht="15.75" x14ac:dyDescent="0.25">
      <c r="A12" s="20"/>
    </row>
    <row r="13" spans="1:7" ht="15.75" x14ac:dyDescent="0.25">
      <c r="A13" s="20"/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4" sqref="A4:E11"/>
    </sheetView>
  </sheetViews>
  <sheetFormatPr defaultRowHeight="15" x14ac:dyDescent="0.25"/>
  <cols>
    <col min="1" max="1" width="28.42578125" customWidth="1"/>
    <col min="2" max="2" width="12.140625" customWidth="1"/>
    <col min="4" max="4" width="16.140625" customWidth="1"/>
    <col min="5" max="5" width="15.140625" style="23" customWidth="1"/>
  </cols>
  <sheetData>
    <row r="1" spans="1:5" ht="15.75" x14ac:dyDescent="0.25">
      <c r="A1" s="58" t="s">
        <v>83</v>
      </c>
      <c r="B1" s="59"/>
      <c r="C1" s="59"/>
      <c r="D1" s="59"/>
      <c r="E1" s="60"/>
    </row>
    <row r="2" spans="1:5" x14ac:dyDescent="0.25">
      <c r="A2" s="21" t="s">
        <v>66</v>
      </c>
      <c r="B2" s="21" t="s">
        <v>68</v>
      </c>
      <c r="C2" s="21" t="s">
        <v>70</v>
      </c>
      <c r="D2" s="21" t="s">
        <v>72</v>
      </c>
      <c r="E2" s="21" t="s">
        <v>7</v>
      </c>
    </row>
    <row r="3" spans="1:5" ht="60" x14ac:dyDescent="0.25">
      <c r="A3" s="21" t="s">
        <v>84</v>
      </c>
      <c r="B3" s="21" t="s">
        <v>85</v>
      </c>
      <c r="C3" s="21" t="s">
        <v>86</v>
      </c>
      <c r="D3" s="21" t="s">
        <v>87</v>
      </c>
      <c r="E3" s="21" t="s">
        <v>88</v>
      </c>
    </row>
    <row r="4" spans="1:5" x14ac:dyDescent="0.25">
      <c r="A4" s="13" t="s">
        <v>89</v>
      </c>
      <c r="B4" s="22">
        <f>$E$14</f>
        <v>0</v>
      </c>
      <c r="C4" s="22">
        <v>1</v>
      </c>
      <c r="D4" s="22">
        <v>0</v>
      </c>
      <c r="E4" s="22">
        <f>B4*C4+D4</f>
        <v>0</v>
      </c>
    </row>
    <row r="5" spans="1:5" ht="25.5" x14ac:dyDescent="0.25">
      <c r="A5" s="13" t="s">
        <v>90</v>
      </c>
      <c r="B5" s="22">
        <f t="shared" ref="B5:B10" si="0">$E$14</f>
        <v>0</v>
      </c>
      <c r="C5" s="22">
        <v>1</v>
      </c>
      <c r="D5" s="22">
        <v>0</v>
      </c>
      <c r="E5" s="22">
        <f t="shared" ref="E5:E10" si="1">B5*C5+D5</f>
        <v>0</v>
      </c>
    </row>
    <row r="6" spans="1:5" x14ac:dyDescent="0.25">
      <c r="A6" s="13" t="s">
        <v>91</v>
      </c>
      <c r="B6" s="22">
        <f t="shared" si="0"/>
        <v>0</v>
      </c>
      <c r="C6" s="22">
        <v>1</v>
      </c>
      <c r="D6" s="22">
        <v>0</v>
      </c>
      <c r="E6" s="22">
        <f t="shared" si="1"/>
        <v>0</v>
      </c>
    </row>
    <row r="7" spans="1:5" ht="25.5" x14ac:dyDescent="0.25">
      <c r="A7" s="13" t="s">
        <v>92</v>
      </c>
      <c r="B7" s="22">
        <f t="shared" si="0"/>
        <v>0</v>
      </c>
      <c r="C7" s="22">
        <v>1</v>
      </c>
      <c r="D7" s="22">
        <v>0</v>
      </c>
      <c r="E7" s="22">
        <f t="shared" si="1"/>
        <v>0</v>
      </c>
    </row>
    <row r="8" spans="1:5" x14ac:dyDescent="0.25">
      <c r="A8" s="13" t="s">
        <v>93</v>
      </c>
      <c r="B8" s="22">
        <f t="shared" si="0"/>
        <v>0</v>
      </c>
      <c r="C8" s="22">
        <v>1.2</v>
      </c>
      <c r="D8" s="22">
        <v>0</v>
      </c>
      <c r="E8" s="22">
        <f t="shared" si="1"/>
        <v>0</v>
      </c>
    </row>
    <row r="9" spans="1:5" ht="25.5" x14ac:dyDescent="0.25">
      <c r="A9" s="13" t="s">
        <v>94</v>
      </c>
      <c r="B9" s="22">
        <f>E15</f>
        <v>27</v>
      </c>
      <c r="C9" s="22">
        <v>2</v>
      </c>
      <c r="D9" s="22">
        <v>0</v>
      </c>
      <c r="E9" s="22">
        <f t="shared" si="1"/>
        <v>54</v>
      </c>
    </row>
    <row r="10" spans="1:5" ht="25.5" x14ac:dyDescent="0.25">
      <c r="A10" s="13" t="s">
        <v>95</v>
      </c>
      <c r="B10" s="22">
        <f t="shared" si="0"/>
        <v>0</v>
      </c>
      <c r="C10" s="22">
        <v>1</v>
      </c>
      <c r="D10" s="22">
        <v>0</v>
      </c>
      <c r="E10" s="22">
        <f t="shared" si="1"/>
        <v>0</v>
      </c>
    </row>
    <row r="11" spans="1:5" x14ac:dyDescent="0.25">
      <c r="A11" s="13"/>
      <c r="B11" s="13"/>
      <c r="C11" s="13"/>
      <c r="D11" s="22" t="s">
        <v>81</v>
      </c>
      <c r="E11" s="22">
        <f>SUM(E4:E10)</f>
        <v>54</v>
      </c>
    </row>
    <row r="14" spans="1:5" x14ac:dyDescent="0.25">
      <c r="D14" s="1" t="s">
        <v>109</v>
      </c>
      <c r="E14" s="1">
        <v>0</v>
      </c>
    </row>
    <row r="15" spans="1:5" x14ac:dyDescent="0.25">
      <c r="D15" s="1" t="s">
        <v>110</v>
      </c>
      <c r="E15" s="1">
        <v>27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Capital and O&amp;M</vt:lpstr>
      <vt:lpstr>No. Responses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AHou</dc:creator>
  <cp:lastModifiedBy>wwrigley</cp:lastModifiedBy>
  <dcterms:created xsi:type="dcterms:W3CDTF">2015-05-19T19:18:02Z</dcterms:created>
  <dcterms:modified xsi:type="dcterms:W3CDTF">2015-09-11T16:59:00Z</dcterms:modified>
</cp:coreProperties>
</file>