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OECA\ICR Renewals\WA 1-04 (FY 2015)\Expire 2015-09\1976.06\"/>
    </mc:Choice>
  </mc:AlternateContent>
  <bookViews>
    <workbookView xWindow="0" yWindow="0" windowWidth="20490" windowHeight="8340"/>
  </bookViews>
  <sheets>
    <sheet name="Table 1" sheetId="2" r:id="rId1"/>
    <sheet name="Table 2" sheetId="1" r:id="rId2"/>
  </sheets>
  <calcPr calcId="152511"/>
</workbook>
</file>

<file path=xl/calcChain.xml><?xml version="1.0" encoding="utf-8"?>
<calcChain xmlns="http://schemas.openxmlformats.org/spreadsheetml/2006/main">
  <c r="I16" i="1" l="1"/>
  <c r="F16" i="1"/>
  <c r="I53" i="2"/>
  <c r="I52" i="2"/>
  <c r="I51" i="2"/>
  <c r="F51" i="2"/>
  <c r="G15" i="1"/>
  <c r="G14" i="1"/>
  <c r="G13" i="1"/>
  <c r="G12" i="1"/>
  <c r="G11" i="1"/>
  <c r="G10" i="1"/>
  <c r="G9" i="1"/>
  <c r="G8" i="1"/>
  <c r="G7" i="1"/>
  <c r="G6" i="1"/>
  <c r="F14" i="1"/>
  <c r="F13" i="1"/>
  <c r="F10" i="1"/>
  <c r="F9" i="1"/>
  <c r="F6" i="1"/>
  <c r="D15" i="1"/>
  <c r="F15" i="1" s="1"/>
  <c r="D14" i="1"/>
  <c r="D13" i="1"/>
  <c r="D12" i="1"/>
  <c r="F12" i="1" s="1"/>
  <c r="D11" i="1"/>
  <c r="F11" i="1" s="1"/>
  <c r="D10" i="1"/>
  <c r="D9" i="1"/>
  <c r="D8" i="1"/>
  <c r="F8" i="1" s="1"/>
  <c r="D7" i="1"/>
  <c r="F7" i="1" s="1"/>
  <c r="D6" i="1"/>
  <c r="E15" i="2"/>
  <c r="H37" i="2"/>
  <c r="G43" i="2"/>
  <c r="F41" i="2"/>
  <c r="F12" i="2"/>
  <c r="D48" i="2"/>
  <c r="F48" i="2" s="1"/>
  <c r="H48" i="2" s="1"/>
  <c r="D47" i="2"/>
  <c r="F47" i="2" s="1"/>
  <c r="D46" i="2"/>
  <c r="F46" i="2" s="1"/>
  <c r="D45" i="2"/>
  <c r="F45" i="2" s="1"/>
  <c r="D44" i="2"/>
  <c r="F44" i="2" s="1"/>
  <c r="D43" i="2"/>
  <c r="F43" i="2" s="1"/>
  <c r="D41" i="2"/>
  <c r="D39" i="2"/>
  <c r="F39" i="2" s="1"/>
  <c r="D37" i="2"/>
  <c r="F37" i="2" s="1"/>
  <c r="D36" i="2"/>
  <c r="F36" i="2" s="1"/>
  <c r="D35" i="2"/>
  <c r="F35" i="2" s="1"/>
  <c r="D28" i="2"/>
  <c r="F28" i="2" s="1"/>
  <c r="H28" i="2" s="1"/>
  <c r="D27" i="2"/>
  <c r="F27" i="2" s="1"/>
  <c r="D26" i="2"/>
  <c r="F26" i="2" s="1"/>
  <c r="G26" i="2" s="1"/>
  <c r="D24" i="2"/>
  <c r="F24" i="2" s="1"/>
  <c r="D23" i="2"/>
  <c r="F23" i="2" s="1"/>
  <c r="D22" i="2"/>
  <c r="F22" i="2" s="1"/>
  <c r="D21" i="2"/>
  <c r="F21" i="2" s="1"/>
  <c r="D17" i="2"/>
  <c r="F17" i="2" s="1"/>
  <c r="D16" i="2"/>
  <c r="F16" i="2" s="1"/>
  <c r="D15" i="2"/>
  <c r="F15" i="2" s="1"/>
  <c r="D14" i="2"/>
  <c r="F14" i="2" s="1"/>
  <c r="D12" i="2"/>
  <c r="D11" i="2"/>
  <c r="F11" i="2" s="1"/>
  <c r="H11" i="2" s="1"/>
  <c r="G17" i="2" l="1"/>
  <c r="I17" i="2" s="1"/>
  <c r="H17" i="2"/>
  <c r="G24" i="2"/>
  <c r="I24" i="2" s="1"/>
  <c r="H24" i="2"/>
  <c r="H35" i="2"/>
  <c r="I35" i="2" s="1"/>
  <c r="G35" i="2"/>
  <c r="G46" i="2"/>
  <c r="I46" i="2" s="1"/>
  <c r="H46" i="2"/>
  <c r="H12" i="2"/>
  <c r="H15" i="1"/>
  <c r="I15" i="1"/>
  <c r="H21" i="2"/>
  <c r="I43" i="2"/>
  <c r="H43" i="2"/>
  <c r="G47" i="2"/>
  <c r="H47" i="2"/>
  <c r="I47" i="2" s="1"/>
  <c r="G12" i="2"/>
  <c r="I12" i="2" s="1"/>
  <c r="G11" i="2"/>
  <c r="I11" i="2"/>
  <c r="H16" i="2"/>
  <c r="G16" i="2"/>
  <c r="I16" i="2"/>
  <c r="H23" i="2"/>
  <c r="I23" i="2" s="1"/>
  <c r="G23" i="2"/>
  <c r="H45" i="2"/>
  <c r="G45" i="2"/>
  <c r="I45" i="2" s="1"/>
  <c r="G41" i="2"/>
  <c r="H41" i="2"/>
  <c r="I41" i="2" s="1"/>
  <c r="H7" i="1"/>
  <c r="I7" i="1"/>
  <c r="H11" i="1"/>
  <c r="I11" i="1"/>
  <c r="H8" i="1"/>
  <c r="I8" i="1"/>
  <c r="H12" i="1"/>
  <c r="I12" i="1" s="1"/>
  <c r="H14" i="2"/>
  <c r="G14" i="2"/>
  <c r="H36" i="2"/>
  <c r="G36" i="2"/>
  <c r="I36" i="2" s="1"/>
  <c r="H22" i="2"/>
  <c r="G22" i="2"/>
  <c r="I22" i="2" s="1"/>
  <c r="G37" i="2"/>
  <c r="I37" i="2"/>
  <c r="G21" i="2"/>
  <c r="I21" i="2" s="1"/>
  <c r="I14" i="2"/>
  <c r="H9" i="1"/>
  <c r="I9" i="1" s="1"/>
  <c r="H13" i="1"/>
  <c r="I13" i="1" s="1"/>
  <c r="H6" i="1"/>
  <c r="I6" i="1" s="1"/>
  <c r="H10" i="1"/>
  <c r="I10" i="1" s="1"/>
  <c r="H14" i="1"/>
  <c r="I14" i="1" s="1"/>
  <c r="G48" i="2"/>
  <c r="I48" i="2" s="1"/>
  <c r="G44" i="2"/>
  <c r="I44" i="2" s="1"/>
  <c r="H44" i="2"/>
  <c r="G39" i="2"/>
  <c r="H39" i="2"/>
  <c r="G28" i="2"/>
  <c r="I28" i="2" s="1"/>
  <c r="I27" i="2"/>
  <c r="H27" i="2"/>
  <c r="G27" i="2"/>
  <c r="H26" i="2"/>
  <c r="I26" i="2" s="1"/>
  <c r="I15" i="2"/>
  <c r="G15" i="2"/>
  <c r="H15" i="2"/>
  <c r="F50" i="2" l="1"/>
  <c r="I39" i="2"/>
  <c r="I50" i="2" s="1"/>
  <c r="F29" i="2"/>
  <c r="I29" i="2"/>
</calcChain>
</file>

<file path=xl/sharedStrings.xml><?xml version="1.0" encoding="utf-8"?>
<sst xmlns="http://schemas.openxmlformats.org/spreadsheetml/2006/main" count="119" uniqueCount="99">
  <si>
    <t>Burden item</t>
  </si>
  <si>
    <t xml:space="preserve">(A) </t>
  </si>
  <si>
    <t>Person hours per occurrence</t>
  </si>
  <si>
    <t>(B)</t>
  </si>
  <si>
    <t xml:space="preserve"> No. of occurrences per respondent per year</t>
  </si>
  <si>
    <t xml:space="preserve">(C) </t>
  </si>
  <si>
    <t>Person hours per respondent per year (C=AxB)</t>
  </si>
  <si>
    <t xml:space="preserve">(H) </t>
  </si>
  <si>
    <r>
      <t xml:space="preserve">Cost, $ </t>
    </r>
    <r>
      <rPr>
        <vertAlign val="superscript"/>
        <sz val="10"/>
        <color rgb="FF000000"/>
        <rFont val="Times New Roman"/>
        <family val="1"/>
      </rPr>
      <t>b</t>
    </r>
  </si>
  <si>
    <t>1.  Applications</t>
  </si>
  <si>
    <t>N/A</t>
  </si>
  <si>
    <t>2.  Survey and Studies</t>
  </si>
  <si>
    <t>3.  Acquisition, Installation, and Utilization of  Technology and  Systems</t>
  </si>
  <si>
    <t>4.  Reporting Requirements</t>
  </si>
  <si>
    <t xml:space="preserve">   i.  Facilities with 4 groups of operations</t>
  </si>
  <si>
    <t xml:space="preserve">   ii.  Facilities with 5 groups of operations             </t>
  </si>
  <si>
    <t xml:space="preserve"> B.  Required activities: Sources with add-on controls</t>
  </si>
  <si>
    <r>
      <t xml:space="preserve">   i.  Initial performance test  </t>
    </r>
    <r>
      <rPr>
        <vertAlign val="superscript"/>
        <sz val="10"/>
        <color rgb="FF000000"/>
        <rFont val="Times New Roman"/>
        <family val="1"/>
      </rPr>
      <t xml:space="preserve">c  </t>
    </r>
    <r>
      <rPr>
        <sz val="10"/>
        <color rgb="FF000000"/>
        <rFont val="Times New Roman"/>
        <family val="1"/>
      </rPr>
      <t xml:space="preserve">  </t>
    </r>
  </si>
  <si>
    <t xml:space="preserve">  ii.  Repeat of performance test</t>
  </si>
  <si>
    <t xml:space="preserve"> iii.  Operation, maintenance, monitoring plan</t>
  </si>
  <si>
    <t xml:space="preserve"> iv.  Startup, shutdown, malfunction plan</t>
  </si>
  <si>
    <r>
      <t xml:space="preserve"> v.   Monitoring of operating parameters and equipment </t>
    </r>
    <r>
      <rPr>
        <vertAlign val="superscript"/>
        <sz val="10"/>
        <color rgb="FF000000"/>
        <rFont val="Times New Roman"/>
        <family val="1"/>
      </rPr>
      <t>d</t>
    </r>
  </si>
  <si>
    <t>C.  Gather Existing Information</t>
  </si>
  <si>
    <r>
      <t xml:space="preserve">D.  Write report  </t>
    </r>
    <r>
      <rPr>
        <vertAlign val="superscript"/>
        <sz val="10"/>
        <color rgb="FF000000"/>
        <rFont val="Times New Roman"/>
        <family val="1"/>
      </rPr>
      <t xml:space="preserve">a, c </t>
    </r>
  </si>
  <si>
    <r>
      <t xml:space="preserve">   i.  Notification of compliance status </t>
    </r>
    <r>
      <rPr>
        <vertAlign val="superscript"/>
        <sz val="10"/>
        <color rgb="FF000000"/>
        <rFont val="Times New Roman"/>
        <family val="1"/>
      </rPr>
      <t xml:space="preserve"> </t>
    </r>
  </si>
  <si>
    <r>
      <t xml:space="preserve">  ii.  Notification of construction/ reconstruction</t>
    </r>
    <r>
      <rPr>
        <vertAlign val="superscript"/>
        <sz val="10"/>
        <color rgb="FF000000"/>
        <rFont val="Times New Roman"/>
        <family val="1"/>
      </rPr>
      <t xml:space="preserve">  a</t>
    </r>
  </si>
  <si>
    <t xml:space="preserve"> iii.  Notification of actual startup</t>
  </si>
  <si>
    <t xml:space="preserve">  iv.  Notification of performance test </t>
  </si>
  <si>
    <t xml:space="preserve">   v.  Reports of performance test results</t>
  </si>
  <si>
    <r>
      <t xml:space="preserve"> vii.  Report of exceedances  </t>
    </r>
    <r>
      <rPr>
        <vertAlign val="superscript"/>
        <sz val="10"/>
        <color rgb="FF000000"/>
        <rFont val="Times New Roman"/>
        <family val="1"/>
      </rPr>
      <t>f</t>
    </r>
    <r>
      <rPr>
        <sz val="10"/>
        <color rgb="FF000000"/>
        <rFont val="Times New Roman"/>
        <family val="1"/>
      </rPr>
      <t xml:space="preserve">     </t>
    </r>
  </si>
  <si>
    <t>viii.  Report of no exceedances</t>
  </si>
  <si>
    <r>
      <t xml:space="preserve">  ix.  Startup, shutdown, malfunction report  </t>
    </r>
    <r>
      <rPr>
        <vertAlign val="superscript"/>
        <sz val="10"/>
        <color rgb="FF000000"/>
        <rFont val="Times New Roman"/>
        <family val="1"/>
      </rPr>
      <t>g</t>
    </r>
  </si>
  <si>
    <t>5.  Recordkeeping Requirements</t>
  </si>
  <si>
    <t>A.  Read instructions</t>
  </si>
  <si>
    <t>B.  Plan activities</t>
  </si>
  <si>
    <t xml:space="preserve">    C.  Implement activities</t>
  </si>
  <si>
    <r>
      <t xml:space="preserve">D.  Develop record system (spreadsheets):  </t>
    </r>
    <r>
      <rPr>
        <vertAlign val="superscript"/>
        <sz val="10"/>
        <color rgb="FF000000"/>
        <rFont val="Times New Roman"/>
        <family val="1"/>
      </rPr>
      <t>h</t>
    </r>
  </si>
  <si>
    <t xml:space="preserve">   i.  System for low HAP resin</t>
  </si>
  <si>
    <t xml:space="preserve">  ii.  System for work practices</t>
  </si>
  <si>
    <t xml:space="preserve"> iii.  System for add-on control devices</t>
  </si>
  <si>
    <r>
      <t xml:space="preserve">E.  Time to enter and transmit all information into record system  </t>
    </r>
    <r>
      <rPr>
        <vertAlign val="superscript"/>
        <sz val="10"/>
        <color rgb="FF000000"/>
        <rFont val="Times New Roman"/>
        <family val="1"/>
      </rPr>
      <t>h</t>
    </r>
  </si>
  <si>
    <t xml:space="preserve">       i.  Enter information on low HAP resin</t>
  </si>
  <si>
    <t xml:space="preserve">  ii.  Enter information on work practices and operating parameters</t>
  </si>
  <si>
    <t xml:space="preserve">      F.  Develop operator training course and keep records of operators taken it</t>
  </si>
  <si>
    <t xml:space="preserve">    G.  Time to train personnel:</t>
  </si>
  <si>
    <t xml:space="preserve">  i.  Small facilities (less than 100 employees)</t>
  </si>
  <si>
    <t xml:space="preserve"> ii.  Medium facilities (100-250 employees)</t>
  </si>
  <si>
    <t>iii.  Large facilities (more than 250 employees)</t>
  </si>
  <si>
    <t xml:space="preserve">  H. Time for audits</t>
  </si>
  <si>
    <t>Assumptions:</t>
  </si>
  <si>
    <r>
      <t>e</t>
    </r>
    <r>
      <rPr>
        <b/>
        <sz val="10"/>
        <color theme="1"/>
        <rFont val="Times New Roman"/>
        <family val="1"/>
      </rPr>
      <t xml:space="preserve"> </t>
    </r>
    <r>
      <rPr>
        <sz val="10"/>
        <color theme="1"/>
        <rFont val="Times New Roman"/>
        <family val="1"/>
      </rPr>
      <t>Monitoring and recordkeeping of operations for respondents that comply by limiting the HAP content of their raw materials include: 1) monitoring and recording in a spreadsheet the monthly consumption of material and the weighted-average HAP content over the past 12 months, and 2) work practices.  However, if all the materials in an operation meet the HAP content limit, then each respondent would need only to record HAP content and would not need to track monthly consumption or record the computations.  For open molding and centrifugal casting operations, respondents would also have the option of averaging among thirteen different processes (open molding) and two different processes (centrifugal casting to calculate the monthly average of the actual and allowable emissions for the combined open molding and centrifugal casting operations).</t>
    </r>
    <r>
      <rPr>
        <b/>
        <sz val="10"/>
        <color theme="1"/>
        <rFont val="Times New Roman"/>
        <family val="1"/>
      </rPr>
      <t xml:space="preserve">  </t>
    </r>
  </si>
  <si>
    <r>
      <t xml:space="preserve">Table 1: Annual Respondent Burden and Cost – </t>
    </r>
    <r>
      <rPr>
        <b/>
        <sz val="10"/>
        <color theme="1"/>
        <rFont val="Times New Roman"/>
        <family val="1"/>
      </rPr>
      <t>NESHAP for Reinforced Plastic Composites Production (40 CFR Part 63, Subpart WWWW) (Renewal)</t>
    </r>
  </si>
  <si>
    <r>
      <t>c</t>
    </r>
    <r>
      <rPr>
        <sz val="10"/>
        <color theme="1"/>
        <rFont val="Times New Roman"/>
        <family val="1"/>
      </rPr>
      <t xml:space="preserve">  New respondents have to comply with the initial rule requirements including notifications and performance tests.  We have assumed that two new respondents per year will install add-on controls equipment and therefore, will be require to conduct an initial performance test.  We have assumed that performance tests are repeated by 20 percent of the respondents.</t>
    </r>
  </si>
  <si>
    <t xml:space="preserve">(E) </t>
  </si>
  <si>
    <t>Technical person- hours per year (E=CxD)</t>
  </si>
  <si>
    <t xml:space="preserve">(F) </t>
  </si>
  <si>
    <t>Management person hours per year (Ex0.05)</t>
  </si>
  <si>
    <t>(G)</t>
  </si>
  <si>
    <t xml:space="preserve"> Clerical person hours per year (Ex0.1)</t>
  </si>
  <si>
    <r>
      <t xml:space="preserve">Respondents per year  </t>
    </r>
    <r>
      <rPr>
        <vertAlign val="superscript"/>
        <sz val="10"/>
        <color rgb="FF000000"/>
        <rFont val="Times New Roman"/>
        <family val="1"/>
      </rPr>
      <t>a</t>
    </r>
  </si>
  <si>
    <t xml:space="preserve">(D) </t>
  </si>
  <si>
    <r>
      <t xml:space="preserve">Table 2: Average Annual EPA Burden and Cost – </t>
    </r>
    <r>
      <rPr>
        <sz val="12"/>
        <color theme="1"/>
        <rFont val="Times New Roman"/>
        <family val="1"/>
      </rPr>
      <t>NESHAP for Reinforced Plastic Composites Production (40 CFR Part 63, Subpart WWWW) (Renewal)</t>
    </r>
  </si>
  <si>
    <t xml:space="preserve">(B) </t>
  </si>
  <si>
    <t>No. of occurrences per respondent per year</t>
  </si>
  <si>
    <r>
      <t xml:space="preserve">Notification of  applicability  </t>
    </r>
    <r>
      <rPr>
        <vertAlign val="superscript"/>
        <sz val="10"/>
        <color rgb="FF000000"/>
        <rFont val="Times New Roman"/>
        <family val="1"/>
      </rPr>
      <t>a</t>
    </r>
    <r>
      <rPr>
        <sz val="10"/>
        <color rgb="FF000000"/>
        <rFont val="Times New Roman"/>
        <family val="1"/>
      </rPr>
      <t xml:space="preserve"> </t>
    </r>
  </si>
  <si>
    <t>Notification of intent to construct a major source and review application</t>
  </si>
  <si>
    <t>Notification of start of construction</t>
  </si>
  <si>
    <t xml:space="preserve">Notification of actual startup </t>
  </si>
  <si>
    <t>Notification of initial performance test and test plan</t>
  </si>
  <si>
    <t xml:space="preserve">Report of performance test results including operating parameters </t>
  </si>
  <si>
    <t>Notification of compliance status</t>
  </si>
  <si>
    <r>
      <t xml:space="preserve">Review reports of excess emissions </t>
    </r>
    <r>
      <rPr>
        <vertAlign val="superscript"/>
        <sz val="10"/>
        <color rgb="FF000000"/>
        <rFont val="Times New Roman"/>
        <family val="1"/>
      </rPr>
      <t>c</t>
    </r>
  </si>
  <si>
    <r>
      <t xml:space="preserve">Review reports of no excess emissions </t>
    </r>
    <r>
      <rPr>
        <vertAlign val="superscript"/>
        <sz val="10"/>
        <color rgb="FF000000"/>
        <rFont val="Times New Roman"/>
        <family val="1"/>
      </rPr>
      <t>c</t>
    </r>
  </si>
  <si>
    <r>
      <t xml:space="preserve">Review of startup, shutdown, malfunction report  </t>
    </r>
    <r>
      <rPr>
        <vertAlign val="superscript"/>
        <sz val="10"/>
        <color rgb="FF000000"/>
        <rFont val="Times New Roman"/>
        <family val="1"/>
      </rPr>
      <t>d</t>
    </r>
  </si>
  <si>
    <t>TOTAL ANNUAL BURDEN AND COST (rounded)</t>
  </si>
  <si>
    <t xml:space="preserve"> </t>
  </si>
  <si>
    <t>Capital and O&amp;M Cost (see Section 6(b0(iii)):</t>
  </si>
  <si>
    <t>TOTAL COST:</t>
  </si>
  <si>
    <t>TOTAL LABOR BURDEN AND COST (Rounded):</t>
  </si>
  <si>
    <t>See 5E</t>
  </si>
  <si>
    <t>See 5D, 5E</t>
  </si>
  <si>
    <t>See 4B</t>
  </si>
  <si>
    <t>See 4A</t>
  </si>
  <si>
    <t>Subtotal for Reporting Requirements</t>
  </si>
  <si>
    <t>Subtotal for Recordkeeping Requirements</t>
  </si>
  <si>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</si>
  <si>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b   </t>
    </r>
    <r>
      <rPr>
        <sz val="10"/>
        <color theme="1"/>
        <rFont val="Times New Roman"/>
        <family val="1"/>
      </rPr>
      <t xml:space="preserve">This cost is based on the following labor rates:  Managerial rate of $62.90 (GS-13, Step 5, $39.31 + 60%), Technical rate of $46.67 (GS-12, Step 1, $29.17 + 60%), and Clerical rate of $25.25 (GS-6, Step 3, $15.78 + 60%).  These rates are from the Office of Personnel Management (OPM), 2014 General Schedule, which excludes locality rates of pay. The rates have been increased by 60 percent to account for the benefit packages available to government employees.  </t>
    </r>
  </si>
  <si>
    <t xml:space="preserve">(G) </t>
  </si>
  <si>
    <t>Clerical person hours per year (Ex0.1)</t>
  </si>
  <si>
    <r>
      <rPr>
        <vertAlign val="superscript"/>
        <sz val="10"/>
        <color theme="1"/>
        <rFont val="Times New Roman"/>
        <family val="1"/>
      </rPr>
      <t>d</t>
    </r>
    <r>
      <rPr>
        <sz val="10"/>
        <color theme="1"/>
        <rFont val="Times New Roman"/>
        <family val="1"/>
      </rPr>
      <t xml:space="preserve"> Monitoring and recordkeeping of operations for respondents with enclosures and add-on control devices include: 1) specific operating parameters for each control device established during the performance test, 2) start-up, shutdown, and malfunctions of equipment,  and 3) work practices.</t>
    </r>
  </si>
  <si>
    <r>
      <t xml:space="preserve">i    </t>
    </r>
    <r>
      <rPr>
        <sz val="10"/>
        <rFont val="Times New Roman"/>
        <family val="1"/>
      </rPr>
      <t xml:space="preserve">We have assumed that he amount of time it takes a respondent to train its employees would vary with the number of employees at its facility.  We have also assumed that the distribution in size of the new respondents would be identical to that of the existing PRC universe.  Therefore, we have assumed that 82 percent of the respondents would be small business (i.e., 478.88 RPCs existing and 13.12 new RPC per year), 11 percent (i.e. 64.24 existing RPCs and 1.76 new RPCs per year), would be medium business, and 7 percent (i.e., 40.88 existing RPCs and 1.12 new RPCs) are large business.  Furthermore, we have assumed that respondents will be providing full training to new employees only. Therefore, to train existing respondents, it will take 20 percent of the time it takes to train new employees.  </t>
    </r>
  </si>
  <si>
    <r>
      <t>g</t>
    </r>
    <r>
      <rPr>
        <sz val="10"/>
        <rFont val="Times New Roman"/>
        <family val="1"/>
      </rPr>
      <t xml:space="preserve">  We have assumed that  all RPC facilities with add-on controls (18 existing and 2 new each year or an average of 22) will have at least one startup, shutdown or malfunction (SSM) that is not managed according to the SSM plan.</t>
    </r>
  </si>
  <si>
    <r>
      <t>f</t>
    </r>
    <r>
      <rPr>
        <sz val="10"/>
        <rFont val="Times New Roman"/>
        <family val="1"/>
      </rPr>
      <t xml:space="preserve">  We have assumed that approximately 80 percent of the 600 (or 480) existing respondents will report no excess emissions twice a year and approximately 20 percent (or 120) will report excess emissions twice a year.  </t>
    </r>
  </si>
  <si>
    <r>
      <t>a</t>
    </r>
    <r>
      <rPr>
        <sz val="10"/>
        <rFont val="Times New Roman"/>
        <family val="1"/>
      </rPr>
      <t xml:space="preserve">  There is an average of 584 existing reinforced plastic composites facilities (or RPC) subject to NESHAP subpart WWWW.  We have assumed that there will be an average of 16 new RPC facilities each year over the three year period of this ICR of which 93 percent (or 14.88) will consist of facilities with 4 groups of operations and 7 percent (or 1.12) of facilities with 5 groups of operations.  There is an average of 600 total respondents per year over the next three year period of this ICR.  </t>
    </r>
  </si>
  <si>
    <r>
      <t xml:space="preserve">h    </t>
    </r>
    <r>
      <rPr>
        <sz val="10"/>
        <rFont val="Times New Roman"/>
        <family val="1"/>
      </rPr>
      <t>New respondents (16) have to develop a record system.  In addition, existing RPC facilities have to record operational data.  In general, the following monitoring is required:  1) facilities with open molding and/or centrifugal casting operations (466 existing and 14 new each year or an average of 480 per year) would have to record for low HAP resins; 2) facilities with add-on controls (18 existing and 2 new or an average of 22 RPCs per year) would have to record add-on control devices operating parameters; and 3) all facilities (600) need to keep records of its work practices.  Since operating parameters for control equipment and standard work practices are already monitored by industry for other purposes, we are not attributing these burdens to the rule.</t>
    </r>
  </si>
  <si>
    <r>
      <t xml:space="preserve">a   </t>
    </r>
    <r>
      <rPr>
        <sz val="10"/>
        <rFont val="Times New Roman"/>
        <family val="1"/>
      </rPr>
      <t>There is an average of 584 existing reinforced plastic composites facilities (or RPC) subject to NESHAP subpart WWWW.  We have assumed that there will be an average of 16 new RPC facilities each year over the three year period of this ICR.  Therefore, there is an average of 600 total respondents per year over the next three year period of this ICR.  We have assumed that 82 percent of the existing RPC facilities are small business, 11 percent are medium size facilities and 7 percent are large facilities.  Furthermore, we have assumed that 93 percent of the new RPC facilities will consist of an average of four groups of operations and 7 percent will consist of five groups of operations.</t>
    </r>
  </si>
  <si>
    <r>
      <t xml:space="preserve">c   </t>
    </r>
    <r>
      <rPr>
        <sz val="10"/>
        <rFont val="Times New Roman"/>
        <family val="1"/>
      </rPr>
      <t>We have assumed that approximately 80 percent (or 480) of the respondents will report no excess emissions twice a year and approximately 20 percent (or 120) will report excess emissions twice a year.</t>
    </r>
  </si>
  <si>
    <r>
      <t>d</t>
    </r>
    <r>
      <rPr>
        <sz val="12"/>
        <rFont val="Times New Roman"/>
        <family val="1"/>
      </rPr>
      <t xml:space="preserve">   </t>
    </r>
    <r>
      <rPr>
        <sz val="10"/>
        <rFont val="Times New Roman"/>
        <family val="1"/>
      </rPr>
      <t>We have assumed that all RPC facilities with add-on controls (18 existing and 2 new each year or an average of 22) will have at least one startup, shutdown, or malfunction occurrence that is not managed according to the plan.</t>
    </r>
  </si>
  <si>
    <t>A.  Familiazrization with rule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</si>
</sst>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0"/>
      <color theme="1"/>
      <name val="Times New Roman"/>
      <family val="1"/>
    </font>
    <font>
      <vertAlign val="superscript"/>
      <sz val="12"/>
      <color theme="1"/>
      <name val="Times New Roman"/>
      <family val="1"/>
    </font>
    <font>
      <sz val="10"/>
      <color theme="1"/>
      <name val="Times New Roman"/>
      <family val="1"/>
    </font>
    <font>
      <vertAlign val="superscript"/>
      <sz val="10"/>
      <color theme="1"/>
      <name val="Times New Roman"/>
      <family val="1"/>
    </font>
    <font>
      <sz val="12"/>
      <color rgb="FFFF0000"/>
      <name val="Times New Roman"/>
      <family val="1"/>
    </font>
    <font>
      <sz val="12"/>
      <color rgb="FF000000"/>
      <name val="Times New Roman"/>
      <family val="1"/>
    </font>
    <font>
      <b/>
      <i/>
      <sz val="10"/>
      <color rgb="FF000000"/>
      <name val="Times New Roman"/>
      <family val="1"/>
    </font>
    <font>
      <i/>
      <sz val="10"/>
      <color rgb="FF000000"/>
      <name val="Times New Roman"/>
      <family val="1"/>
    </font>
    <font>
      <sz val="10"/>
      <name val="Times New Roman"/>
      <family val="1"/>
    </font>
    <font>
      <vertAlign val="superscript"/>
      <sz val="10"/>
      <name val="Times New Roman"/>
      <family val="1"/>
    </font>
    <font>
      <sz val="11"/>
      <name val="Calibri"/>
      <family val="2"/>
      <scheme val="minor"/>
    </font>
    <font>
      <vertAlign val="superscript"/>
      <sz val="12"/>
      <name val="Times New Roman"/>
      <family val="1"/>
    </font>
    <font>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5" fillId="0" borderId="0" xfId="0" applyFont="1"/>
    <xf numFmtId="0" fontId="4" fillId="0" borderId="0" xfId="0" applyFont="1"/>
    <xf numFmtId="0" fontId="7" fillId="0" borderId="0" xfId="0" applyFont="1"/>
    <xf numFmtId="0" fontId="2" fillId="0" borderId="1" xfId="0" applyFont="1"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center" vertical="top" wrapText="1"/>
    </xf>
    <xf numFmtId="0" fontId="7" fillId="0" borderId="0" xfId="0" applyFont="1" applyAlignment="1">
      <alignment horizontal="center"/>
    </xf>
    <xf numFmtId="0" fontId="2" fillId="0" borderId="2" xfId="0" applyFont="1" applyBorder="1" applyAlignment="1">
      <alignment horizontal="center" vertical="top" wrapText="1"/>
    </xf>
    <xf numFmtId="0" fontId="7" fillId="0" borderId="0" xfId="0" applyFont="1" applyAlignment="1">
      <alignment horizontal="right"/>
    </xf>
    <xf numFmtId="0" fontId="2" fillId="0" borderId="1" xfId="0" applyFont="1" applyBorder="1" applyAlignment="1">
      <alignment horizontal="right" vertical="top" wrapText="1"/>
    </xf>
    <xf numFmtId="0" fontId="10" fillId="0" borderId="0" xfId="0" applyFont="1"/>
    <xf numFmtId="6" fontId="4" fillId="0" borderId="1" xfId="0" applyNumberFormat="1" applyFont="1" applyBorder="1" applyAlignment="1">
      <alignment horizontal="center" vertical="top" wrapText="1"/>
    </xf>
    <xf numFmtId="0" fontId="9" fillId="0" borderId="0" xfId="0" applyFont="1"/>
    <xf numFmtId="0" fontId="4" fillId="0" borderId="1" xfId="0" applyFont="1" applyBorder="1" applyAlignment="1">
      <alignment vertical="top" wrapText="1"/>
    </xf>
    <xf numFmtId="0" fontId="7" fillId="0" borderId="1" xfId="0" applyFont="1" applyBorder="1" applyAlignment="1">
      <alignment horizont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indent="1"/>
    </xf>
    <xf numFmtId="8" fontId="2" fillId="0" borderId="1" xfId="0" applyNumberFormat="1" applyFont="1" applyFill="1" applyBorder="1" applyAlignment="1">
      <alignment horizontal="right" vertical="top" wrapText="1"/>
    </xf>
    <xf numFmtId="0" fontId="2" fillId="0" borderId="1" xfId="0" applyFont="1" applyFill="1" applyBorder="1" applyAlignment="1">
      <alignment horizontal="center" wrapText="1"/>
    </xf>
    <xf numFmtId="2" fontId="2" fillId="0" borderId="2"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8" fontId="11" fillId="0" borderId="1" xfId="0" applyNumberFormat="1" applyFont="1" applyFill="1" applyBorder="1" applyAlignment="1">
      <alignment horizontal="right" vertical="top" wrapText="1"/>
    </xf>
    <xf numFmtId="0" fontId="11" fillId="0" borderId="2" xfId="0" applyFont="1" applyBorder="1" applyAlignment="1">
      <alignment vertical="top" wrapText="1"/>
    </xf>
    <xf numFmtId="0" fontId="11" fillId="0" borderId="3" xfId="0" applyFont="1" applyBorder="1" applyAlignment="1">
      <alignment horizontal="center" vertical="top" wrapText="1"/>
    </xf>
    <xf numFmtId="8" fontId="11" fillId="0" borderId="1" xfId="0" applyNumberFormat="1" applyFont="1" applyBorder="1" applyAlignment="1">
      <alignment horizontal="right" vertical="top" wrapText="1"/>
    </xf>
    <xf numFmtId="3" fontId="11" fillId="0" borderId="1" xfId="0" applyNumberFormat="1" applyFont="1" applyBorder="1" applyAlignment="1">
      <alignment horizontal="right" vertical="top" wrapText="1"/>
    </xf>
    <xf numFmtId="3" fontId="12" fillId="0" borderId="1" xfId="0" applyNumberFormat="1" applyFont="1" applyBorder="1" applyAlignment="1">
      <alignment horizontal="right" vertical="top" wrapText="1"/>
    </xf>
    <xf numFmtId="0" fontId="0" fillId="0" borderId="1" xfId="0" applyBorder="1" applyAlignment="1">
      <alignment horizontal="center"/>
    </xf>
    <xf numFmtId="0" fontId="2" fillId="0" borderId="2" xfId="0"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8" fontId="13" fillId="0" borderId="1" xfId="0" applyNumberFormat="1" applyFont="1" applyFill="1" applyBorder="1" applyAlignment="1">
      <alignment horizontal="right" vertical="top" wrapText="1"/>
    </xf>
    <xf numFmtId="0" fontId="13" fillId="0" borderId="0" xfId="0" applyFont="1"/>
    <xf numFmtId="0" fontId="14" fillId="0" borderId="0" xfId="0" applyFont="1" applyAlignment="1">
      <alignment horizontal="left" wrapText="1"/>
    </xf>
    <xf numFmtId="0" fontId="15"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top"/>
    </xf>
    <xf numFmtId="0" fontId="2" fillId="0" borderId="4" xfId="0" applyFont="1" applyFill="1" applyBorder="1" applyAlignment="1">
      <alignment horizontal="center" vertical="top"/>
    </xf>
    <xf numFmtId="0" fontId="2" fillId="0" borderId="2" xfId="0" applyFont="1" applyFill="1" applyBorder="1" applyAlignment="1">
      <alignment horizontal="center" wrapText="1"/>
    </xf>
    <xf numFmtId="0" fontId="2" fillId="0" borderId="4" xfId="0" applyFont="1" applyFill="1" applyBorder="1" applyAlignment="1">
      <alignment horizontal="center" wrapText="1"/>
    </xf>
    <xf numFmtId="0" fontId="11" fillId="0" borderId="1" xfId="0" applyFont="1" applyFill="1" applyBorder="1" applyAlignment="1">
      <alignment vertical="top" wrapText="1"/>
    </xf>
    <xf numFmtId="0" fontId="2" fillId="0" borderId="1" xfId="0" applyFont="1" applyFill="1" applyBorder="1" applyAlignment="1">
      <alignment horizontal="center" vertical="top"/>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3" fontId="11" fillId="0" borderId="2" xfId="0" applyNumberFormat="1" applyFont="1" applyBorder="1" applyAlignment="1">
      <alignment horizontal="center" vertical="top" wrapText="1"/>
    </xf>
    <xf numFmtId="3" fontId="11" fillId="0" borderId="3" xfId="0" applyNumberFormat="1" applyFont="1" applyBorder="1" applyAlignment="1">
      <alignment horizontal="center" vertical="top" wrapText="1"/>
    </xf>
    <xf numFmtId="3" fontId="11" fillId="0" borderId="4" xfId="0" applyNumberFormat="1"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left" vertical="top" wrapText="1" indent="1"/>
    </xf>
    <xf numFmtId="0" fontId="2" fillId="0" borderId="1" xfId="0" applyFont="1" applyBorder="1" applyAlignment="1">
      <alignment horizontal="center" wrapText="1"/>
    </xf>
    <xf numFmtId="0" fontId="16" fillId="0" borderId="0" xfId="0" applyFont="1" applyAlignment="1">
      <alignment horizontal="left" wrapText="1"/>
    </xf>
    <xf numFmtId="0" fontId="6" fillId="0" borderId="0" xfId="0" applyFont="1" applyAlignment="1">
      <alignment horizontal="left" wrapText="1"/>
    </xf>
    <xf numFmtId="0" fontId="16" fillId="0" borderId="0" xfId="0" applyFont="1" applyAlignment="1">
      <alignment horizontal="left"/>
    </xf>
    <xf numFmtId="0" fontId="4" fillId="0" borderId="1" xfId="0" applyFont="1" applyBorder="1" applyAlignment="1">
      <alignment vertical="top" wrapText="1"/>
    </xf>
    <xf numFmtId="3" fontId="4" fillId="0" borderId="1" xfId="0" applyNumberFormat="1" applyFont="1" applyBorder="1" applyAlignment="1">
      <alignment horizontal="center" vertical="top" wrapText="1"/>
    </xf>
    <xf numFmtId="3" fontId="11" fillId="0" borderId="2" xfId="0" applyNumberFormat="1" applyFont="1" applyFill="1" applyBorder="1" applyAlignment="1">
      <alignment horizontal="center" vertical="top" wrapText="1"/>
    </xf>
    <xf numFmtId="3" fontId="11" fillId="0" borderId="3" xfId="0" applyNumberFormat="1" applyFont="1" applyFill="1" applyBorder="1" applyAlignment="1">
      <alignment horizontal="center" vertical="top" wrapText="1"/>
    </xf>
    <xf numFmtId="3" fontId="11" fillId="0" borderId="4" xfId="0" applyNumberFormat="1"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zoomScaleNormal="100" workbookViewId="0">
      <selection activeCell="A2" sqref="A2"/>
    </sheetView>
  </sheetViews>
  <sheetFormatPr defaultRowHeight="12.75" x14ac:dyDescent="0.2"/>
  <cols>
    <col min="1" max="1" width="52.42578125" style="3" customWidth="1"/>
    <col min="2" max="8" width="12.28515625" style="8" customWidth="1"/>
    <col min="9" max="9" width="14" style="10" customWidth="1"/>
    <col min="10" max="16384" width="9.140625" style="3"/>
  </cols>
  <sheetData>
    <row r="1" spans="1:9" x14ac:dyDescent="0.2">
      <c r="A1" s="2" t="s">
        <v>51</v>
      </c>
    </row>
    <row r="3" spans="1:9" x14ac:dyDescent="0.2">
      <c r="F3" s="8">
        <v>103.97</v>
      </c>
      <c r="G3" s="8">
        <v>129.93</v>
      </c>
      <c r="H3" s="8">
        <v>51.79</v>
      </c>
    </row>
    <row r="4" spans="1:9" ht="12.75" customHeight="1" x14ac:dyDescent="0.2">
      <c r="A4" s="58" t="s">
        <v>0</v>
      </c>
      <c r="B4" s="4" t="s">
        <v>1</v>
      </c>
      <c r="C4" s="4" t="s">
        <v>3</v>
      </c>
      <c r="D4" s="4" t="s">
        <v>5</v>
      </c>
      <c r="E4" s="16" t="s">
        <v>60</v>
      </c>
      <c r="F4" s="4" t="s">
        <v>53</v>
      </c>
      <c r="G4" s="4" t="s">
        <v>55</v>
      </c>
      <c r="H4" s="4" t="s">
        <v>57</v>
      </c>
      <c r="I4" s="4" t="s">
        <v>7</v>
      </c>
    </row>
    <row r="5" spans="1:9" ht="58.5" customHeight="1" x14ac:dyDescent="0.2">
      <c r="A5" s="58"/>
      <c r="B5" s="4" t="s">
        <v>2</v>
      </c>
      <c r="C5" s="4" t="s">
        <v>4</v>
      </c>
      <c r="D5" s="4" t="s">
        <v>6</v>
      </c>
      <c r="E5" s="4" t="s">
        <v>59</v>
      </c>
      <c r="F5" s="4" t="s">
        <v>54</v>
      </c>
      <c r="G5" s="4" t="s">
        <v>56</v>
      </c>
      <c r="H5" s="4" t="s">
        <v>58</v>
      </c>
      <c r="I5" s="4" t="s">
        <v>8</v>
      </c>
    </row>
    <row r="6" spans="1:9" x14ac:dyDescent="0.2">
      <c r="A6" s="5" t="s">
        <v>9</v>
      </c>
      <c r="B6" s="51" t="s">
        <v>10</v>
      </c>
      <c r="C6" s="52"/>
      <c r="D6" s="9"/>
      <c r="E6" s="6"/>
      <c r="F6" s="9"/>
      <c r="G6" s="9"/>
      <c r="H6" s="6"/>
      <c r="I6" s="11"/>
    </row>
    <row r="7" spans="1:9" x14ac:dyDescent="0.2">
      <c r="A7" s="5" t="s">
        <v>11</v>
      </c>
      <c r="B7" s="51" t="s">
        <v>10</v>
      </c>
      <c r="C7" s="52"/>
      <c r="D7" s="9"/>
      <c r="E7" s="6"/>
      <c r="F7" s="9"/>
      <c r="G7" s="9"/>
      <c r="H7" s="6"/>
      <c r="I7" s="11"/>
    </row>
    <row r="8" spans="1:9" ht="25.5" x14ac:dyDescent="0.2">
      <c r="A8" s="5" t="s">
        <v>12</v>
      </c>
      <c r="B8" s="51" t="s">
        <v>10</v>
      </c>
      <c r="C8" s="52"/>
      <c r="D8" s="9"/>
      <c r="E8" s="6"/>
      <c r="F8" s="9"/>
      <c r="G8" s="9"/>
      <c r="H8" s="6"/>
      <c r="I8" s="11"/>
    </row>
    <row r="9" spans="1:9" x14ac:dyDescent="0.2">
      <c r="A9" s="17" t="s">
        <v>13</v>
      </c>
      <c r="B9" s="18"/>
      <c r="C9" s="19"/>
      <c r="D9" s="19"/>
      <c r="E9" s="18"/>
      <c r="F9" s="19"/>
      <c r="G9" s="19"/>
      <c r="H9" s="18"/>
      <c r="I9" s="20"/>
    </row>
    <row r="10" spans="1:9" x14ac:dyDescent="0.2">
      <c r="A10" s="21" t="s">
        <v>98</v>
      </c>
      <c r="B10" s="18"/>
      <c r="C10" s="19"/>
      <c r="D10" s="19"/>
      <c r="E10" s="18"/>
      <c r="F10" s="19"/>
      <c r="G10" s="19"/>
      <c r="H10" s="18"/>
      <c r="I10" s="20"/>
    </row>
    <row r="11" spans="1:9" x14ac:dyDescent="0.2">
      <c r="A11" s="21" t="s">
        <v>14</v>
      </c>
      <c r="B11" s="18">
        <v>12</v>
      </c>
      <c r="C11" s="19">
        <v>1</v>
      </c>
      <c r="D11" s="19">
        <f>B11*C11</f>
        <v>12</v>
      </c>
      <c r="E11" s="18">
        <v>14.88</v>
      </c>
      <c r="F11" s="19">
        <f>D11*E11</f>
        <v>178.56</v>
      </c>
      <c r="G11" s="24">
        <f>F11*0.05</f>
        <v>8.9280000000000008</v>
      </c>
      <c r="H11" s="25">
        <f>F11*0.1</f>
        <v>17.856000000000002</v>
      </c>
      <c r="I11" s="22">
        <f>F11*$F$3+G11*$G$3+H11*$H$3</f>
        <v>20649.660480000002</v>
      </c>
    </row>
    <row r="12" spans="1:9" x14ac:dyDescent="0.2">
      <c r="A12" s="21" t="s">
        <v>15</v>
      </c>
      <c r="B12" s="18">
        <v>13</v>
      </c>
      <c r="C12" s="19">
        <v>1</v>
      </c>
      <c r="D12" s="19">
        <f>B12*C12</f>
        <v>13</v>
      </c>
      <c r="E12" s="18">
        <v>1.1200000000000001</v>
      </c>
      <c r="F12" s="19">
        <f>D12*E12</f>
        <v>14.560000000000002</v>
      </c>
      <c r="G12" s="24">
        <f>F12*0.05</f>
        <v>0.7280000000000002</v>
      </c>
      <c r="H12" s="25">
        <f>F12*0.1</f>
        <v>1.4560000000000004</v>
      </c>
      <c r="I12" s="22">
        <f>F12*$F$3+G12*$G$3+H12*$H$3</f>
        <v>1683.7984800000004</v>
      </c>
    </row>
    <row r="13" spans="1:9" x14ac:dyDescent="0.2">
      <c r="A13" s="21" t="s">
        <v>16</v>
      </c>
      <c r="B13" s="18"/>
      <c r="C13" s="19"/>
      <c r="D13" s="19"/>
      <c r="E13" s="18"/>
      <c r="F13" s="19"/>
      <c r="G13" s="19"/>
      <c r="H13" s="18"/>
      <c r="I13" s="20"/>
    </row>
    <row r="14" spans="1:9" ht="15.75" x14ac:dyDescent="0.2">
      <c r="A14" s="21" t="s">
        <v>17</v>
      </c>
      <c r="B14" s="18">
        <v>320</v>
      </c>
      <c r="C14" s="19">
        <v>1</v>
      </c>
      <c r="D14" s="19">
        <f t="shared" ref="D14:D17" si="0">B14*C14</f>
        <v>320</v>
      </c>
      <c r="E14" s="18">
        <v>2</v>
      </c>
      <c r="F14" s="19">
        <f t="shared" ref="F14:F17" si="1">D14*E14</f>
        <v>640</v>
      </c>
      <c r="G14" s="19">
        <f t="shared" ref="G14:G17" si="2">F14*0.05</f>
        <v>32</v>
      </c>
      <c r="H14" s="18">
        <f t="shared" ref="H14:H17" si="3">F14*0.1</f>
        <v>64</v>
      </c>
      <c r="I14" s="22">
        <f t="shared" ref="I14:I17" si="4">F14*$F$3+G14*$G$3+H14*$H$3</f>
        <v>74013.119999999995</v>
      </c>
    </row>
    <row r="15" spans="1:9" x14ac:dyDescent="0.2">
      <c r="A15" s="21" t="s">
        <v>18</v>
      </c>
      <c r="B15" s="18">
        <v>320</v>
      </c>
      <c r="C15" s="19">
        <v>1</v>
      </c>
      <c r="D15" s="19">
        <f t="shared" si="0"/>
        <v>320</v>
      </c>
      <c r="E15" s="18">
        <f>E14*0.2</f>
        <v>0.4</v>
      </c>
      <c r="F15" s="19">
        <f t="shared" si="1"/>
        <v>128</v>
      </c>
      <c r="G15" s="19">
        <f t="shared" si="2"/>
        <v>6.4</v>
      </c>
      <c r="H15" s="18">
        <f t="shared" si="3"/>
        <v>12.8</v>
      </c>
      <c r="I15" s="22">
        <f t="shared" si="4"/>
        <v>14802.624</v>
      </c>
    </row>
    <row r="16" spans="1:9" x14ac:dyDescent="0.2">
      <c r="A16" s="21" t="s">
        <v>19</v>
      </c>
      <c r="B16" s="18">
        <v>40</v>
      </c>
      <c r="C16" s="19">
        <v>1</v>
      </c>
      <c r="D16" s="19">
        <f t="shared" si="0"/>
        <v>40</v>
      </c>
      <c r="E16" s="18">
        <v>2</v>
      </c>
      <c r="F16" s="19">
        <f t="shared" si="1"/>
        <v>80</v>
      </c>
      <c r="G16" s="19">
        <f t="shared" si="2"/>
        <v>4</v>
      </c>
      <c r="H16" s="18">
        <f t="shared" si="3"/>
        <v>8</v>
      </c>
      <c r="I16" s="22">
        <f t="shared" si="4"/>
        <v>9251.64</v>
      </c>
    </row>
    <row r="17" spans="1:9" x14ac:dyDescent="0.2">
      <c r="A17" s="21" t="s">
        <v>20</v>
      </c>
      <c r="B17" s="18">
        <v>20</v>
      </c>
      <c r="C17" s="19">
        <v>1</v>
      </c>
      <c r="D17" s="19">
        <f t="shared" si="0"/>
        <v>20</v>
      </c>
      <c r="E17" s="18">
        <v>2</v>
      </c>
      <c r="F17" s="19">
        <f t="shared" si="1"/>
        <v>40</v>
      </c>
      <c r="G17" s="19">
        <f t="shared" si="2"/>
        <v>2</v>
      </c>
      <c r="H17" s="18">
        <f t="shared" si="3"/>
        <v>4</v>
      </c>
      <c r="I17" s="22">
        <f t="shared" si="4"/>
        <v>4625.82</v>
      </c>
    </row>
    <row r="18" spans="1:9" ht="15.75" x14ac:dyDescent="0.2">
      <c r="A18" s="21" t="s">
        <v>21</v>
      </c>
      <c r="B18" s="45" t="s">
        <v>79</v>
      </c>
      <c r="C18" s="46"/>
      <c r="D18" s="19"/>
      <c r="E18" s="18"/>
      <c r="F18" s="19"/>
      <c r="G18" s="19"/>
      <c r="H18" s="18"/>
      <c r="I18" s="20"/>
    </row>
    <row r="19" spans="1:9" x14ac:dyDescent="0.2">
      <c r="A19" s="21" t="s">
        <v>22</v>
      </c>
      <c r="B19" s="45" t="s">
        <v>80</v>
      </c>
      <c r="C19" s="46"/>
      <c r="D19" s="19"/>
      <c r="E19" s="18"/>
      <c r="F19" s="19"/>
      <c r="G19" s="19"/>
      <c r="H19" s="18"/>
      <c r="I19" s="20"/>
    </row>
    <row r="20" spans="1:9" ht="15.75" x14ac:dyDescent="0.2">
      <c r="A20" s="21" t="s">
        <v>23</v>
      </c>
      <c r="B20" s="18"/>
      <c r="C20" s="19"/>
      <c r="D20" s="19"/>
      <c r="E20" s="18"/>
      <c r="F20" s="19"/>
      <c r="G20" s="19"/>
      <c r="H20" s="18"/>
      <c r="I20" s="20"/>
    </row>
    <row r="21" spans="1:9" x14ac:dyDescent="0.2">
      <c r="A21" s="21" t="s">
        <v>24</v>
      </c>
      <c r="B21" s="18">
        <v>4</v>
      </c>
      <c r="C21" s="19">
        <v>1</v>
      </c>
      <c r="D21" s="19">
        <f t="shared" ref="D21:D24" si="5">B21*C21</f>
        <v>4</v>
      </c>
      <c r="E21" s="18">
        <v>16</v>
      </c>
      <c r="F21" s="19">
        <f t="shared" ref="F21:F24" si="6">D21*E21</f>
        <v>64</v>
      </c>
      <c r="G21" s="19">
        <f t="shared" ref="G21:G24" si="7">F21*0.05</f>
        <v>3.2</v>
      </c>
      <c r="H21" s="18">
        <f t="shared" ref="H21:H24" si="8">F21*0.1</f>
        <v>6.4</v>
      </c>
      <c r="I21" s="22">
        <f t="shared" ref="I21:I24" si="9">F21*$F$3+G21*$G$3+H21*$H$3</f>
        <v>7401.3119999999999</v>
      </c>
    </row>
    <row r="22" spans="1:9" ht="15.75" x14ac:dyDescent="0.2">
      <c r="A22" s="21" t="s">
        <v>25</v>
      </c>
      <c r="B22" s="18">
        <v>2</v>
      </c>
      <c r="C22" s="19">
        <v>1</v>
      </c>
      <c r="D22" s="19">
        <f t="shared" si="5"/>
        <v>2</v>
      </c>
      <c r="E22" s="18">
        <v>16</v>
      </c>
      <c r="F22" s="19">
        <f t="shared" si="6"/>
        <v>32</v>
      </c>
      <c r="G22" s="19">
        <f t="shared" si="7"/>
        <v>1.6</v>
      </c>
      <c r="H22" s="18">
        <f t="shared" si="8"/>
        <v>3.2</v>
      </c>
      <c r="I22" s="22">
        <f t="shared" si="9"/>
        <v>3700.6559999999999</v>
      </c>
    </row>
    <row r="23" spans="1:9" x14ac:dyDescent="0.2">
      <c r="A23" s="21" t="s">
        <v>26</v>
      </c>
      <c r="B23" s="18">
        <v>2</v>
      </c>
      <c r="C23" s="19">
        <v>1</v>
      </c>
      <c r="D23" s="19">
        <f t="shared" si="5"/>
        <v>2</v>
      </c>
      <c r="E23" s="18">
        <v>16</v>
      </c>
      <c r="F23" s="19">
        <f t="shared" si="6"/>
        <v>32</v>
      </c>
      <c r="G23" s="19">
        <f t="shared" si="7"/>
        <v>1.6</v>
      </c>
      <c r="H23" s="18">
        <f t="shared" si="8"/>
        <v>3.2</v>
      </c>
      <c r="I23" s="22">
        <f t="shared" si="9"/>
        <v>3700.6559999999999</v>
      </c>
    </row>
    <row r="24" spans="1:9" x14ac:dyDescent="0.2">
      <c r="A24" s="21" t="s">
        <v>27</v>
      </c>
      <c r="B24" s="18">
        <v>2</v>
      </c>
      <c r="C24" s="19">
        <v>1</v>
      </c>
      <c r="D24" s="19">
        <f t="shared" si="5"/>
        <v>2</v>
      </c>
      <c r="E24" s="18">
        <v>2</v>
      </c>
      <c r="F24" s="19">
        <f t="shared" si="6"/>
        <v>4</v>
      </c>
      <c r="G24" s="19">
        <f t="shared" si="7"/>
        <v>0.2</v>
      </c>
      <c r="H24" s="18">
        <f t="shared" si="8"/>
        <v>0.4</v>
      </c>
      <c r="I24" s="22">
        <f t="shared" si="9"/>
        <v>462.58199999999999</v>
      </c>
    </row>
    <row r="25" spans="1:9" x14ac:dyDescent="0.2">
      <c r="A25" s="21" t="s">
        <v>28</v>
      </c>
      <c r="B25" s="43" t="s">
        <v>81</v>
      </c>
      <c r="C25" s="44"/>
      <c r="D25" s="19"/>
      <c r="E25" s="18"/>
      <c r="F25" s="19"/>
      <c r="G25" s="19"/>
      <c r="H25" s="18"/>
      <c r="I25" s="20"/>
    </row>
    <row r="26" spans="1:9" ht="15.75" x14ac:dyDescent="0.2">
      <c r="A26" s="21" t="s">
        <v>29</v>
      </c>
      <c r="B26" s="18">
        <v>16</v>
      </c>
      <c r="C26" s="19">
        <v>2</v>
      </c>
      <c r="D26" s="19">
        <f t="shared" ref="D26:D28" si="10">B26*C26</f>
        <v>32</v>
      </c>
      <c r="E26" s="18">
        <v>120</v>
      </c>
      <c r="F26" s="19">
        <f t="shared" ref="F26:F28" si="11">D26*E26</f>
        <v>3840</v>
      </c>
      <c r="G26" s="19">
        <f t="shared" ref="G26:G28" si="12">F26*0.05</f>
        <v>192</v>
      </c>
      <c r="H26" s="18">
        <f t="shared" ref="H26:H28" si="13">F26*0.1</f>
        <v>384</v>
      </c>
      <c r="I26" s="22">
        <f t="shared" ref="I26:I28" si="14">F26*$F$3+G26*$G$3+H26*$H$3</f>
        <v>444078.72</v>
      </c>
    </row>
    <row r="27" spans="1:9" x14ac:dyDescent="0.2">
      <c r="A27" s="21" t="s">
        <v>30</v>
      </c>
      <c r="B27" s="18">
        <v>8</v>
      </c>
      <c r="C27" s="19">
        <v>2</v>
      </c>
      <c r="D27" s="19">
        <f t="shared" si="10"/>
        <v>16</v>
      </c>
      <c r="E27" s="18">
        <v>480</v>
      </c>
      <c r="F27" s="19">
        <f t="shared" si="11"/>
        <v>7680</v>
      </c>
      <c r="G27" s="19">
        <f t="shared" si="12"/>
        <v>384</v>
      </c>
      <c r="H27" s="18">
        <f t="shared" si="13"/>
        <v>768</v>
      </c>
      <c r="I27" s="22">
        <f t="shared" si="14"/>
        <v>888157.44</v>
      </c>
    </row>
    <row r="28" spans="1:9" ht="15.75" x14ac:dyDescent="0.2">
      <c r="A28" s="21" t="s">
        <v>31</v>
      </c>
      <c r="B28" s="18">
        <v>2</v>
      </c>
      <c r="C28" s="19">
        <v>1</v>
      </c>
      <c r="D28" s="19">
        <f t="shared" si="10"/>
        <v>2</v>
      </c>
      <c r="E28" s="18">
        <v>22</v>
      </c>
      <c r="F28" s="19">
        <f t="shared" si="11"/>
        <v>44</v>
      </c>
      <c r="G28" s="19">
        <f t="shared" si="12"/>
        <v>2.2000000000000002</v>
      </c>
      <c r="H28" s="18">
        <f t="shared" si="13"/>
        <v>4.4000000000000004</v>
      </c>
      <c r="I28" s="22">
        <f t="shared" si="14"/>
        <v>5088.402000000001</v>
      </c>
    </row>
    <row r="29" spans="1:9" ht="13.5" x14ac:dyDescent="0.2">
      <c r="A29" s="49" t="s">
        <v>83</v>
      </c>
      <c r="B29" s="49"/>
      <c r="C29" s="49"/>
      <c r="D29" s="49"/>
      <c r="E29" s="49"/>
      <c r="F29" s="64">
        <f>SUM(F11:H28)</f>
        <v>14693.688</v>
      </c>
      <c r="G29" s="65"/>
      <c r="H29" s="66"/>
      <c r="I29" s="26">
        <f>SUM(I11:I28)</f>
        <v>1477616.4309599998</v>
      </c>
    </row>
    <row r="30" spans="1:9" x14ac:dyDescent="0.2">
      <c r="A30" s="17" t="s">
        <v>32</v>
      </c>
      <c r="B30" s="18"/>
      <c r="C30" s="18"/>
      <c r="D30" s="19"/>
      <c r="E30" s="19"/>
      <c r="F30" s="18"/>
      <c r="G30" s="19"/>
      <c r="H30" s="19"/>
      <c r="I30" s="20"/>
    </row>
    <row r="31" spans="1:9" x14ac:dyDescent="0.2">
      <c r="A31" s="21" t="s">
        <v>33</v>
      </c>
      <c r="B31" s="50" t="s">
        <v>82</v>
      </c>
      <c r="C31" s="50"/>
      <c r="D31" s="19"/>
      <c r="E31" s="19"/>
      <c r="F31" s="18"/>
      <c r="G31" s="19"/>
      <c r="H31" s="19"/>
      <c r="I31" s="20"/>
    </row>
    <row r="32" spans="1:9" x14ac:dyDescent="0.2">
      <c r="A32" s="21" t="s">
        <v>34</v>
      </c>
      <c r="B32" s="50" t="s">
        <v>81</v>
      </c>
      <c r="C32" s="50"/>
      <c r="D32" s="19"/>
      <c r="E32" s="19"/>
      <c r="F32" s="18"/>
      <c r="G32" s="19"/>
      <c r="H32" s="19"/>
      <c r="I32" s="20"/>
    </row>
    <row r="33" spans="1:9" x14ac:dyDescent="0.2">
      <c r="A33" s="17" t="s">
        <v>35</v>
      </c>
      <c r="B33" s="50" t="s">
        <v>81</v>
      </c>
      <c r="C33" s="50"/>
      <c r="D33" s="19"/>
      <c r="E33" s="19"/>
      <c r="F33" s="18"/>
      <c r="G33" s="19"/>
      <c r="H33" s="19"/>
      <c r="I33" s="20"/>
    </row>
    <row r="34" spans="1:9" ht="15.75" x14ac:dyDescent="0.2">
      <c r="A34" s="21" t="s">
        <v>36</v>
      </c>
      <c r="B34" s="18"/>
      <c r="C34" s="18"/>
      <c r="D34" s="19"/>
      <c r="E34" s="19"/>
      <c r="F34" s="18"/>
      <c r="G34" s="19"/>
      <c r="H34" s="19"/>
      <c r="I34" s="20"/>
    </row>
    <row r="35" spans="1:9" x14ac:dyDescent="0.2">
      <c r="A35" s="21" t="s">
        <v>37</v>
      </c>
      <c r="B35" s="23">
        <v>4</v>
      </c>
      <c r="C35" s="23">
        <v>1</v>
      </c>
      <c r="D35" s="19">
        <f t="shared" ref="D35:D37" si="15">B35*C35</f>
        <v>4</v>
      </c>
      <c r="E35" s="19">
        <v>14</v>
      </c>
      <c r="F35" s="19">
        <f t="shared" ref="F35:F37" si="16">D35*E35</f>
        <v>56</v>
      </c>
      <c r="G35" s="19">
        <f t="shared" ref="G35:G37" si="17">F35*0.05</f>
        <v>2.8000000000000003</v>
      </c>
      <c r="H35" s="18">
        <f t="shared" ref="H35:H37" si="18">F35*0.1</f>
        <v>5.6000000000000005</v>
      </c>
      <c r="I35" s="22">
        <f t="shared" ref="I35:I37" si="19">F35*$F$3+G35*$G$3+H35*$H$3</f>
        <v>6476.1480000000001</v>
      </c>
    </row>
    <row r="36" spans="1:9" x14ac:dyDescent="0.2">
      <c r="A36" s="21" t="s">
        <v>38</v>
      </c>
      <c r="B36" s="23">
        <v>1</v>
      </c>
      <c r="C36" s="23">
        <v>1</v>
      </c>
      <c r="D36" s="19">
        <f t="shared" si="15"/>
        <v>1</v>
      </c>
      <c r="E36" s="34">
        <v>16</v>
      </c>
      <c r="F36" s="19">
        <f t="shared" si="16"/>
        <v>16</v>
      </c>
      <c r="G36" s="19">
        <f t="shared" si="17"/>
        <v>0.8</v>
      </c>
      <c r="H36" s="18">
        <f t="shared" si="18"/>
        <v>1.6</v>
      </c>
      <c r="I36" s="22">
        <f t="shared" si="19"/>
        <v>1850.328</v>
      </c>
    </row>
    <row r="37" spans="1:9" x14ac:dyDescent="0.2">
      <c r="A37" s="21" t="s">
        <v>39</v>
      </c>
      <c r="B37" s="23">
        <v>2</v>
      </c>
      <c r="C37" s="23">
        <v>1</v>
      </c>
      <c r="D37" s="19">
        <f t="shared" si="15"/>
        <v>2</v>
      </c>
      <c r="E37" s="19">
        <v>2</v>
      </c>
      <c r="F37" s="19">
        <f t="shared" si="16"/>
        <v>4</v>
      </c>
      <c r="G37" s="19">
        <f t="shared" si="17"/>
        <v>0.2</v>
      </c>
      <c r="H37" s="18">
        <f t="shared" si="18"/>
        <v>0.4</v>
      </c>
      <c r="I37" s="22">
        <f t="shared" si="19"/>
        <v>462.58199999999999</v>
      </c>
    </row>
    <row r="38" spans="1:9" ht="28.5" x14ac:dyDescent="0.2">
      <c r="A38" s="21" t="s">
        <v>40</v>
      </c>
      <c r="B38" s="18"/>
      <c r="C38" s="18"/>
      <c r="D38" s="19"/>
      <c r="E38" s="19"/>
      <c r="F38" s="18"/>
      <c r="G38" s="19"/>
      <c r="H38" s="19"/>
      <c r="I38" s="20"/>
    </row>
    <row r="39" spans="1:9" x14ac:dyDescent="0.2">
      <c r="A39" s="17" t="s">
        <v>41</v>
      </c>
      <c r="B39" s="18">
        <v>10</v>
      </c>
      <c r="C39" s="18">
        <v>1</v>
      </c>
      <c r="D39" s="19">
        <f>B39*C39</f>
        <v>10</v>
      </c>
      <c r="E39" s="34">
        <v>480</v>
      </c>
      <c r="F39" s="19">
        <f>D39*E39</f>
        <v>4800</v>
      </c>
      <c r="G39" s="19">
        <f>F39*0.05</f>
        <v>240</v>
      </c>
      <c r="H39" s="18">
        <f>F39*0.1</f>
        <v>480</v>
      </c>
      <c r="I39" s="22">
        <f>F39*$F$3+G39*$G$3+H39*$H$3</f>
        <v>555098.39999999991</v>
      </c>
    </row>
    <row r="40" spans="1:9" ht="25.5" x14ac:dyDescent="0.2">
      <c r="A40" s="21" t="s">
        <v>42</v>
      </c>
      <c r="B40" s="47" t="s">
        <v>10</v>
      </c>
      <c r="C40" s="48"/>
      <c r="D40" s="19"/>
      <c r="E40" s="19"/>
      <c r="F40" s="18"/>
      <c r="G40" s="19"/>
      <c r="H40" s="19"/>
      <c r="I40" s="20"/>
    </row>
    <row r="41" spans="1:9" s="38" customFormat="1" ht="25.5" x14ac:dyDescent="0.2">
      <c r="A41" s="35" t="s">
        <v>43</v>
      </c>
      <c r="B41" s="36">
        <v>10</v>
      </c>
      <c r="C41" s="36">
        <v>1</v>
      </c>
      <c r="D41" s="34">
        <f>B41*C41</f>
        <v>10</v>
      </c>
      <c r="E41" s="34">
        <v>16</v>
      </c>
      <c r="F41" s="34">
        <f>D41*E41</f>
        <v>160</v>
      </c>
      <c r="G41" s="34">
        <f>F41*0.05</f>
        <v>8</v>
      </c>
      <c r="H41" s="36">
        <f>F41*0.1</f>
        <v>16</v>
      </c>
      <c r="I41" s="37">
        <f>F41*$F$3+G41*$G$3+H41*$H$3</f>
        <v>18503.28</v>
      </c>
    </row>
    <row r="42" spans="1:9" x14ac:dyDescent="0.2">
      <c r="A42" s="17" t="s">
        <v>44</v>
      </c>
      <c r="B42" s="18"/>
      <c r="C42" s="18"/>
      <c r="D42" s="19"/>
      <c r="E42" s="19"/>
      <c r="F42" s="18"/>
      <c r="G42" s="19"/>
      <c r="H42" s="19"/>
      <c r="I42" s="20"/>
    </row>
    <row r="43" spans="1:9" x14ac:dyDescent="0.2">
      <c r="A43" s="57" t="s">
        <v>45</v>
      </c>
      <c r="B43" s="6">
        <v>2</v>
      </c>
      <c r="C43" s="6">
        <v>1</v>
      </c>
      <c r="D43" s="19">
        <f t="shared" ref="D43:D48" si="20">B43*C43</f>
        <v>2</v>
      </c>
      <c r="E43" s="9">
        <v>13.12</v>
      </c>
      <c r="F43" s="19">
        <f t="shared" ref="F43:F48" si="21">D43*E43</f>
        <v>26.24</v>
      </c>
      <c r="G43" s="19">
        <f t="shared" ref="G43:G48" si="22">F43*0.05</f>
        <v>1.3120000000000001</v>
      </c>
      <c r="H43" s="18">
        <f t="shared" ref="H43:H48" si="23">F43*0.1</f>
        <v>2.6240000000000001</v>
      </c>
      <c r="I43" s="22">
        <f t="shared" ref="I43:I48" si="24">F43*$F$3+G43*$G$3+H43*$H$3</f>
        <v>3034.5379199999998</v>
      </c>
    </row>
    <row r="44" spans="1:9" x14ac:dyDescent="0.2">
      <c r="A44" s="57"/>
      <c r="B44" s="6">
        <v>0.4</v>
      </c>
      <c r="C44" s="6">
        <v>1</v>
      </c>
      <c r="D44" s="19">
        <f t="shared" si="20"/>
        <v>0.4</v>
      </c>
      <c r="E44" s="33">
        <v>478.88</v>
      </c>
      <c r="F44" s="24">
        <f t="shared" si="21"/>
        <v>191.55200000000002</v>
      </c>
      <c r="G44" s="24">
        <f t="shared" si="22"/>
        <v>9.5776000000000021</v>
      </c>
      <c r="H44" s="25">
        <f t="shared" si="23"/>
        <v>19.155200000000004</v>
      </c>
      <c r="I44" s="22">
        <f t="shared" si="24"/>
        <v>22152.126816000004</v>
      </c>
    </row>
    <row r="45" spans="1:9" x14ac:dyDescent="0.2">
      <c r="A45" s="57" t="s">
        <v>46</v>
      </c>
      <c r="B45" s="6">
        <v>4</v>
      </c>
      <c r="C45" s="6">
        <v>1</v>
      </c>
      <c r="D45" s="19">
        <f t="shared" si="20"/>
        <v>4</v>
      </c>
      <c r="E45" s="33">
        <v>1.76</v>
      </c>
      <c r="F45" s="24">
        <f t="shared" si="21"/>
        <v>7.04</v>
      </c>
      <c r="G45" s="24">
        <f t="shared" si="22"/>
        <v>0.35200000000000004</v>
      </c>
      <c r="H45" s="25">
        <f t="shared" si="23"/>
        <v>0.70400000000000007</v>
      </c>
      <c r="I45" s="22">
        <f t="shared" si="24"/>
        <v>814.14431999999999</v>
      </c>
    </row>
    <row r="46" spans="1:9" x14ac:dyDescent="0.2">
      <c r="A46" s="57"/>
      <c r="B46" s="6">
        <v>0.8</v>
      </c>
      <c r="C46" s="6">
        <v>1</v>
      </c>
      <c r="D46" s="19">
        <f t="shared" si="20"/>
        <v>0.8</v>
      </c>
      <c r="E46" s="33">
        <v>64.239999999999995</v>
      </c>
      <c r="F46" s="24">
        <f t="shared" si="21"/>
        <v>51.391999999999996</v>
      </c>
      <c r="G46" s="24">
        <f t="shared" si="22"/>
        <v>2.5695999999999999</v>
      </c>
      <c r="H46" s="25">
        <f t="shared" si="23"/>
        <v>5.1391999999999998</v>
      </c>
      <c r="I46" s="22">
        <f t="shared" si="24"/>
        <v>5943.2535360000002</v>
      </c>
    </row>
    <row r="47" spans="1:9" x14ac:dyDescent="0.2">
      <c r="A47" s="57" t="s">
        <v>47</v>
      </c>
      <c r="B47" s="6">
        <v>8</v>
      </c>
      <c r="C47" s="6">
        <v>1</v>
      </c>
      <c r="D47" s="19">
        <f t="shared" si="20"/>
        <v>8</v>
      </c>
      <c r="E47" s="33">
        <v>1.1200000000000001</v>
      </c>
      <c r="F47" s="24">
        <f t="shared" si="21"/>
        <v>8.9600000000000009</v>
      </c>
      <c r="G47" s="24">
        <f t="shared" si="22"/>
        <v>0.44800000000000006</v>
      </c>
      <c r="H47" s="25">
        <f t="shared" si="23"/>
        <v>0.89600000000000013</v>
      </c>
      <c r="I47" s="22">
        <f t="shared" si="24"/>
        <v>1036.1836800000001</v>
      </c>
    </row>
    <row r="48" spans="1:9" x14ac:dyDescent="0.2">
      <c r="A48" s="57"/>
      <c r="B48" s="6">
        <v>1.6</v>
      </c>
      <c r="C48" s="6">
        <v>1</v>
      </c>
      <c r="D48" s="19">
        <f t="shared" si="20"/>
        <v>1.6</v>
      </c>
      <c r="E48" s="33">
        <v>40.880000000000003</v>
      </c>
      <c r="F48" s="24">
        <f t="shared" si="21"/>
        <v>65.408000000000001</v>
      </c>
      <c r="G48" s="24">
        <f t="shared" si="22"/>
        <v>3.2704000000000004</v>
      </c>
      <c r="H48" s="25">
        <f t="shared" si="23"/>
        <v>6.5408000000000008</v>
      </c>
      <c r="I48" s="22">
        <f t="shared" si="24"/>
        <v>7564.1408640000009</v>
      </c>
    </row>
    <row r="49" spans="1:9" x14ac:dyDescent="0.2">
      <c r="A49" s="5" t="s">
        <v>48</v>
      </c>
      <c r="B49" s="51" t="s">
        <v>10</v>
      </c>
      <c r="C49" s="52"/>
      <c r="D49" s="9"/>
      <c r="E49" s="9"/>
      <c r="F49" s="6"/>
      <c r="G49" s="9"/>
      <c r="H49" s="9"/>
      <c r="I49" s="11"/>
    </row>
    <row r="50" spans="1:9" ht="13.5" x14ac:dyDescent="0.2">
      <c r="A50" s="27" t="s">
        <v>84</v>
      </c>
      <c r="B50" s="28"/>
      <c r="C50" s="28"/>
      <c r="D50" s="28"/>
      <c r="E50" s="28"/>
      <c r="F50" s="53">
        <f>SUM(F35:H48)</f>
        <v>6194.5807999999979</v>
      </c>
      <c r="G50" s="54"/>
      <c r="H50" s="55"/>
      <c r="I50" s="29">
        <f>SUM(I35:I48)</f>
        <v>622935.12513599987</v>
      </c>
    </row>
    <row r="51" spans="1:9" ht="13.5" x14ac:dyDescent="0.2">
      <c r="A51" s="27" t="s">
        <v>78</v>
      </c>
      <c r="B51" s="28"/>
      <c r="C51" s="28"/>
      <c r="D51" s="28"/>
      <c r="E51" s="28"/>
      <c r="F51" s="53">
        <f>ROUND(SUM(F50,F29), -2)</f>
        <v>20900</v>
      </c>
      <c r="G51" s="54"/>
      <c r="H51" s="55"/>
      <c r="I51" s="30">
        <f>ROUND(SUM(I50,I29), -4)</f>
        <v>2100000</v>
      </c>
    </row>
    <row r="52" spans="1:9" x14ac:dyDescent="0.2">
      <c r="A52" s="15" t="s">
        <v>76</v>
      </c>
      <c r="B52" s="56"/>
      <c r="C52" s="56"/>
      <c r="D52" s="56"/>
      <c r="E52" s="56"/>
      <c r="F52" s="56"/>
      <c r="G52" s="56"/>
      <c r="H52" s="56"/>
      <c r="I52" s="31">
        <f>ROUND(476109, -3)</f>
        <v>476000</v>
      </c>
    </row>
    <row r="53" spans="1:9" ht="13.5" x14ac:dyDescent="0.2">
      <c r="A53" s="15" t="s">
        <v>77</v>
      </c>
      <c r="B53" s="56"/>
      <c r="C53" s="56"/>
      <c r="D53" s="56"/>
      <c r="E53" s="56"/>
      <c r="F53" s="56"/>
      <c r="G53" s="56"/>
      <c r="H53" s="56"/>
      <c r="I53" s="30">
        <f>ROUND(I51+I52, -4)</f>
        <v>2580000</v>
      </c>
    </row>
    <row r="55" spans="1:9" x14ac:dyDescent="0.2">
      <c r="A55" s="1" t="s">
        <v>49</v>
      </c>
    </row>
    <row r="56" spans="1:9" ht="42" customHeight="1" x14ac:dyDescent="0.2">
      <c r="A56" s="39" t="s">
        <v>93</v>
      </c>
      <c r="B56" s="39"/>
      <c r="C56" s="39"/>
      <c r="D56" s="39"/>
      <c r="E56" s="39"/>
      <c r="F56" s="39"/>
      <c r="G56" s="39"/>
      <c r="H56" s="39"/>
      <c r="I56" s="39"/>
    </row>
    <row r="57" spans="1:9" ht="42.75" customHeight="1" x14ac:dyDescent="0.25">
      <c r="A57" s="41" t="s">
        <v>85</v>
      </c>
      <c r="B57" s="42"/>
      <c r="C57" s="42"/>
      <c r="D57" s="42"/>
      <c r="E57" s="42"/>
      <c r="F57" s="42"/>
      <c r="G57" s="42"/>
      <c r="H57" s="42"/>
      <c r="I57" s="42"/>
    </row>
    <row r="58" spans="1:9" ht="31.5" customHeight="1" x14ac:dyDescent="0.25">
      <c r="A58" s="41" t="s">
        <v>52</v>
      </c>
      <c r="B58" s="42"/>
      <c r="C58" s="42"/>
      <c r="D58" s="42"/>
      <c r="E58" s="42"/>
      <c r="F58" s="42"/>
      <c r="G58" s="42"/>
      <c r="H58" s="42"/>
      <c r="I58" s="42"/>
    </row>
    <row r="59" spans="1:9" ht="30.75" customHeight="1" x14ac:dyDescent="0.25">
      <c r="A59" s="41" t="s">
        <v>89</v>
      </c>
      <c r="B59" s="42"/>
      <c r="C59" s="42"/>
      <c r="D59" s="42"/>
      <c r="E59" s="42"/>
      <c r="F59" s="42"/>
      <c r="G59" s="42"/>
      <c r="H59" s="42"/>
      <c r="I59" s="42"/>
    </row>
    <row r="60" spans="1:9" ht="74.25" customHeight="1" x14ac:dyDescent="0.25">
      <c r="A60" s="41" t="s">
        <v>50</v>
      </c>
      <c r="B60" s="42"/>
      <c r="C60" s="42"/>
      <c r="D60" s="42"/>
      <c r="E60" s="42"/>
      <c r="F60" s="42"/>
      <c r="G60" s="42"/>
      <c r="H60" s="42"/>
      <c r="I60" s="42"/>
    </row>
    <row r="61" spans="1:9" ht="30" customHeight="1" x14ac:dyDescent="0.2">
      <c r="A61" s="39" t="s">
        <v>92</v>
      </c>
      <c r="B61" s="39"/>
      <c r="C61" s="39"/>
      <c r="D61" s="39"/>
      <c r="E61" s="39"/>
      <c r="F61" s="39"/>
      <c r="G61" s="39"/>
      <c r="H61" s="39"/>
      <c r="I61" s="39"/>
    </row>
    <row r="62" spans="1:9" ht="30" customHeight="1" x14ac:dyDescent="0.25">
      <c r="A62" s="39" t="s">
        <v>91</v>
      </c>
      <c r="B62" s="40"/>
      <c r="C62" s="40"/>
      <c r="D62" s="40"/>
      <c r="E62" s="40"/>
      <c r="F62" s="40"/>
      <c r="G62" s="40"/>
      <c r="H62" s="40"/>
      <c r="I62" s="40"/>
    </row>
    <row r="63" spans="1:9" ht="55.5" customHeight="1" x14ac:dyDescent="0.25">
      <c r="A63" s="39" t="s">
        <v>94</v>
      </c>
      <c r="B63" s="40"/>
      <c r="C63" s="40"/>
      <c r="D63" s="40"/>
      <c r="E63" s="40"/>
      <c r="F63" s="40"/>
      <c r="G63" s="40"/>
      <c r="H63" s="40"/>
      <c r="I63" s="40"/>
    </row>
    <row r="64" spans="1:9" ht="70.5" customHeight="1" x14ac:dyDescent="0.25">
      <c r="A64" s="39" t="s">
        <v>90</v>
      </c>
      <c r="B64" s="40"/>
      <c r="C64" s="40"/>
      <c r="D64" s="40"/>
      <c r="E64" s="40"/>
      <c r="F64" s="40"/>
      <c r="G64" s="40"/>
      <c r="H64" s="40"/>
      <c r="I64" s="40"/>
    </row>
  </sheetData>
  <mergeCells count="30">
    <mergeCell ref="A43:A44"/>
    <mergeCell ref="A45:A46"/>
    <mergeCell ref="A47:A48"/>
    <mergeCell ref="A4:A5"/>
    <mergeCell ref="B32:C32"/>
    <mergeCell ref="B31:C31"/>
    <mergeCell ref="B8:C8"/>
    <mergeCell ref="B7:C7"/>
    <mergeCell ref="B6:C6"/>
    <mergeCell ref="B49:C49"/>
    <mergeCell ref="F50:H50"/>
    <mergeCell ref="F51:H51"/>
    <mergeCell ref="B52:H52"/>
    <mergeCell ref="B53:H53"/>
    <mergeCell ref="F29:H29"/>
    <mergeCell ref="B25:C25"/>
    <mergeCell ref="B19:C19"/>
    <mergeCell ref="B18:C18"/>
    <mergeCell ref="B40:C40"/>
    <mergeCell ref="A29:E29"/>
    <mergeCell ref="B33:C33"/>
    <mergeCell ref="A63:I63"/>
    <mergeCell ref="A64:I64"/>
    <mergeCell ref="A61:I61"/>
    <mergeCell ref="A56:I56"/>
    <mergeCell ref="A57:I57"/>
    <mergeCell ref="A58:I58"/>
    <mergeCell ref="A59:I59"/>
    <mergeCell ref="A60:I60"/>
    <mergeCell ref="A62:I62"/>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election activeCell="I17" sqref="I17"/>
    </sheetView>
  </sheetViews>
  <sheetFormatPr defaultRowHeight="15" x14ac:dyDescent="0.25"/>
  <cols>
    <col min="1" max="1" width="37.140625" customWidth="1"/>
    <col min="2" max="9" width="14.85546875" customWidth="1"/>
  </cols>
  <sheetData>
    <row r="1" spans="1:9" ht="15.75" x14ac:dyDescent="0.25">
      <c r="A1" s="12" t="s">
        <v>61</v>
      </c>
    </row>
    <row r="3" spans="1:9" x14ac:dyDescent="0.25">
      <c r="F3">
        <v>46.67</v>
      </c>
      <c r="G3">
        <v>62.9</v>
      </c>
      <c r="H3">
        <v>25.25</v>
      </c>
    </row>
    <row r="4" spans="1:9" ht="15" customHeight="1" x14ac:dyDescent="0.25">
      <c r="A4" s="58" t="s">
        <v>0</v>
      </c>
      <c r="B4" s="4" t="s">
        <v>1</v>
      </c>
      <c r="C4" s="4" t="s">
        <v>62</v>
      </c>
      <c r="D4" s="4" t="s">
        <v>5</v>
      </c>
      <c r="E4" s="32" t="s">
        <v>60</v>
      </c>
      <c r="F4" s="4" t="s">
        <v>53</v>
      </c>
      <c r="G4" s="4" t="s">
        <v>55</v>
      </c>
      <c r="H4" s="4" t="s">
        <v>87</v>
      </c>
      <c r="I4" s="4" t="s">
        <v>7</v>
      </c>
    </row>
    <row r="5" spans="1:9" ht="51.75" x14ac:dyDescent="0.25">
      <c r="A5" s="58"/>
      <c r="B5" s="4" t="s">
        <v>2</v>
      </c>
      <c r="C5" s="4" t="s">
        <v>63</v>
      </c>
      <c r="D5" s="4" t="s">
        <v>6</v>
      </c>
      <c r="E5" s="4" t="s">
        <v>59</v>
      </c>
      <c r="F5" s="4" t="s">
        <v>54</v>
      </c>
      <c r="G5" s="4" t="s">
        <v>56</v>
      </c>
      <c r="H5" s="4" t="s">
        <v>88</v>
      </c>
      <c r="I5" s="4" t="s">
        <v>8</v>
      </c>
    </row>
    <row r="6" spans="1:9" ht="15.75" x14ac:dyDescent="0.25">
      <c r="A6" s="5" t="s">
        <v>64</v>
      </c>
      <c r="B6" s="6">
        <v>2</v>
      </c>
      <c r="C6" s="6">
        <v>1</v>
      </c>
      <c r="D6" s="6">
        <f>B6*C6</f>
        <v>2</v>
      </c>
      <c r="E6" s="6">
        <v>2</v>
      </c>
      <c r="F6" s="6">
        <f>D6*E6</f>
        <v>4</v>
      </c>
      <c r="G6" s="6">
        <f>E6*0.05</f>
        <v>0.1</v>
      </c>
      <c r="H6" s="6">
        <f>F6*0.1</f>
        <v>0.4</v>
      </c>
      <c r="I6" s="7">
        <f>F6*$F$3+G6*$G$3+H6*$H$3</f>
        <v>203.07</v>
      </c>
    </row>
    <row r="7" spans="1:9" ht="25.5" x14ac:dyDescent="0.25">
      <c r="A7" s="5" t="s">
        <v>65</v>
      </c>
      <c r="B7" s="6">
        <v>12</v>
      </c>
      <c r="C7" s="6">
        <v>1</v>
      </c>
      <c r="D7" s="6">
        <f t="shared" ref="D7:D15" si="0">B7*C7</f>
        <v>12</v>
      </c>
      <c r="E7" s="6">
        <v>16</v>
      </c>
      <c r="F7" s="6">
        <f t="shared" ref="F7:F14" si="1">D7*E7</f>
        <v>192</v>
      </c>
      <c r="G7" s="6">
        <f t="shared" ref="G7:G15" si="2">E7*0.05</f>
        <v>0.8</v>
      </c>
      <c r="H7" s="6">
        <f t="shared" ref="H7:H15" si="3">F7*0.1</f>
        <v>19.200000000000003</v>
      </c>
      <c r="I7" s="7">
        <f t="shared" ref="I7:I15" si="4">F7*$F$3+G7*$G$3+H7*$H$3</f>
        <v>9495.7599999999984</v>
      </c>
    </row>
    <row r="8" spans="1:9" x14ac:dyDescent="0.25">
      <c r="A8" s="5" t="s">
        <v>66</v>
      </c>
      <c r="B8" s="6">
        <v>2</v>
      </c>
      <c r="C8" s="6">
        <v>1</v>
      </c>
      <c r="D8" s="6">
        <f t="shared" si="0"/>
        <v>2</v>
      </c>
      <c r="E8" s="6">
        <v>16</v>
      </c>
      <c r="F8" s="6">
        <f t="shared" si="1"/>
        <v>32</v>
      </c>
      <c r="G8" s="6">
        <f t="shared" si="2"/>
        <v>0.8</v>
      </c>
      <c r="H8" s="6">
        <f t="shared" si="3"/>
        <v>3.2</v>
      </c>
      <c r="I8" s="7">
        <f t="shared" si="4"/>
        <v>1624.56</v>
      </c>
    </row>
    <row r="9" spans="1:9" x14ac:dyDescent="0.25">
      <c r="A9" s="5" t="s">
        <v>67</v>
      </c>
      <c r="B9" s="6">
        <v>2</v>
      </c>
      <c r="C9" s="6">
        <v>1</v>
      </c>
      <c r="D9" s="6">
        <f t="shared" si="0"/>
        <v>2</v>
      </c>
      <c r="E9" s="6">
        <v>16</v>
      </c>
      <c r="F9" s="6">
        <f t="shared" si="1"/>
        <v>32</v>
      </c>
      <c r="G9" s="6">
        <f t="shared" si="2"/>
        <v>0.8</v>
      </c>
      <c r="H9" s="6">
        <f t="shared" si="3"/>
        <v>3.2</v>
      </c>
      <c r="I9" s="7">
        <f t="shared" si="4"/>
        <v>1624.56</v>
      </c>
    </row>
    <row r="10" spans="1:9" ht="25.5" x14ac:dyDescent="0.25">
      <c r="A10" s="5" t="s">
        <v>68</v>
      </c>
      <c r="B10" s="6">
        <v>12</v>
      </c>
      <c r="C10" s="6">
        <v>1.2</v>
      </c>
      <c r="D10" s="6">
        <f t="shared" si="0"/>
        <v>14.399999999999999</v>
      </c>
      <c r="E10" s="6">
        <v>2</v>
      </c>
      <c r="F10" s="6">
        <f t="shared" si="1"/>
        <v>28.799999999999997</v>
      </c>
      <c r="G10" s="6">
        <f t="shared" si="2"/>
        <v>0.1</v>
      </c>
      <c r="H10" s="6">
        <f t="shared" si="3"/>
        <v>2.88</v>
      </c>
      <c r="I10" s="7">
        <f t="shared" si="4"/>
        <v>1423.106</v>
      </c>
    </row>
    <row r="11" spans="1:9" ht="25.5" x14ac:dyDescent="0.25">
      <c r="A11" s="5" t="s">
        <v>69</v>
      </c>
      <c r="B11" s="6">
        <v>12</v>
      </c>
      <c r="C11" s="6">
        <v>1.2</v>
      </c>
      <c r="D11" s="6">
        <f t="shared" si="0"/>
        <v>14.399999999999999</v>
      </c>
      <c r="E11" s="6">
        <v>2</v>
      </c>
      <c r="F11" s="6">
        <f t="shared" si="1"/>
        <v>28.799999999999997</v>
      </c>
      <c r="G11" s="6">
        <f t="shared" si="2"/>
        <v>0.1</v>
      </c>
      <c r="H11" s="6">
        <f t="shared" si="3"/>
        <v>2.88</v>
      </c>
      <c r="I11" s="7">
        <f t="shared" si="4"/>
        <v>1423.106</v>
      </c>
    </row>
    <row r="12" spans="1:9" x14ac:dyDescent="0.25">
      <c r="A12" s="5" t="s">
        <v>70</v>
      </c>
      <c r="B12" s="6">
        <v>2</v>
      </c>
      <c r="C12" s="6">
        <v>1</v>
      </c>
      <c r="D12" s="6">
        <f t="shared" si="0"/>
        <v>2</v>
      </c>
      <c r="E12" s="6">
        <v>16</v>
      </c>
      <c r="F12" s="6">
        <f t="shared" si="1"/>
        <v>32</v>
      </c>
      <c r="G12" s="6">
        <f t="shared" si="2"/>
        <v>0.8</v>
      </c>
      <c r="H12" s="6">
        <f t="shared" si="3"/>
        <v>3.2</v>
      </c>
      <c r="I12" s="7">
        <f t="shared" si="4"/>
        <v>1624.56</v>
      </c>
    </row>
    <row r="13" spans="1:9" ht="15.75" x14ac:dyDescent="0.25">
      <c r="A13" s="5" t="s">
        <v>71</v>
      </c>
      <c r="B13" s="6">
        <v>4</v>
      </c>
      <c r="C13" s="6">
        <v>2</v>
      </c>
      <c r="D13" s="6">
        <f t="shared" si="0"/>
        <v>8</v>
      </c>
      <c r="E13" s="6">
        <v>120</v>
      </c>
      <c r="F13" s="6">
        <f t="shared" si="1"/>
        <v>960</v>
      </c>
      <c r="G13" s="6">
        <f t="shared" si="2"/>
        <v>6</v>
      </c>
      <c r="H13" s="6">
        <f t="shared" si="3"/>
        <v>96</v>
      </c>
      <c r="I13" s="7">
        <f t="shared" si="4"/>
        <v>47604.600000000006</v>
      </c>
    </row>
    <row r="14" spans="1:9" ht="15.75" x14ac:dyDescent="0.25">
      <c r="A14" s="5" t="s">
        <v>72</v>
      </c>
      <c r="B14" s="6">
        <v>2</v>
      </c>
      <c r="C14" s="6">
        <v>2</v>
      </c>
      <c r="D14" s="6">
        <f t="shared" si="0"/>
        <v>4</v>
      </c>
      <c r="E14" s="6">
        <v>480</v>
      </c>
      <c r="F14" s="6">
        <f t="shared" si="1"/>
        <v>1920</v>
      </c>
      <c r="G14" s="6">
        <f t="shared" si="2"/>
        <v>24</v>
      </c>
      <c r="H14" s="6">
        <f t="shared" si="3"/>
        <v>192</v>
      </c>
      <c r="I14" s="7">
        <f t="shared" si="4"/>
        <v>95964.000000000015</v>
      </c>
    </row>
    <row r="15" spans="1:9" ht="28.5" x14ac:dyDescent="0.25">
      <c r="A15" s="5" t="s">
        <v>73</v>
      </c>
      <c r="B15" s="6">
        <v>4</v>
      </c>
      <c r="C15" s="6">
        <v>1</v>
      </c>
      <c r="D15" s="6">
        <f t="shared" si="0"/>
        <v>4</v>
      </c>
      <c r="E15" s="6">
        <v>22</v>
      </c>
      <c r="F15" s="6">
        <f>D15*E15</f>
        <v>88</v>
      </c>
      <c r="G15" s="6">
        <f t="shared" si="2"/>
        <v>1.1000000000000001</v>
      </c>
      <c r="H15" s="6">
        <f t="shared" si="3"/>
        <v>8.8000000000000007</v>
      </c>
      <c r="I15" s="7">
        <f t="shared" si="4"/>
        <v>4398.3499999999995</v>
      </c>
    </row>
    <row r="16" spans="1:9" x14ac:dyDescent="0.25">
      <c r="A16" s="62" t="s">
        <v>74</v>
      </c>
      <c r="B16" s="62"/>
      <c r="C16" s="62"/>
      <c r="D16" s="62"/>
      <c r="E16" s="62"/>
      <c r="F16" s="63">
        <f>ROUND(SUM(F6:H15), -1)</f>
        <v>3680</v>
      </c>
      <c r="G16" s="63"/>
      <c r="H16" s="63"/>
      <c r="I16" s="13">
        <f>ROUND(SUM(I6:I15), -3)</f>
        <v>165000</v>
      </c>
    </row>
    <row r="18" spans="1:9" x14ac:dyDescent="0.25">
      <c r="A18" s="3" t="s">
        <v>49</v>
      </c>
    </row>
    <row r="19" spans="1:9" ht="60.75" customHeight="1" x14ac:dyDescent="0.25">
      <c r="A19" s="59" t="s">
        <v>95</v>
      </c>
      <c r="B19" s="59"/>
      <c r="C19" s="59"/>
      <c r="D19" s="59"/>
      <c r="E19" s="59"/>
      <c r="F19" s="59"/>
      <c r="G19" s="59"/>
      <c r="H19" s="59"/>
      <c r="I19" s="59"/>
    </row>
    <row r="20" spans="1:9" ht="46.5" customHeight="1" x14ac:dyDescent="0.25">
      <c r="A20" s="60" t="s">
        <v>86</v>
      </c>
      <c r="B20" s="42"/>
      <c r="C20" s="42"/>
      <c r="D20" s="42"/>
      <c r="E20" s="42"/>
      <c r="F20" s="42"/>
      <c r="G20" s="42"/>
      <c r="H20" s="42"/>
      <c r="I20" s="42"/>
    </row>
    <row r="21" spans="1:9" ht="18.75" x14ac:dyDescent="0.25">
      <c r="A21" s="61" t="s">
        <v>96</v>
      </c>
      <c r="B21" s="61"/>
      <c r="C21" s="61"/>
      <c r="D21" s="61"/>
      <c r="E21" s="61"/>
      <c r="F21" s="61"/>
      <c r="G21" s="61"/>
      <c r="H21" s="61"/>
      <c r="I21" s="61"/>
    </row>
    <row r="22" spans="1:9" ht="30.75" customHeight="1" x14ac:dyDescent="0.25">
      <c r="A22" s="59" t="s">
        <v>97</v>
      </c>
      <c r="B22" s="40"/>
      <c r="C22" s="40"/>
      <c r="D22" s="40"/>
      <c r="E22" s="40"/>
      <c r="F22" s="40"/>
      <c r="G22" s="40"/>
      <c r="H22" s="40"/>
      <c r="I22" s="40"/>
    </row>
    <row r="23" spans="1:9" ht="15.75" x14ac:dyDescent="0.25">
      <c r="A23" s="14" t="s">
        <v>75</v>
      </c>
    </row>
  </sheetData>
  <mergeCells count="7">
    <mergeCell ref="A19:I19"/>
    <mergeCell ref="A20:I20"/>
    <mergeCell ref="A22:I22"/>
    <mergeCell ref="A21:I21"/>
    <mergeCell ref="A4:A5"/>
    <mergeCell ref="A16:E16"/>
    <mergeCell ref="F16:H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AHou</cp:lastModifiedBy>
  <dcterms:created xsi:type="dcterms:W3CDTF">2015-03-10T15:44:51Z</dcterms:created>
  <dcterms:modified xsi:type="dcterms:W3CDTF">2015-04-20T19:14:00Z</dcterms:modified>
</cp:coreProperties>
</file>