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Q:\OECA\ICR Renewals\WA 1-04 (FY 2015)\Expire 2015-09\1891.07\"/>
    </mc:Choice>
  </mc:AlternateContent>
  <bookViews>
    <workbookView xWindow="0" yWindow="0" windowWidth="20490" windowHeight="8340" activeTab="2"/>
  </bookViews>
  <sheets>
    <sheet name="# Respondents" sheetId="4" r:id="rId1"/>
    <sheet name="# Responses" sheetId="5" r:id="rId2"/>
    <sheet name="Respondent Burden" sheetId="1" r:id="rId3"/>
    <sheet name="Agency Burden" sheetId="3" r:id="rId4"/>
    <sheet name="Capital &amp; O&amp;M" sheetId="6" r:id="rId5"/>
  </sheets>
  <definedNames>
    <definedName name="OLE_LINK1" localSheetId="3">'Agency Burden'!#REF!</definedName>
  </definedNames>
  <calcPr calcId="152511"/>
</workbook>
</file>

<file path=xl/calcChain.xml><?xml version="1.0" encoding="utf-8"?>
<calcChain xmlns="http://schemas.openxmlformats.org/spreadsheetml/2006/main">
  <c r="C15" i="5" l="1"/>
  <c r="F15" i="5" s="1"/>
  <c r="C17" i="5"/>
  <c r="F17" i="5" s="1"/>
  <c r="C16" i="5"/>
  <c r="F16" i="5" s="1"/>
  <c r="C14" i="5"/>
  <c r="F14" i="5" s="1"/>
  <c r="C13" i="5"/>
  <c r="F13" i="5" s="1"/>
  <c r="C12" i="5"/>
  <c r="F12" i="5" s="1"/>
  <c r="C7" i="5"/>
  <c r="F7" i="5" s="1"/>
  <c r="C8" i="5"/>
  <c r="F8" i="5" s="1"/>
  <c r="C9" i="5"/>
  <c r="F9" i="5" s="1"/>
  <c r="C10" i="5"/>
  <c r="F10" i="5" s="1"/>
  <c r="C11" i="5"/>
  <c r="F11" i="5" s="1"/>
  <c r="C6" i="5"/>
  <c r="F6" i="5" s="1"/>
  <c r="C5" i="5"/>
  <c r="F5" i="5" s="1"/>
  <c r="C4" i="5"/>
  <c r="F4" i="5" s="1"/>
  <c r="F18" i="5" l="1"/>
  <c r="F19" i="5" s="1"/>
  <c r="E22" i="3" l="1"/>
  <c r="E19" i="3"/>
  <c r="E16" i="3"/>
  <c r="E15" i="3"/>
  <c r="E14" i="3"/>
  <c r="E13" i="3"/>
  <c r="E12" i="3"/>
  <c r="E10" i="3"/>
  <c r="D11" i="3"/>
  <c r="E11" i="3" s="1"/>
  <c r="E9" i="3"/>
  <c r="J42" i="1" l="1"/>
  <c r="G42" i="1"/>
  <c r="E25" i="1"/>
  <c r="E27" i="1"/>
  <c r="E21" i="1"/>
  <c r="E17" i="1"/>
  <c r="E19" i="1"/>
  <c r="M3" i="1"/>
  <c r="E9" i="1"/>
  <c r="E11" i="1"/>
  <c r="F11" i="1" l="1"/>
  <c r="F9" i="3" s="1"/>
  <c r="G9" i="3" s="1"/>
  <c r="I9" i="3" s="1"/>
  <c r="F13" i="3"/>
  <c r="G13" i="3" s="1"/>
  <c r="H13" i="3" s="1"/>
  <c r="F10" i="3"/>
  <c r="G10" i="3" s="1"/>
  <c r="H10" i="3" s="1"/>
  <c r="I10" i="3"/>
  <c r="J10" i="3" s="1"/>
  <c r="H9" i="3"/>
  <c r="J9" i="3" s="1"/>
  <c r="F27" i="1"/>
  <c r="G27" i="1" s="1"/>
  <c r="I27" i="1" s="1"/>
  <c r="F28" i="1"/>
  <c r="F22" i="3" s="1"/>
  <c r="G22" i="3" s="1"/>
  <c r="H22" i="3" s="1"/>
  <c r="F21" i="1"/>
  <c r="F20" i="1"/>
  <c r="F15" i="3" s="1"/>
  <c r="G15" i="3" s="1"/>
  <c r="H15" i="3" s="1"/>
  <c r="F19" i="1"/>
  <c r="F16" i="1"/>
  <c r="F11" i="3" s="1"/>
  <c r="G11" i="3" s="1"/>
  <c r="I11" i="3" s="1"/>
  <c r="F17" i="1"/>
  <c r="G11" i="1"/>
  <c r="H11" i="1" s="1"/>
  <c r="I22" i="3" l="1"/>
  <c r="J22" i="3" s="1"/>
  <c r="I15" i="3"/>
  <c r="J15" i="3" s="1"/>
  <c r="H11" i="3"/>
  <c r="J11" i="3" s="1"/>
  <c r="G19" i="1"/>
  <c r="H19" i="1" s="1"/>
  <c r="F14" i="3"/>
  <c r="G14" i="3" s="1"/>
  <c r="G17" i="1"/>
  <c r="H17" i="1" s="1"/>
  <c r="F12" i="3"/>
  <c r="G12" i="3" s="1"/>
  <c r="G21" i="1"/>
  <c r="I21" i="1" s="1"/>
  <c r="F16" i="3"/>
  <c r="G16" i="3" s="1"/>
  <c r="I13" i="3"/>
  <c r="J13" i="3" s="1"/>
  <c r="H27" i="1"/>
  <c r="J27" i="1" s="1"/>
  <c r="H21" i="1"/>
  <c r="J21" i="1" s="1"/>
  <c r="I11" i="1"/>
  <c r="J11" i="1" s="1"/>
  <c r="I17" i="1" l="1"/>
  <c r="J17" i="1" s="1"/>
  <c r="I19" i="1"/>
  <c r="J19" i="1" s="1"/>
  <c r="I16" i="3"/>
  <c r="H16" i="3"/>
  <c r="I14" i="3"/>
  <c r="H14" i="3"/>
  <c r="I12" i="3"/>
  <c r="H12" i="3"/>
  <c r="E28" i="1"/>
  <c r="E20" i="1"/>
  <c r="E16" i="1"/>
  <c r="J14" i="3" l="1"/>
  <c r="J12" i="3"/>
  <c r="J16" i="3"/>
  <c r="C8" i="4"/>
  <c r="C9" i="4" s="1"/>
  <c r="G7" i="4"/>
  <c r="F10" i="4" l="1"/>
  <c r="E10" i="4"/>
  <c r="D8" i="4" l="1"/>
  <c r="C10" i="4"/>
  <c r="G8" i="4" l="1"/>
  <c r="D9" i="4" l="1"/>
  <c r="G9" i="4" l="1"/>
  <c r="G10" i="4" s="1"/>
  <c r="M2" i="1" s="1"/>
  <c r="F25" i="1" s="1"/>
  <c r="D10" i="4"/>
  <c r="G25" i="1" l="1"/>
  <c r="I25" i="1" s="1"/>
  <c r="F19" i="3"/>
  <c r="G19" i="3" s="1"/>
  <c r="F9" i="1"/>
  <c r="H19" i="3" l="1"/>
  <c r="I19" i="3"/>
  <c r="J19" i="3" s="1"/>
  <c r="H25" i="1"/>
  <c r="J25" i="1" s="1"/>
  <c r="G9" i="1"/>
  <c r="G28" i="1" l="1"/>
  <c r="G16" i="1"/>
  <c r="H9" i="1"/>
  <c r="I9" i="1"/>
  <c r="G20" i="1"/>
  <c r="J9" i="1" l="1"/>
  <c r="H16" i="1"/>
  <c r="I16" i="1"/>
  <c r="H20" i="1"/>
  <c r="I20" i="1"/>
  <c r="H28" i="1"/>
  <c r="I28" i="1"/>
  <c r="G29" i="1" l="1"/>
  <c r="G43" i="1" s="1"/>
  <c r="J20" i="1"/>
  <c r="J28" i="1"/>
  <c r="J16" i="1"/>
  <c r="J29" i="1" l="1"/>
  <c r="J43" i="1" s="1"/>
  <c r="J23" i="3" l="1"/>
  <c r="J45" i="1"/>
  <c r="G23" i="3"/>
</calcChain>
</file>

<file path=xl/sharedStrings.xml><?xml version="1.0" encoding="utf-8"?>
<sst xmlns="http://schemas.openxmlformats.org/spreadsheetml/2006/main" count="192" uniqueCount="132">
  <si>
    <t>(A)</t>
  </si>
  <si>
    <t>(B)</t>
  </si>
  <si>
    <t>(C)</t>
  </si>
  <si>
    <t>(D)</t>
  </si>
  <si>
    <t>(E)</t>
  </si>
  <si>
    <t>1.  Applications</t>
  </si>
  <si>
    <t>Reporting Subtotal</t>
  </si>
  <si>
    <t>Total</t>
  </si>
  <si>
    <t>Burden item</t>
  </si>
  <si>
    <t>A</t>
  </si>
  <si>
    <t>B</t>
  </si>
  <si>
    <t>C</t>
  </si>
  <si>
    <t>D</t>
  </si>
  <si>
    <t>E</t>
  </si>
  <si>
    <t>F</t>
  </si>
  <si>
    <t>G</t>
  </si>
  <si>
    <t>H</t>
  </si>
  <si>
    <t>Person-hours
per occurrence</t>
  </si>
  <si>
    <t>Annual occurrences
per respondent</t>
  </si>
  <si>
    <t>Person-hours
per respondent
per year (AxB)</t>
  </si>
  <si>
    <r>
      <t xml:space="preserve">Respondents
per year </t>
    </r>
    <r>
      <rPr>
        <b/>
        <vertAlign val="superscript"/>
        <sz val="10"/>
        <rFont val="Times New Roman"/>
        <family val="1"/>
      </rPr>
      <t>a</t>
    </r>
  </si>
  <si>
    <t>Technical hours per
year (CxD)</t>
  </si>
  <si>
    <t>Management hours per year (Ex0.05)</t>
  </si>
  <si>
    <t>Clerical hours
per year
(Ex0.10)</t>
  </si>
  <si>
    <r>
      <t xml:space="preserve">Annual cost
($) </t>
    </r>
    <r>
      <rPr>
        <b/>
        <vertAlign val="superscript"/>
        <sz val="10"/>
        <rFont val="Times New Roman"/>
        <family val="1"/>
      </rPr>
      <t>b</t>
    </r>
  </si>
  <si>
    <t>N/A</t>
  </si>
  <si>
    <t>2.  Surveys and studies</t>
  </si>
  <si>
    <t>Source Type</t>
  </si>
  <si>
    <t>No.</t>
  </si>
  <si>
    <t>B.  Required activities</t>
  </si>
  <si>
    <t>Existing</t>
  </si>
  <si>
    <t>Number of Respondents</t>
  </si>
  <si>
    <t>Respondents That Submit Reports</t>
  </si>
  <si>
    <t>Respondents That Do Not Submit Any Reports</t>
  </si>
  <si>
    <t>Year</t>
  </si>
  <si>
    <t>Number of New Respondents</t>
  </si>
  <si>
    <t>Number of Existing Respondents</t>
  </si>
  <si>
    <t>Number of Existing  Respondents that keep records but do not submit reports</t>
  </si>
  <si>
    <t>Number of Existing Respondents That Are Also New Respondents</t>
  </si>
  <si>
    <t>(E=A+B+C-D)</t>
  </si>
  <si>
    <t>Average</t>
  </si>
  <si>
    <t>Total Annual Responses</t>
  </si>
  <si>
    <t>(A)
Information Collection Activity</t>
  </si>
  <si>
    <t xml:space="preserve">(B)
Number of Respondents  </t>
  </si>
  <si>
    <t>(C)
Number of Responses</t>
  </si>
  <si>
    <t>(D)
Number of Existing Respondents That Keep Records But Do Not Submit Reports</t>
  </si>
  <si>
    <t>(E)
Total Annual Responses
E=(BxC)+D</t>
  </si>
  <si>
    <t>EPA
person-hours
per occurrence</t>
  </si>
  <si>
    <t>EPA
person-hours
per respondent
per year (AxB)</t>
  </si>
  <si>
    <t>Technical hours
per year
(CxD)</t>
  </si>
  <si>
    <t>Management
hours per year
(Ex0.05)</t>
  </si>
  <si>
    <t>Assumptions:</t>
  </si>
  <si>
    <t>Recordkeeping Subtotal</t>
  </si>
  <si>
    <t>Labor Rates:</t>
  </si>
  <si>
    <t>hrs/response:</t>
  </si>
  <si>
    <t>TOTAL ANNUAL CAPITAL AND O&amp;M COST (SEE SECTION 6(b)(iii))</t>
  </si>
  <si>
    <t>C.  Create information</t>
  </si>
  <si>
    <t>D.  Gather existing information</t>
  </si>
  <si>
    <t>E.  Write reports</t>
  </si>
  <si>
    <t>Notification of initial performance test</t>
  </si>
  <si>
    <t>B.  Plan activities</t>
  </si>
  <si>
    <t>C.  Implement activities</t>
  </si>
  <si>
    <t>N/A - Not Applicable</t>
  </si>
  <si>
    <t>New (other sectors)</t>
  </si>
  <si>
    <t>ERG Notes:</t>
  </si>
  <si>
    <r>
      <t>1</t>
    </r>
    <r>
      <rPr>
        <sz val="10"/>
        <color theme="1"/>
        <rFont val="Times New Roman"/>
        <family val="1"/>
      </rPr>
      <t xml:space="preserve"> New respondents include sources with constructed, reconstructed, and modified affected facilities.</t>
    </r>
  </si>
  <si>
    <t>b  This ICR uses the following labor rates: $103.97 (technical), $129.93 (managerial), and $51.79 (clerical).  These rates are from the United States Department of Labor, Bureau of Labor Statistics, June 2014, “Table 2. Civilian Workers, by occupational and industry group.”  The rates are from column 1, “Total compensation.”  They have been increased by 110 percent to account for the benefit packages available to those employed by private industry.</t>
  </si>
  <si>
    <r>
      <rPr>
        <vertAlign val="superscript"/>
        <sz val="10"/>
        <rFont val="Times New Roman"/>
        <family val="1"/>
      </rPr>
      <t>b</t>
    </r>
    <r>
      <rPr>
        <sz val="10"/>
        <rFont val="Times New Roman"/>
        <family val="1"/>
      </rPr>
      <t xml:space="preserve">  This ICR uses the following labor rates: $46.67 (technical), $62.90 (managerial), and $25.25 (clerical).  These rates are from the Office of Personnel Management (OPM), 2014 General Schedule, which excludes locality rates of pay.  The rates have been increased by 60 percent to account for the benefit packages available to government employees.</t>
    </r>
  </si>
  <si>
    <t>Table 1: Annual Respondent Burden and Cost – NESHAP for Publicly Owned Treatment Works (40 CFR Part 63, Subpart VVV) (Renewal)</t>
  </si>
  <si>
    <t>Table 2: Average Annual EPA Burden and Cost – NESHAP for Publicly Owned Treatment Works (40 CFR Part 63, Subpart VVV) (Renewal)</t>
  </si>
  <si>
    <t>3.  Reporting requirements</t>
  </si>
  <si>
    <t>See 3B</t>
  </si>
  <si>
    <t>See 3E</t>
  </si>
  <si>
    <t>Report review</t>
  </si>
  <si>
    <t>Initial performance test report</t>
  </si>
  <si>
    <t>Inspection and monitoring plan</t>
  </si>
  <si>
    <t>Semiannual report</t>
  </si>
  <si>
    <t>Excess emissions report</t>
  </si>
  <si>
    <t>Initial report on compliance approach</t>
  </si>
  <si>
    <t>-prev renewal: 12 responses</t>
  </si>
  <si>
    <t>No Capital/Startup or O&amp;M costs for this ICR.</t>
  </si>
  <si>
    <t>Initial notificiation</t>
  </si>
  <si>
    <t>Request for extension of compliance</t>
  </si>
  <si>
    <t>Notification of special compliance requirements</t>
  </si>
  <si>
    <t>Additional notification requirements for source with CMS</t>
  </si>
  <si>
    <t>Notification of adjustments to time periods</t>
  </si>
  <si>
    <t>Notification of changes to information provided</t>
  </si>
  <si>
    <t>Was 14 hrs in prev ICR</t>
  </si>
  <si>
    <t>See 3A</t>
  </si>
  <si>
    <t>4.  Recordkeeping</t>
  </si>
  <si>
    <t>D.  Develop record system</t>
  </si>
  <si>
    <t>E.  Time to enter information</t>
  </si>
  <si>
    <t>F.  Time to transmit or disclose information</t>
  </si>
  <si>
    <t>G.  Time to train personnel</t>
  </si>
  <si>
    <t>H.  Time for audits</t>
  </si>
  <si>
    <t>Was 0 hrs in prev ICR</t>
  </si>
  <si>
    <t>SSM - Startup, Shutdown, and Malfunction</t>
  </si>
  <si>
    <t>CMS - Continuous Monitoring System</t>
  </si>
  <si>
    <t>a  EPA estimates an average of six existing sources will be subject to the standard.  We do not expect any new sources  will become subject to the rule over the next three years.</t>
  </si>
  <si>
    <r>
      <t xml:space="preserve">Notification of initial performance test </t>
    </r>
    <r>
      <rPr>
        <vertAlign val="superscript"/>
        <sz val="10"/>
        <rFont val="Times New Roman"/>
        <family val="1"/>
      </rPr>
      <t>d</t>
    </r>
  </si>
  <si>
    <r>
      <t xml:space="preserve">Initial performance test report </t>
    </r>
    <r>
      <rPr>
        <vertAlign val="superscript"/>
        <sz val="10"/>
        <rFont val="Times New Roman"/>
        <family val="1"/>
      </rPr>
      <t>d</t>
    </r>
  </si>
  <si>
    <r>
      <t xml:space="preserve">Inspection and monitoring plan </t>
    </r>
    <r>
      <rPr>
        <vertAlign val="superscript"/>
        <sz val="10"/>
        <rFont val="Times New Roman"/>
        <family val="1"/>
      </rPr>
      <t>d</t>
    </r>
  </si>
  <si>
    <r>
      <t xml:space="preserve">SSM plan </t>
    </r>
    <r>
      <rPr>
        <vertAlign val="superscript"/>
        <sz val="10"/>
        <rFont val="Times New Roman"/>
        <family val="1"/>
      </rPr>
      <t>d</t>
    </r>
  </si>
  <si>
    <r>
      <t xml:space="preserve">SSM report </t>
    </r>
    <r>
      <rPr>
        <vertAlign val="superscript"/>
        <sz val="10"/>
        <rFont val="Times New Roman"/>
        <family val="1"/>
      </rPr>
      <t>d</t>
    </r>
  </si>
  <si>
    <r>
      <t xml:space="preserve">Records of annual inspections </t>
    </r>
    <r>
      <rPr>
        <vertAlign val="superscript"/>
        <sz val="10"/>
        <rFont val="Times New Roman"/>
        <family val="1"/>
      </rPr>
      <t>d</t>
    </r>
  </si>
  <si>
    <r>
      <t xml:space="preserve">Records of inspections, defects, and repair delays </t>
    </r>
    <r>
      <rPr>
        <vertAlign val="superscript"/>
        <sz val="10"/>
        <rFont val="Times New Roman"/>
        <family val="1"/>
      </rPr>
      <t>d</t>
    </r>
  </si>
  <si>
    <r>
      <t xml:space="preserve">Methods and data used to determine compliance and emissions </t>
    </r>
    <r>
      <rPr>
        <vertAlign val="superscript"/>
        <sz val="10"/>
        <rFont val="Times New Roman"/>
        <family val="1"/>
      </rPr>
      <t>d</t>
    </r>
  </si>
  <si>
    <r>
      <t xml:space="preserve">Notification of compliance status </t>
    </r>
    <r>
      <rPr>
        <vertAlign val="superscript"/>
        <sz val="10"/>
        <rFont val="Times New Roman"/>
        <family val="1"/>
      </rPr>
      <t>d</t>
    </r>
  </si>
  <si>
    <r>
      <t xml:space="preserve">TOTAL ANNUAL BURDEN AND COST (ROUNDED) </t>
    </r>
    <r>
      <rPr>
        <b/>
        <vertAlign val="superscript"/>
        <sz val="10"/>
        <rFont val="Times New Roman"/>
        <family val="1"/>
      </rPr>
      <t>e</t>
    </r>
  </si>
  <si>
    <r>
      <t xml:space="preserve">GRAND TOTAL (LABOR, CAPITAL, AND O&amp;M) </t>
    </r>
    <r>
      <rPr>
        <b/>
        <vertAlign val="superscript"/>
        <sz val="10"/>
        <rFont val="Times New Roman"/>
        <family val="1"/>
      </rPr>
      <t>e</t>
    </r>
  </si>
  <si>
    <t xml:space="preserve">e  Totals have been rounded to three significant digits. Figures may not add exactly due to rounding. </t>
  </si>
  <si>
    <r>
      <t xml:space="preserve">A.  Familiarization with rule requirements </t>
    </r>
    <r>
      <rPr>
        <vertAlign val="superscript"/>
        <sz val="10"/>
        <rFont val="Times New Roman"/>
        <family val="1"/>
      </rPr>
      <t>c</t>
    </r>
  </si>
  <si>
    <t>A.  Familiarization with rule requirements</t>
  </si>
  <si>
    <t>Prev renewal: 14 hrs and $1,322. Net increase due to new default assumption that all respondents will spend time on rule reading/familiarization, rather than just new respondents.</t>
  </si>
  <si>
    <t>d  Only new sources are subject to rule emission limits, control requirements, and related performance testing, plan development, and reporting activities.  Since no new sources are expected, these activities are not applicable.  These requirements and activities do not apply to existing sources, which demonstrate compliance with the rule by operating treatment and control devices that meet all requirements specified in the appropriate industrial NESHAP(s).</t>
  </si>
  <si>
    <t>c  Only new sources are subject to rule emission limits, control requirements, and related performance testing, plan development, and reporting activities.  Since no new sources are expected, these activities are not applicable.  These requirements and activities do not apply to existing sources, which demonstrate compliance with the rule by operating treatment and control devices that meet all requirements specified in the appropriate industrial NESHAP(s).</t>
  </si>
  <si>
    <t xml:space="preserve">d  Totals have been rounded to three significant digits. Figures may not add exactly due to rounding. </t>
  </si>
  <si>
    <r>
      <t xml:space="preserve">Initial performance test </t>
    </r>
    <r>
      <rPr>
        <vertAlign val="superscript"/>
        <sz val="10"/>
        <rFont val="Times New Roman"/>
        <family val="1"/>
      </rPr>
      <t>c</t>
    </r>
  </si>
  <si>
    <r>
      <t xml:space="preserve">Repeat initial performance test </t>
    </r>
    <r>
      <rPr>
        <vertAlign val="superscript"/>
        <sz val="10"/>
        <rFont val="Times New Roman"/>
        <family val="1"/>
      </rPr>
      <t>c</t>
    </r>
  </si>
  <si>
    <t>Initial notification</t>
  </si>
  <si>
    <r>
      <t xml:space="preserve">Notification of compliance status </t>
    </r>
    <r>
      <rPr>
        <vertAlign val="superscript"/>
        <sz val="10"/>
        <rFont val="Times New Roman"/>
        <family val="1"/>
      </rPr>
      <t>c</t>
    </r>
  </si>
  <si>
    <r>
      <t xml:space="preserve">Notification of initial performance test </t>
    </r>
    <r>
      <rPr>
        <vertAlign val="superscript"/>
        <sz val="10"/>
        <rFont val="Times New Roman"/>
        <family val="1"/>
      </rPr>
      <t>c</t>
    </r>
  </si>
  <si>
    <t>Additional notification requirements for sources with CMS</t>
  </si>
  <si>
    <r>
      <t xml:space="preserve">Initial performance test report </t>
    </r>
    <r>
      <rPr>
        <vertAlign val="superscript"/>
        <sz val="10"/>
        <rFont val="Times New Roman"/>
        <family val="1"/>
      </rPr>
      <t>c</t>
    </r>
  </si>
  <si>
    <r>
      <t xml:space="preserve">Inspection and monitoring plan </t>
    </r>
    <r>
      <rPr>
        <vertAlign val="superscript"/>
        <sz val="10"/>
        <rFont val="Times New Roman"/>
        <family val="1"/>
      </rPr>
      <t>c</t>
    </r>
  </si>
  <si>
    <t>Prev renewal: 14 hrs and $622. Net increase due to updated labor rates</t>
  </si>
  <si>
    <t>SSM - Startup, Malfunction, or Startup</t>
  </si>
  <si>
    <r>
      <t xml:space="preserve">TOTAL ANNUAL BURDEN AND COST (ROUNDED) </t>
    </r>
    <r>
      <rPr>
        <b/>
        <vertAlign val="superscript"/>
        <sz val="10"/>
        <rFont val="Times New Roman"/>
        <family val="1"/>
      </rPr>
      <t>d</t>
    </r>
  </si>
  <si>
    <r>
      <t xml:space="preserve">SSM report </t>
    </r>
    <r>
      <rPr>
        <vertAlign val="superscript"/>
        <sz val="10"/>
        <rFont val="Times New Roman"/>
        <family val="1"/>
      </rPr>
      <t>c</t>
    </r>
  </si>
  <si>
    <t>SSM report</t>
  </si>
  <si>
    <t>Notification of compliance status</t>
  </si>
  <si>
    <t xml:space="preserve">c  This burden represents the time existing respondents spend re-familiarizing themselves with rule requirements.  For new sources, we assume 4 hours per occurrence is required.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</si>
</sst>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
    <numFmt numFmtId="165" formatCode="#,##0.0"/>
  </numFmts>
  <fonts count="20" x14ac:knownFonts="1">
    <font>
      <sz val="11"/>
      <color theme="1"/>
      <name val="Calibri"/>
      <family val="2"/>
      <scheme val="minor"/>
    </font>
    <font>
      <sz val="10"/>
      <color theme="1"/>
      <name val="Times New Roman"/>
      <family val="1"/>
    </font>
    <font>
      <b/>
      <i/>
      <sz val="10"/>
      <color theme="1"/>
      <name val="Times New Roman"/>
      <family val="1"/>
    </font>
    <font>
      <sz val="10"/>
      <name val="Times New Roman"/>
      <family val="1"/>
    </font>
    <font>
      <b/>
      <sz val="12"/>
      <name val="Times New Roman"/>
      <family val="1"/>
    </font>
    <font>
      <b/>
      <sz val="10"/>
      <name val="Times New Roman"/>
      <family val="1"/>
    </font>
    <font>
      <b/>
      <vertAlign val="superscript"/>
      <sz val="10"/>
      <name val="Times New Roman"/>
      <family val="1"/>
    </font>
    <font>
      <sz val="10"/>
      <color theme="1"/>
      <name val="Arial"/>
      <family val="2"/>
    </font>
    <font>
      <b/>
      <sz val="12"/>
      <color rgb="FF000000"/>
      <name val="Times New Roman"/>
      <family val="1"/>
    </font>
    <font>
      <sz val="9"/>
      <color rgb="FF000000"/>
      <name val="Times New Roman"/>
      <family val="1"/>
    </font>
    <font>
      <sz val="10"/>
      <color rgb="FF000000"/>
      <name val="Times New Roman"/>
      <family val="1"/>
    </font>
    <font>
      <sz val="9"/>
      <color theme="1"/>
      <name val="Times New Roman"/>
      <family val="1"/>
    </font>
    <font>
      <sz val="9"/>
      <name val="Times New Roman"/>
      <family val="1"/>
    </font>
    <font>
      <b/>
      <i/>
      <sz val="10"/>
      <name val="Times New Roman"/>
      <family val="1"/>
    </font>
    <font>
      <vertAlign val="superscript"/>
      <sz val="10"/>
      <name val="Times New Roman"/>
      <family val="1"/>
    </font>
    <font>
      <sz val="11"/>
      <name val="Calibri"/>
      <family val="2"/>
      <scheme val="minor"/>
    </font>
    <font>
      <vertAlign val="superscript"/>
      <sz val="10"/>
      <color theme="1"/>
      <name val="Times New Roman"/>
      <family val="1"/>
    </font>
    <font>
      <i/>
      <sz val="10"/>
      <color theme="1"/>
      <name val="Times New Roman"/>
      <family val="1"/>
    </font>
    <font>
      <i/>
      <sz val="10"/>
      <color theme="1"/>
      <name val="Arial"/>
      <family val="2"/>
    </font>
    <font>
      <vertAlign val="superscript"/>
      <sz val="12"/>
      <color theme="1"/>
      <name val="Times New Roman"/>
      <family val="1"/>
    </font>
  </fonts>
  <fills count="3">
    <fill>
      <patternFill patternType="none"/>
    </fill>
    <fill>
      <patternFill patternType="gray125"/>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s>
  <cellStyleXfs count="2">
    <xf numFmtId="0" fontId="0" fillId="0" borderId="0"/>
    <xf numFmtId="0" fontId="7" fillId="0" borderId="0"/>
  </cellStyleXfs>
  <cellXfs count="115">
    <xf numFmtId="0" fontId="0" fillId="0" borderId="0" xfId="0"/>
    <xf numFmtId="0" fontId="1" fillId="0" borderId="0" xfId="0" applyFont="1"/>
    <xf numFmtId="0" fontId="3" fillId="0" borderId="0" xfId="0" applyFont="1" applyFill="1"/>
    <xf numFmtId="0" fontId="4" fillId="0" borderId="0" xfId="0" applyFont="1" applyFill="1"/>
    <xf numFmtId="4" fontId="3" fillId="0" borderId="0" xfId="0" applyNumberFormat="1" applyFont="1" applyFill="1"/>
    <xf numFmtId="0" fontId="3" fillId="0" borderId="0" xfId="0" applyFont="1"/>
    <xf numFmtId="4" fontId="3" fillId="0" borderId="0" xfId="0" applyNumberFormat="1" applyFont="1"/>
    <xf numFmtId="0" fontId="3" fillId="0" borderId="0" xfId="0" applyNumberFormat="1" applyFont="1" applyFill="1" applyAlignment="1"/>
    <xf numFmtId="0" fontId="5" fillId="0" borderId="2" xfId="0" applyNumberFormat="1" applyFont="1" applyFill="1" applyBorder="1" applyAlignment="1">
      <alignment horizontal="center"/>
    </xf>
    <xf numFmtId="4" fontId="5" fillId="0" borderId="2" xfId="0" applyNumberFormat="1" applyFont="1" applyFill="1" applyBorder="1" applyAlignment="1">
      <alignment horizontal="center"/>
    </xf>
    <xf numFmtId="0" fontId="3" fillId="0" borderId="0" xfId="0" applyNumberFormat="1" applyFont="1" applyAlignment="1"/>
    <xf numFmtId="0" fontId="3" fillId="0" borderId="0" xfId="0" applyNumberFormat="1" applyFont="1" applyFill="1" applyAlignment="1">
      <alignment wrapText="1"/>
    </xf>
    <xf numFmtId="0" fontId="5" fillId="0" borderId="2" xfId="0" applyNumberFormat="1" applyFont="1" applyFill="1" applyBorder="1" applyAlignment="1">
      <alignment horizontal="center" wrapText="1"/>
    </xf>
    <xf numFmtId="0" fontId="3" fillId="0" borderId="0" xfId="0" applyNumberFormat="1" applyFont="1" applyAlignment="1">
      <alignment wrapText="1"/>
    </xf>
    <xf numFmtId="0" fontId="3" fillId="0" borderId="2" xfId="0" applyFont="1" applyFill="1" applyBorder="1" applyAlignment="1">
      <alignment horizontal="center" vertical="top" wrapText="1"/>
    </xf>
    <xf numFmtId="3" fontId="3" fillId="0" borderId="2" xfId="0" applyNumberFormat="1" applyFont="1" applyFill="1" applyBorder="1" applyAlignment="1">
      <alignment horizontal="center" vertical="top" wrapText="1"/>
    </xf>
    <xf numFmtId="3" fontId="3" fillId="0" borderId="2" xfId="0" applyNumberFormat="1" applyFont="1" applyFill="1" applyBorder="1" applyAlignment="1">
      <alignment horizontal="right" vertical="top" wrapText="1"/>
    </xf>
    <xf numFmtId="0" fontId="5" fillId="2" borderId="2" xfId="0" applyFont="1" applyFill="1" applyBorder="1"/>
    <xf numFmtId="0" fontId="3" fillId="0" borderId="2" xfId="0" applyFont="1" applyBorder="1"/>
    <xf numFmtId="0" fontId="7" fillId="0" borderId="0" xfId="1"/>
    <xf numFmtId="0" fontId="8" fillId="0" borderId="4" xfId="1" applyFont="1" applyBorder="1" applyAlignment="1">
      <alignment vertical="top" wrapText="1"/>
    </xf>
    <xf numFmtId="0" fontId="9" fillId="0" borderId="2" xfId="1" applyFont="1" applyBorder="1" applyAlignment="1">
      <alignment vertical="top" wrapText="1"/>
    </xf>
    <xf numFmtId="0" fontId="10" fillId="0" borderId="1" xfId="1" applyFont="1" applyBorder="1" applyAlignment="1">
      <alignment horizontal="center" vertical="top" wrapText="1"/>
    </xf>
    <xf numFmtId="0" fontId="10" fillId="0" borderId="8" xfId="1" applyFont="1" applyBorder="1" applyAlignment="1">
      <alignment horizontal="center" vertical="top" wrapText="1"/>
    </xf>
    <xf numFmtId="0" fontId="10" fillId="0" borderId="8" xfId="1" applyFont="1" applyFill="1" applyBorder="1" applyAlignment="1">
      <alignment horizontal="center" vertical="top" wrapText="1"/>
    </xf>
    <xf numFmtId="0" fontId="7" fillId="0" borderId="0" xfId="1" applyFont="1"/>
    <xf numFmtId="0" fontId="8" fillId="0" borderId="0" xfId="1" applyFont="1" applyBorder="1" applyAlignment="1">
      <alignment horizontal="center" vertical="top" wrapText="1"/>
    </xf>
    <xf numFmtId="0" fontId="11" fillId="0" borderId="2" xfId="1" applyFont="1" applyFill="1" applyBorder="1" applyAlignment="1">
      <alignment horizontal="center" vertical="top" wrapText="1"/>
    </xf>
    <xf numFmtId="0" fontId="12" fillId="0" borderId="2" xfId="1" applyFont="1" applyBorder="1" applyAlignment="1">
      <alignment horizontal="center" vertical="top" wrapText="1"/>
    </xf>
    <xf numFmtId="0" fontId="11" fillId="0" borderId="2" xfId="1" applyFont="1" applyBorder="1" applyAlignment="1">
      <alignment horizontal="center" vertical="top" wrapText="1"/>
    </xf>
    <xf numFmtId="0" fontId="11" fillId="0" borderId="0" xfId="1" applyFont="1" applyFill="1" applyBorder="1" applyAlignment="1">
      <alignment horizontal="center" vertical="top" wrapText="1"/>
    </xf>
    <xf numFmtId="0" fontId="5" fillId="0" borderId="0" xfId="0" applyFont="1" applyFill="1" applyBorder="1" applyAlignment="1">
      <alignment horizontal="center" vertical="top" wrapText="1"/>
    </xf>
    <xf numFmtId="3" fontId="5" fillId="0" borderId="0" xfId="0" applyNumberFormat="1" applyFont="1" applyFill="1" applyBorder="1" applyAlignment="1">
      <alignment horizontal="center" vertical="top" wrapText="1"/>
    </xf>
    <xf numFmtId="3" fontId="5" fillId="0" borderId="0" xfId="0" applyNumberFormat="1" applyFont="1" applyFill="1" applyBorder="1" applyAlignment="1">
      <alignment horizontal="right" vertical="top" wrapText="1"/>
    </xf>
    <xf numFmtId="0" fontId="3" fillId="0" borderId="0" xfId="0" quotePrefix="1" applyFont="1"/>
    <xf numFmtId="0" fontId="5" fillId="0" borderId="2" xfId="0" applyFont="1" applyFill="1" applyBorder="1" applyAlignment="1">
      <alignment vertical="top" wrapText="1"/>
    </xf>
    <xf numFmtId="0" fontId="5" fillId="0" borderId="2" xfId="0" applyFont="1" applyFill="1" applyBorder="1" applyAlignment="1">
      <alignment horizontal="center" vertical="top" wrapText="1"/>
    </xf>
    <xf numFmtId="3" fontId="5" fillId="0" borderId="2" xfId="0" applyNumberFormat="1" applyFont="1" applyFill="1" applyBorder="1" applyAlignment="1">
      <alignment horizontal="right" vertical="top" wrapText="1"/>
    </xf>
    <xf numFmtId="0" fontId="5" fillId="0" borderId="0" xfId="0" applyFont="1" applyFill="1" applyBorder="1" applyAlignment="1">
      <alignment vertical="top" wrapText="1"/>
    </xf>
    <xf numFmtId="0" fontId="3" fillId="0" borderId="0" xfId="0" quotePrefix="1" applyFont="1" applyFill="1"/>
    <xf numFmtId="0" fontId="5" fillId="0" borderId="2" xfId="0" applyNumberFormat="1" applyFont="1" applyFill="1" applyBorder="1" applyAlignment="1">
      <alignment horizontal="center" vertical="center"/>
    </xf>
    <xf numFmtId="0" fontId="3" fillId="0" borderId="0" xfId="0" applyFont="1" applyFill="1" applyBorder="1" applyAlignment="1">
      <alignment horizontal="center"/>
    </xf>
    <xf numFmtId="164" fontId="3" fillId="0" borderId="0" xfId="0" applyNumberFormat="1" applyFont="1" applyFill="1" applyAlignment="1">
      <alignment horizontal="right" vertical="top"/>
    </xf>
    <xf numFmtId="0" fontId="3" fillId="0" borderId="0" xfId="0" applyNumberFormat="1" applyFont="1" applyFill="1" applyBorder="1" applyAlignment="1"/>
    <xf numFmtId="0" fontId="3" fillId="0" borderId="0" xfId="0" applyFont="1" applyFill="1" applyAlignment="1">
      <alignment horizontal="left"/>
    </xf>
    <xf numFmtId="3" fontId="3" fillId="0" borderId="0" xfId="0" applyNumberFormat="1" applyFont="1" applyFill="1"/>
    <xf numFmtId="4" fontId="3" fillId="0" borderId="2" xfId="0" applyNumberFormat="1" applyFont="1" applyFill="1" applyBorder="1" applyAlignment="1">
      <alignment horizontal="right" vertical="top" wrapText="1"/>
    </xf>
    <xf numFmtId="0" fontId="13" fillId="0" borderId="2" xfId="0" applyFont="1" applyFill="1" applyBorder="1" applyAlignment="1">
      <alignment horizontal="center" vertical="top" wrapText="1"/>
    </xf>
    <xf numFmtId="0" fontId="3" fillId="0" borderId="2" xfId="0" applyFont="1" applyFill="1" applyBorder="1" applyAlignment="1">
      <alignment horizontal="left" vertical="top" wrapText="1"/>
    </xf>
    <xf numFmtId="1" fontId="3" fillId="0" borderId="2" xfId="0" applyNumberFormat="1" applyFont="1" applyFill="1" applyBorder="1" applyAlignment="1">
      <alignment horizontal="center" vertical="top" wrapText="1"/>
    </xf>
    <xf numFmtId="4" fontId="3" fillId="0" borderId="2" xfId="0" applyNumberFormat="1" applyFont="1" applyFill="1" applyBorder="1" applyAlignment="1">
      <alignment horizontal="center" vertical="top" wrapText="1"/>
    </xf>
    <xf numFmtId="2" fontId="3" fillId="0" borderId="0" xfId="0" applyNumberFormat="1" applyFont="1" applyFill="1" applyAlignment="1">
      <alignment vertical="top"/>
    </xf>
    <xf numFmtId="3" fontId="12" fillId="0" borderId="2" xfId="1" applyNumberFormat="1" applyFont="1" applyFill="1" applyBorder="1" applyAlignment="1">
      <alignment horizontal="center" vertical="top" wrapText="1"/>
    </xf>
    <xf numFmtId="0" fontId="12" fillId="0" borderId="2" xfId="1" applyFont="1" applyFill="1" applyBorder="1" applyAlignment="1">
      <alignment horizontal="center" vertical="top" wrapText="1"/>
    </xf>
    <xf numFmtId="0" fontId="12" fillId="0" borderId="2" xfId="1" applyFont="1" applyFill="1" applyBorder="1" applyAlignment="1">
      <alignment vertical="top" wrapText="1"/>
    </xf>
    <xf numFmtId="0" fontId="3" fillId="0" borderId="2" xfId="1" applyFont="1" applyBorder="1" applyAlignment="1">
      <alignment horizontal="center" vertical="top" wrapText="1"/>
    </xf>
    <xf numFmtId="3" fontId="3" fillId="0" borderId="2" xfId="1" applyNumberFormat="1" applyFont="1" applyFill="1" applyBorder="1" applyAlignment="1">
      <alignment horizontal="center" vertical="top" wrapText="1"/>
    </xf>
    <xf numFmtId="0" fontId="3" fillId="0" borderId="2" xfId="1" applyFont="1" applyFill="1" applyBorder="1" applyAlignment="1">
      <alignment horizontal="center" vertical="top" wrapText="1"/>
    </xf>
    <xf numFmtId="0" fontId="1" fillId="0" borderId="0" xfId="0" applyFont="1" applyFill="1"/>
    <xf numFmtId="164" fontId="3" fillId="0" borderId="0" xfId="0" applyNumberFormat="1" applyFont="1" applyFill="1" applyAlignment="1">
      <alignment vertical="top"/>
    </xf>
    <xf numFmtId="0" fontId="3" fillId="0" borderId="0" xfId="0" applyNumberFormat="1" applyFont="1" applyFill="1" applyAlignment="1">
      <alignment vertical="top" wrapText="1"/>
    </xf>
    <xf numFmtId="0" fontId="15" fillId="0" borderId="0" xfId="0" applyFont="1"/>
    <xf numFmtId="0" fontId="13" fillId="0" borderId="0" xfId="0" applyFont="1" applyFill="1" applyAlignment="1">
      <alignment horizontal="left"/>
    </xf>
    <xf numFmtId="0" fontId="3" fillId="0" borderId="0" xfId="0" applyFont="1" applyAlignment="1">
      <alignment horizontal="right" vertical="top"/>
    </xf>
    <xf numFmtId="164" fontId="3" fillId="0" borderId="0" xfId="0" applyNumberFormat="1" applyFont="1" applyAlignment="1">
      <alignment vertical="top"/>
    </xf>
    <xf numFmtId="165" fontId="3" fillId="0" borderId="2" xfId="0" applyNumberFormat="1" applyFont="1" applyFill="1" applyBorder="1" applyAlignment="1">
      <alignment horizontal="center" vertical="top" wrapText="1"/>
    </xf>
    <xf numFmtId="4" fontId="5" fillId="0" borderId="2" xfId="0" applyNumberFormat="1" applyFont="1" applyFill="1" applyBorder="1" applyAlignment="1">
      <alignment horizontal="center" wrapText="1"/>
    </xf>
    <xf numFmtId="0" fontId="17" fillId="0" borderId="0" xfId="1" applyFont="1" applyAlignment="1">
      <alignment horizontal="right"/>
    </xf>
    <xf numFmtId="0" fontId="3" fillId="0" borderId="2" xfId="0" applyNumberFormat="1" applyFont="1" applyBorder="1" applyAlignment="1"/>
    <xf numFmtId="3" fontId="5" fillId="0" borderId="2" xfId="0" applyNumberFormat="1" applyFont="1" applyFill="1" applyBorder="1" applyAlignment="1">
      <alignment horizontal="center" vertical="top" wrapText="1"/>
    </xf>
    <xf numFmtId="0" fontId="7" fillId="0" borderId="0" xfId="1" applyFill="1"/>
    <xf numFmtId="0" fontId="16" fillId="0" borderId="0" xfId="0" applyFont="1" applyFill="1" applyBorder="1" applyAlignment="1">
      <alignment horizontal="left" vertical="top" wrapText="1"/>
    </xf>
    <xf numFmtId="3" fontId="3" fillId="0" borderId="2" xfId="0" applyNumberFormat="1" applyFont="1" applyFill="1" applyBorder="1"/>
    <xf numFmtId="0" fontId="3" fillId="0" borderId="0" xfId="0" applyFont="1" applyFill="1" applyBorder="1" applyAlignment="1">
      <alignment horizontal="left" vertical="top" wrapText="1"/>
    </xf>
    <xf numFmtId="0" fontId="3" fillId="0" borderId="2" xfId="0" applyFont="1" applyFill="1" applyBorder="1" applyAlignment="1">
      <alignment horizontal="left" vertical="top" wrapText="1" indent="1"/>
    </xf>
    <xf numFmtId="0" fontId="5" fillId="0" borderId="0" xfId="0" applyFont="1" applyFill="1"/>
    <xf numFmtId="0" fontId="15" fillId="0" borderId="0" xfId="0" applyFont="1" applyFill="1"/>
    <xf numFmtId="0" fontId="0" fillId="0" borderId="0" xfId="0" applyFill="1"/>
    <xf numFmtId="0" fontId="19" fillId="0" borderId="0" xfId="0" applyFont="1" applyAlignment="1">
      <alignment vertical="center"/>
    </xf>
    <xf numFmtId="0" fontId="1" fillId="0" borderId="0" xfId="0" applyFont="1" applyAlignment="1">
      <alignment vertical="center"/>
    </xf>
    <xf numFmtId="1" fontId="3" fillId="0" borderId="2" xfId="1" applyNumberFormat="1" applyFont="1" applyFill="1" applyBorder="1" applyAlignment="1">
      <alignment horizontal="center" vertical="top" wrapText="1"/>
    </xf>
    <xf numFmtId="0" fontId="3" fillId="0" borderId="0" xfId="0" applyFont="1" applyFill="1" applyAlignment="1">
      <alignment horizontal="left" vertical="top"/>
    </xf>
    <xf numFmtId="0" fontId="10" fillId="0" borderId="4" xfId="1" applyFont="1" applyBorder="1" applyAlignment="1">
      <alignment horizontal="left" vertical="top"/>
    </xf>
    <xf numFmtId="0" fontId="7" fillId="0" borderId="0" xfId="1" applyBorder="1"/>
    <xf numFmtId="3" fontId="3" fillId="0" borderId="2" xfId="0" applyNumberFormat="1" applyFont="1" applyFill="1" applyBorder="1" applyAlignment="1"/>
    <xf numFmtId="0" fontId="5" fillId="0" borderId="0" xfId="0" applyFont="1" applyFill="1" applyBorder="1" applyAlignment="1">
      <alignment horizontal="left" vertical="center" wrapText="1"/>
    </xf>
    <xf numFmtId="0" fontId="3" fillId="0" borderId="2" xfId="0" applyFont="1" applyFill="1" applyBorder="1" applyAlignment="1">
      <alignment vertical="top" wrapText="1"/>
    </xf>
    <xf numFmtId="0" fontId="3" fillId="0" borderId="2" xfId="0" applyFont="1" applyFill="1" applyBorder="1" applyAlignment="1">
      <alignment horizontal="left" vertical="top" wrapText="1" indent="3"/>
    </xf>
    <xf numFmtId="0" fontId="3" fillId="0" borderId="6" xfId="0" applyFont="1" applyFill="1" applyBorder="1" applyAlignment="1">
      <alignment horizontal="center" vertical="top" wrapText="1"/>
    </xf>
    <xf numFmtId="165" fontId="3" fillId="0" borderId="2" xfId="0" applyNumberFormat="1" applyFont="1" applyFill="1" applyBorder="1" applyAlignment="1">
      <alignment horizontal="right" vertical="top" wrapText="1"/>
    </xf>
    <xf numFmtId="0" fontId="2" fillId="0" borderId="2" xfId="0" applyFont="1" applyFill="1" applyBorder="1"/>
    <xf numFmtId="3" fontId="13" fillId="0" borderId="2" xfId="0" applyNumberFormat="1" applyFont="1" applyFill="1" applyBorder="1" applyAlignment="1">
      <alignment horizontal="center" vertical="top" wrapText="1"/>
    </xf>
    <xf numFmtId="3" fontId="13" fillId="0" borderId="2" xfId="0" applyNumberFormat="1" applyFont="1" applyFill="1" applyBorder="1" applyAlignment="1">
      <alignment horizontal="right" vertical="top" wrapText="1"/>
    </xf>
    <xf numFmtId="1" fontId="18" fillId="0" borderId="0" xfId="1" applyNumberFormat="1" applyFont="1" applyFill="1"/>
    <xf numFmtId="0" fontId="8" fillId="0" borderId="5" xfId="1" applyFont="1" applyBorder="1" applyAlignment="1">
      <alignment horizontal="center" vertical="top" wrapText="1"/>
    </xf>
    <xf numFmtId="0" fontId="8" fillId="0" borderId="7" xfId="1" applyFont="1" applyBorder="1" applyAlignment="1">
      <alignment horizontal="center" vertical="top" wrapText="1"/>
    </xf>
    <xf numFmtId="0" fontId="8" fillId="0" borderId="6" xfId="1" applyFont="1" applyBorder="1" applyAlignment="1">
      <alignment horizontal="center" vertical="top" wrapText="1"/>
    </xf>
    <xf numFmtId="0" fontId="9" fillId="0" borderId="5" xfId="1" applyFont="1" applyBorder="1" applyAlignment="1">
      <alignment horizontal="center" vertical="top" wrapText="1"/>
    </xf>
    <xf numFmtId="0" fontId="9" fillId="0" borderId="6" xfId="1" applyFont="1" applyBorder="1" applyAlignment="1">
      <alignment horizontal="center" vertical="top" wrapText="1"/>
    </xf>
    <xf numFmtId="0" fontId="16" fillId="0" borderId="9" xfId="0" applyFont="1" applyFill="1" applyBorder="1" applyAlignment="1">
      <alignment horizontal="left" vertical="top" wrapText="1"/>
    </xf>
    <xf numFmtId="0" fontId="8" fillId="0" borderId="2" xfId="1" applyFont="1" applyBorder="1" applyAlignment="1">
      <alignment horizontal="center" vertical="top" wrapText="1"/>
    </xf>
    <xf numFmtId="0" fontId="1" fillId="0" borderId="0" xfId="0" applyFont="1" applyFill="1" applyAlignment="1">
      <alignment horizontal="left" wrapText="1"/>
    </xf>
    <xf numFmtId="0" fontId="16" fillId="0" borderId="0" xfId="0" applyFont="1" applyFill="1" applyAlignment="1">
      <alignment horizontal="left" wrapText="1"/>
    </xf>
    <xf numFmtId="0" fontId="3" fillId="0" borderId="0" xfId="0" applyNumberFormat="1" applyFont="1" applyFill="1" applyAlignment="1">
      <alignment horizontal="left" vertical="top" wrapText="1"/>
    </xf>
    <xf numFmtId="2" fontId="3" fillId="0" borderId="0" xfId="0" applyNumberFormat="1" applyFont="1" applyFill="1" applyAlignment="1">
      <alignment horizontal="left" vertical="top" wrapText="1"/>
    </xf>
    <xf numFmtId="0" fontId="5" fillId="0" borderId="1" xfId="0" applyNumberFormat="1" applyFont="1" applyFill="1" applyBorder="1" applyAlignment="1">
      <alignment horizontal="left" wrapText="1"/>
    </xf>
    <xf numFmtId="0" fontId="5" fillId="0" borderId="3" xfId="0" applyNumberFormat="1" applyFont="1" applyFill="1" applyBorder="1" applyAlignment="1">
      <alignment horizontal="left" wrapText="1"/>
    </xf>
    <xf numFmtId="3" fontId="13" fillId="0" borderId="5" xfId="0" applyNumberFormat="1" applyFont="1" applyFill="1" applyBorder="1" applyAlignment="1">
      <alignment horizontal="center" vertical="top" wrapText="1"/>
    </xf>
    <xf numFmtId="3" fontId="13" fillId="0" borderId="7" xfId="0" applyNumberFormat="1" applyFont="1" applyFill="1" applyBorder="1" applyAlignment="1">
      <alignment horizontal="center" vertical="top" wrapText="1"/>
    </xf>
    <xf numFmtId="3" fontId="13" fillId="0" borderId="6" xfId="0" applyNumberFormat="1" applyFont="1" applyFill="1" applyBorder="1" applyAlignment="1">
      <alignment horizontal="center" vertical="top" wrapText="1"/>
    </xf>
    <xf numFmtId="3" fontId="5" fillId="0" borderId="2" xfId="0" applyNumberFormat="1" applyFont="1" applyFill="1" applyBorder="1" applyAlignment="1">
      <alignment horizontal="center" vertical="top" wrapText="1"/>
    </xf>
    <xf numFmtId="0" fontId="5" fillId="0" borderId="5"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2" xfId="0" applyNumberFormat="1" applyFont="1" applyFill="1" applyBorder="1" applyAlignment="1">
      <alignment horizontal="left" wrapText="1"/>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2"/>
  <sheetViews>
    <sheetView workbookViewId="0"/>
  </sheetViews>
  <sheetFormatPr defaultRowHeight="12.75" x14ac:dyDescent="0.2"/>
  <cols>
    <col min="1" max="1" width="1" style="19" customWidth="1"/>
    <col min="2" max="2" width="9.7109375" style="19" customWidth="1"/>
    <col min="3" max="3" width="12.85546875" style="19" bestFit="1" customWidth="1"/>
    <col min="4" max="4" width="15.5703125" style="19" bestFit="1" customWidth="1"/>
    <col min="5" max="5" width="18.5703125" style="19" customWidth="1"/>
    <col min="6" max="6" width="15.5703125" style="19" bestFit="1" customWidth="1"/>
    <col min="7" max="7" width="12.85546875" style="19" customWidth="1"/>
    <col min="8" max="16384" width="9.140625" style="19"/>
  </cols>
  <sheetData>
    <row r="2" spans="2:9" ht="15.75" x14ac:dyDescent="0.2">
      <c r="B2" s="94" t="s">
        <v>31</v>
      </c>
      <c r="C2" s="95"/>
      <c r="D2" s="95"/>
      <c r="E2" s="95"/>
      <c r="F2" s="95"/>
      <c r="G2" s="96"/>
    </row>
    <row r="3" spans="2:9" ht="24" customHeight="1" x14ac:dyDescent="0.2">
      <c r="B3" s="20"/>
      <c r="C3" s="97" t="s">
        <v>32</v>
      </c>
      <c r="D3" s="98"/>
      <c r="E3" s="21" t="s">
        <v>33</v>
      </c>
      <c r="F3" s="97"/>
      <c r="G3" s="98"/>
    </row>
    <row r="4" spans="2:9" x14ac:dyDescent="0.2">
      <c r="B4" s="22"/>
      <c r="C4" s="23" t="s">
        <v>0</v>
      </c>
      <c r="D4" s="23" t="s">
        <v>1</v>
      </c>
      <c r="E4" s="23" t="s">
        <v>2</v>
      </c>
      <c r="F4" s="23" t="s">
        <v>3</v>
      </c>
      <c r="G4" s="23" t="s">
        <v>4</v>
      </c>
    </row>
    <row r="5" spans="2:9" ht="51" x14ac:dyDescent="0.2">
      <c r="B5" s="23" t="s">
        <v>34</v>
      </c>
      <c r="C5" s="23" t="s">
        <v>35</v>
      </c>
      <c r="D5" s="23" t="s">
        <v>36</v>
      </c>
      <c r="E5" s="24" t="s">
        <v>37</v>
      </c>
      <c r="F5" s="23" t="s">
        <v>38</v>
      </c>
      <c r="G5" s="23" t="s">
        <v>31</v>
      </c>
    </row>
    <row r="6" spans="2:9" x14ac:dyDescent="0.2">
      <c r="B6" s="23"/>
      <c r="C6" s="23"/>
      <c r="D6" s="23"/>
      <c r="E6" s="23"/>
      <c r="F6" s="23"/>
      <c r="G6" s="23" t="s">
        <v>39</v>
      </c>
      <c r="H6" s="81"/>
    </row>
    <row r="7" spans="2:9" x14ac:dyDescent="0.2">
      <c r="B7" s="55">
        <v>1</v>
      </c>
      <c r="C7" s="56">
        <v>0</v>
      </c>
      <c r="D7" s="80">
        <v>6</v>
      </c>
      <c r="E7" s="57">
        <v>0</v>
      </c>
      <c r="F7" s="56">
        <v>0</v>
      </c>
      <c r="G7" s="80">
        <f>C7+D7+E7-F7</f>
        <v>6</v>
      </c>
      <c r="H7" s="82"/>
      <c r="I7" s="83"/>
    </row>
    <row r="8" spans="2:9" x14ac:dyDescent="0.2">
      <c r="B8" s="55">
        <v>2</v>
      </c>
      <c r="C8" s="56">
        <f>C7</f>
        <v>0</v>
      </c>
      <c r="D8" s="80">
        <f>G7</f>
        <v>6</v>
      </c>
      <c r="E8" s="57">
        <v>0</v>
      </c>
      <c r="F8" s="57">
        <v>0</v>
      </c>
      <c r="G8" s="80">
        <f t="shared" ref="G8:G9" si="0">C8+D8+E8-F8</f>
        <v>6</v>
      </c>
    </row>
    <row r="9" spans="2:9" x14ac:dyDescent="0.2">
      <c r="B9" s="55">
        <v>3</v>
      </c>
      <c r="C9" s="56">
        <f>C8</f>
        <v>0</v>
      </c>
      <c r="D9" s="80">
        <f>G8</f>
        <v>6</v>
      </c>
      <c r="E9" s="57">
        <v>0</v>
      </c>
      <c r="F9" s="57">
        <v>0</v>
      </c>
      <c r="G9" s="80">
        <f t="shared" si="0"/>
        <v>6</v>
      </c>
    </row>
    <row r="10" spans="2:9" s="25" customFormat="1" x14ac:dyDescent="0.2">
      <c r="B10" s="55" t="s">
        <v>40</v>
      </c>
      <c r="C10" s="56">
        <f>AVERAGE(C7:C9)</f>
        <v>0</v>
      </c>
      <c r="D10" s="80">
        <f>AVERAGE(D7:D9)</f>
        <v>6</v>
      </c>
      <c r="E10" s="56">
        <f t="shared" ref="E10:F10" si="1">AVERAGE(E7:E9)</f>
        <v>0</v>
      </c>
      <c r="F10" s="56">
        <f t="shared" si="1"/>
        <v>0</v>
      </c>
      <c r="G10" s="80">
        <f>AVERAGE(G7:G9)</f>
        <v>6</v>
      </c>
    </row>
    <row r="11" spans="2:9" s="70" customFormat="1" ht="15.75" x14ac:dyDescent="0.2">
      <c r="B11" s="99" t="s">
        <v>65</v>
      </c>
      <c r="C11" s="99"/>
      <c r="D11" s="99"/>
      <c r="E11" s="99"/>
      <c r="F11" s="99"/>
      <c r="G11" s="99"/>
    </row>
    <row r="12" spans="2:9" s="70" customFormat="1" ht="15.75" x14ac:dyDescent="0.2">
      <c r="B12" s="71"/>
      <c r="C12" s="71"/>
      <c r="D12" s="71"/>
      <c r="E12" s="71"/>
      <c r="F12" s="71"/>
      <c r="G12" s="71"/>
    </row>
  </sheetData>
  <mergeCells count="4">
    <mergeCell ref="B2:G2"/>
    <mergeCell ref="C3:D3"/>
    <mergeCell ref="F3:G3"/>
    <mergeCell ref="B11:G11"/>
  </mergeCells>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0"/>
  <sheetViews>
    <sheetView workbookViewId="0">
      <selection activeCell="H3" sqref="H3"/>
    </sheetView>
  </sheetViews>
  <sheetFormatPr defaultColWidth="9.140625" defaultRowHeight="12.75" x14ac:dyDescent="0.2"/>
  <cols>
    <col min="1" max="1" width="0.7109375" style="25" customWidth="1"/>
    <col min="2" max="2" width="32.140625" style="25" customWidth="1"/>
    <col min="3" max="4" width="10" style="25" customWidth="1"/>
    <col min="5" max="5" width="16" style="25" customWidth="1"/>
    <col min="6" max="6" width="10.5703125" style="25" customWidth="1"/>
    <col min="7" max="7" width="1" style="25" customWidth="1"/>
    <col min="8" max="16384" width="9.140625" style="25"/>
  </cols>
  <sheetData>
    <row r="2" spans="2:8" ht="15.75" customHeight="1" x14ac:dyDescent="0.2">
      <c r="B2" s="100" t="s">
        <v>41</v>
      </c>
      <c r="C2" s="100"/>
      <c r="D2" s="100"/>
      <c r="E2" s="100"/>
      <c r="F2" s="100"/>
      <c r="G2" s="26"/>
    </row>
    <row r="3" spans="2:8" ht="63.75" customHeight="1" x14ac:dyDescent="0.25">
      <c r="B3" s="27" t="s">
        <v>42</v>
      </c>
      <c r="C3" s="28" t="s">
        <v>43</v>
      </c>
      <c r="D3" s="28" t="s">
        <v>44</v>
      </c>
      <c r="E3" s="29" t="s">
        <v>45</v>
      </c>
      <c r="F3" s="27" t="s">
        <v>46</v>
      </c>
      <c r="G3" s="30"/>
      <c r="H3" s="62"/>
    </row>
    <row r="4" spans="2:8" x14ac:dyDescent="0.2">
      <c r="B4" s="74" t="s">
        <v>119</v>
      </c>
      <c r="C4" s="15">
        <f>'Respondent Burden'!F11</f>
        <v>0</v>
      </c>
      <c r="D4" s="14">
        <v>1</v>
      </c>
      <c r="E4" s="53">
        <v>0</v>
      </c>
      <c r="F4" s="15">
        <f>(C4*D4)+E4</f>
        <v>0</v>
      </c>
    </row>
    <row r="5" spans="2:8" x14ac:dyDescent="0.2">
      <c r="B5" s="74" t="s">
        <v>130</v>
      </c>
      <c r="C5" s="15">
        <f>'Respondent Burden'!M3</f>
        <v>0</v>
      </c>
      <c r="D5" s="14">
        <v>1</v>
      </c>
      <c r="E5" s="53">
        <v>0</v>
      </c>
      <c r="F5" s="15">
        <f t="shared" ref="F5:F17" si="0">(C5*D5)+E5</f>
        <v>0</v>
      </c>
    </row>
    <row r="6" spans="2:8" x14ac:dyDescent="0.2">
      <c r="B6" s="74" t="s">
        <v>82</v>
      </c>
      <c r="C6" s="15">
        <f>'Respondent Burden'!F16</f>
        <v>0</v>
      </c>
      <c r="D6" s="14">
        <v>1</v>
      </c>
      <c r="E6" s="53">
        <v>0</v>
      </c>
      <c r="F6" s="15">
        <f t="shared" si="0"/>
        <v>0</v>
      </c>
    </row>
    <row r="7" spans="2:8" ht="25.5" x14ac:dyDescent="0.2">
      <c r="B7" s="74" t="s">
        <v>83</v>
      </c>
      <c r="C7" s="15">
        <f>'Respondent Burden'!F17</f>
        <v>0</v>
      </c>
      <c r="D7" s="14">
        <v>1</v>
      </c>
      <c r="E7" s="53">
        <v>0</v>
      </c>
      <c r="F7" s="15">
        <f t="shared" si="0"/>
        <v>0</v>
      </c>
    </row>
    <row r="8" spans="2:8" x14ac:dyDescent="0.2">
      <c r="B8" s="74" t="s">
        <v>59</v>
      </c>
      <c r="C8" s="15">
        <f>'Respondent Burden'!F18</f>
        <v>0</v>
      </c>
      <c r="D8" s="14">
        <v>1</v>
      </c>
      <c r="E8" s="53">
        <v>0</v>
      </c>
      <c r="F8" s="15">
        <f t="shared" si="0"/>
        <v>0</v>
      </c>
    </row>
    <row r="9" spans="2:8" ht="25.5" x14ac:dyDescent="0.2">
      <c r="B9" s="74" t="s">
        <v>122</v>
      </c>
      <c r="C9" s="15">
        <f>'Respondent Burden'!F19</f>
        <v>0</v>
      </c>
      <c r="D9" s="14">
        <v>1</v>
      </c>
      <c r="E9" s="53">
        <v>0</v>
      </c>
      <c r="F9" s="15">
        <f t="shared" si="0"/>
        <v>0</v>
      </c>
    </row>
    <row r="10" spans="2:8" ht="25.5" x14ac:dyDescent="0.2">
      <c r="B10" s="74" t="s">
        <v>85</v>
      </c>
      <c r="C10" s="15">
        <f>'Respondent Burden'!F20</f>
        <v>0</v>
      </c>
      <c r="D10" s="14">
        <v>1</v>
      </c>
      <c r="E10" s="53">
        <v>0</v>
      </c>
      <c r="F10" s="15">
        <f t="shared" si="0"/>
        <v>0</v>
      </c>
    </row>
    <row r="11" spans="2:8" ht="25.5" x14ac:dyDescent="0.2">
      <c r="B11" s="74" t="s">
        <v>86</v>
      </c>
      <c r="C11" s="15">
        <f>'Respondent Burden'!F21</f>
        <v>0</v>
      </c>
      <c r="D11" s="14">
        <v>1</v>
      </c>
      <c r="E11" s="53">
        <v>0</v>
      </c>
      <c r="F11" s="15">
        <f t="shared" si="0"/>
        <v>0</v>
      </c>
    </row>
    <row r="12" spans="2:8" x14ac:dyDescent="0.2">
      <c r="B12" s="74" t="s">
        <v>74</v>
      </c>
      <c r="C12" s="15">
        <f>'Respondent Burden'!M3</f>
        <v>0</v>
      </c>
      <c r="D12" s="14">
        <v>1</v>
      </c>
      <c r="E12" s="53">
        <v>0</v>
      </c>
      <c r="F12" s="15">
        <f t="shared" si="0"/>
        <v>0</v>
      </c>
    </row>
    <row r="13" spans="2:8" x14ac:dyDescent="0.2">
      <c r="B13" s="74" t="s">
        <v>75</v>
      </c>
      <c r="C13" s="15">
        <f>'Respondent Burden'!M3</f>
        <v>0</v>
      </c>
      <c r="D13" s="14">
        <v>1</v>
      </c>
      <c r="E13" s="53">
        <v>0</v>
      </c>
      <c r="F13" s="15">
        <f t="shared" si="0"/>
        <v>0</v>
      </c>
    </row>
    <row r="14" spans="2:8" x14ac:dyDescent="0.2">
      <c r="B14" s="74" t="s">
        <v>76</v>
      </c>
      <c r="C14" s="15">
        <f>'Respondent Burden'!F25</f>
        <v>6</v>
      </c>
      <c r="D14" s="14">
        <v>2</v>
      </c>
      <c r="E14" s="53">
        <v>0</v>
      </c>
      <c r="F14" s="15">
        <f t="shared" si="0"/>
        <v>12</v>
      </c>
    </row>
    <row r="15" spans="2:8" x14ac:dyDescent="0.2">
      <c r="B15" s="74" t="s">
        <v>129</v>
      </c>
      <c r="C15" s="15">
        <f>'Respondent Burden'!M3</f>
        <v>0</v>
      </c>
      <c r="D15" s="14">
        <v>1</v>
      </c>
      <c r="E15" s="53">
        <v>0</v>
      </c>
      <c r="F15" s="15">
        <f t="shared" si="0"/>
        <v>0</v>
      </c>
    </row>
    <row r="16" spans="2:8" x14ac:dyDescent="0.2">
      <c r="B16" s="74" t="s">
        <v>77</v>
      </c>
      <c r="C16" s="15">
        <f>'Respondent Burden'!F27</f>
        <v>0</v>
      </c>
      <c r="D16" s="14">
        <v>1</v>
      </c>
      <c r="E16" s="53">
        <v>0</v>
      </c>
      <c r="F16" s="15">
        <f t="shared" si="0"/>
        <v>0</v>
      </c>
    </row>
    <row r="17" spans="2:8" x14ac:dyDescent="0.2">
      <c r="B17" s="74" t="s">
        <v>78</v>
      </c>
      <c r="C17" s="15">
        <f>'Respondent Burden'!F28</f>
        <v>0</v>
      </c>
      <c r="D17" s="14">
        <v>1</v>
      </c>
      <c r="E17" s="53">
        <v>0</v>
      </c>
      <c r="F17" s="15">
        <f t="shared" si="0"/>
        <v>0</v>
      </c>
    </row>
    <row r="18" spans="2:8" x14ac:dyDescent="0.2">
      <c r="B18" s="54"/>
      <c r="C18" s="54"/>
      <c r="D18" s="54"/>
      <c r="E18" s="53" t="s">
        <v>7</v>
      </c>
      <c r="F18" s="52">
        <f>SUM(F4:F17)</f>
        <v>12</v>
      </c>
      <c r="G18" s="30"/>
      <c r="H18" s="34" t="s">
        <v>79</v>
      </c>
    </row>
    <row r="19" spans="2:8" x14ac:dyDescent="0.2">
      <c r="B19" s="73" t="s">
        <v>97</v>
      </c>
      <c r="E19" s="67" t="s">
        <v>54</v>
      </c>
      <c r="F19" s="93">
        <f>'Respondent Burden'!G43/'# Responses'!F18</f>
        <v>1.4166666666666667</v>
      </c>
    </row>
    <row r="20" spans="2:8" ht="25.5" x14ac:dyDescent="0.2">
      <c r="B20" s="73" t="s">
        <v>96</v>
      </c>
    </row>
  </sheetData>
  <mergeCells count="1">
    <mergeCell ref="B2:F2"/>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tabSelected="1" zoomScaleNormal="100" workbookViewId="0">
      <selection activeCell="B1" sqref="B1"/>
    </sheetView>
  </sheetViews>
  <sheetFormatPr defaultRowHeight="12.75" x14ac:dyDescent="0.2"/>
  <cols>
    <col min="1" max="1" width="0.7109375" style="58" customWidth="1"/>
    <col min="2" max="2" width="44.42578125" style="1" customWidth="1"/>
    <col min="3" max="3" width="12.7109375" style="1" customWidth="1"/>
    <col min="4" max="4" width="12.5703125" style="1" customWidth="1"/>
    <col min="5" max="5" width="13.42578125" style="1" customWidth="1"/>
    <col min="6" max="6" width="11.140625" style="1" customWidth="1"/>
    <col min="7" max="7" width="10.28515625" style="1" customWidth="1"/>
    <col min="8" max="8" width="11.85546875" style="1" customWidth="1"/>
    <col min="9" max="9" width="12.140625" style="1" customWidth="1"/>
    <col min="10" max="10" width="12.7109375" style="1" bestFit="1" customWidth="1"/>
    <col min="11" max="11" width="1" style="5" customWidth="1"/>
    <col min="12" max="12" width="35.85546875" style="5" customWidth="1"/>
    <col min="13" max="13" width="4.85546875" style="5" bestFit="1" customWidth="1"/>
    <col min="14" max="14" width="8" style="1" bestFit="1" customWidth="1"/>
    <col min="15" max="16384" width="9.140625" style="1"/>
  </cols>
  <sheetData>
    <row r="1" spans="1:13" s="5" customFormat="1" ht="15.75" x14ac:dyDescent="0.25">
      <c r="A1" s="2"/>
      <c r="B1" s="3" t="s">
        <v>68</v>
      </c>
      <c r="C1" s="2"/>
      <c r="D1" s="2"/>
      <c r="E1" s="2"/>
      <c r="F1" s="2"/>
      <c r="G1" s="2"/>
      <c r="H1" s="2"/>
      <c r="I1" s="2"/>
      <c r="J1" s="4"/>
      <c r="L1" s="17" t="s">
        <v>27</v>
      </c>
      <c r="M1" s="17" t="s">
        <v>28</v>
      </c>
    </row>
    <row r="2" spans="1:13" s="5" customFormat="1" ht="15.75" x14ac:dyDescent="0.25">
      <c r="A2" s="2"/>
      <c r="B2" s="3"/>
      <c r="C2" s="2"/>
      <c r="D2" s="2"/>
      <c r="E2" s="2"/>
      <c r="F2" s="2"/>
      <c r="G2" s="2"/>
      <c r="H2" s="2"/>
      <c r="I2" s="2"/>
      <c r="J2" s="4"/>
      <c r="L2" s="18" t="s">
        <v>30</v>
      </c>
      <c r="M2" s="72">
        <f>'# Respondents'!G10</f>
        <v>6</v>
      </c>
    </row>
    <row r="3" spans="1:13" s="5" customFormat="1" x14ac:dyDescent="0.2">
      <c r="A3" s="2"/>
      <c r="F3" s="63" t="s">
        <v>53</v>
      </c>
      <c r="G3" s="64">
        <v>103.97</v>
      </c>
      <c r="H3" s="64">
        <v>129.93</v>
      </c>
      <c r="I3" s="59">
        <v>51.79</v>
      </c>
      <c r="J3" s="6"/>
      <c r="L3" s="68" t="s">
        <v>63</v>
      </c>
      <c r="M3" s="84">
        <f>'# Respondents'!C10</f>
        <v>0</v>
      </c>
    </row>
    <row r="4" spans="1:13" s="10" customFormat="1" ht="12.75" customHeight="1" x14ac:dyDescent="0.2">
      <c r="A4" s="7"/>
      <c r="B4" s="105" t="s">
        <v>8</v>
      </c>
      <c r="C4" s="8" t="s">
        <v>9</v>
      </c>
      <c r="D4" s="8" t="s">
        <v>10</v>
      </c>
      <c r="E4" s="8" t="s">
        <v>11</v>
      </c>
      <c r="F4" s="8" t="s">
        <v>12</v>
      </c>
      <c r="G4" s="8" t="s">
        <v>13</v>
      </c>
      <c r="H4" s="8" t="s">
        <v>14</v>
      </c>
      <c r="I4" s="8" t="s">
        <v>15</v>
      </c>
      <c r="J4" s="9" t="s">
        <v>16</v>
      </c>
    </row>
    <row r="5" spans="1:13" s="13" customFormat="1" ht="51.75" x14ac:dyDescent="0.25">
      <c r="A5" s="11"/>
      <c r="B5" s="106"/>
      <c r="C5" s="12" t="s">
        <v>17</v>
      </c>
      <c r="D5" s="12" t="s">
        <v>18</v>
      </c>
      <c r="E5" s="12" t="s">
        <v>19</v>
      </c>
      <c r="F5" s="12" t="s">
        <v>20</v>
      </c>
      <c r="G5" s="12" t="s">
        <v>21</v>
      </c>
      <c r="H5" s="12" t="s">
        <v>22</v>
      </c>
      <c r="I5" s="12" t="s">
        <v>23</v>
      </c>
      <c r="J5" s="66" t="s">
        <v>24</v>
      </c>
      <c r="L5" s="62" t="s">
        <v>64</v>
      </c>
    </row>
    <row r="6" spans="1:13" s="2" customFormat="1" x14ac:dyDescent="0.2">
      <c r="B6" s="86" t="s">
        <v>5</v>
      </c>
      <c r="C6" s="14" t="s">
        <v>25</v>
      </c>
      <c r="D6" s="14"/>
      <c r="E6" s="14"/>
      <c r="F6" s="14"/>
      <c r="G6" s="14"/>
      <c r="H6" s="14"/>
      <c r="I6" s="14"/>
      <c r="J6" s="46"/>
    </row>
    <row r="7" spans="1:13" s="5" customFormat="1" x14ac:dyDescent="0.2">
      <c r="A7" s="2"/>
      <c r="B7" s="86" t="s">
        <v>26</v>
      </c>
      <c r="C7" s="14" t="s">
        <v>25</v>
      </c>
      <c r="D7" s="14"/>
      <c r="E7" s="14"/>
      <c r="F7" s="14"/>
      <c r="G7" s="14"/>
      <c r="H7" s="14"/>
      <c r="I7" s="14"/>
      <c r="J7" s="46"/>
    </row>
    <row r="8" spans="1:13" s="2" customFormat="1" x14ac:dyDescent="0.2">
      <c r="B8" s="86" t="s">
        <v>70</v>
      </c>
      <c r="C8" s="14"/>
      <c r="D8" s="14"/>
      <c r="E8" s="14"/>
      <c r="F8" s="14"/>
      <c r="G8" s="14"/>
      <c r="H8" s="14"/>
      <c r="I8" s="14"/>
      <c r="J8" s="46"/>
      <c r="K8" s="5"/>
    </row>
    <row r="9" spans="1:13" s="5" customFormat="1" ht="15.75" x14ac:dyDescent="0.2">
      <c r="A9" s="2"/>
      <c r="B9" s="74" t="s">
        <v>111</v>
      </c>
      <c r="C9" s="14">
        <v>0.5</v>
      </c>
      <c r="D9" s="14">
        <v>1</v>
      </c>
      <c r="E9" s="15">
        <f>C9*D9</f>
        <v>0.5</v>
      </c>
      <c r="F9" s="15">
        <f>M2+M3</f>
        <v>6</v>
      </c>
      <c r="G9" s="15">
        <f>ROUND(E9*F9,2)</f>
        <v>3</v>
      </c>
      <c r="H9" s="65">
        <f>ROUND(G9*0.05,2)</f>
        <v>0.15</v>
      </c>
      <c r="I9" s="65">
        <f>ROUND(G9*0.1, 2)</f>
        <v>0.3</v>
      </c>
      <c r="J9" s="46">
        <f>ROUND(G9*$G$3+H9*$H$3+I9*$I$3, 2)</f>
        <v>346.94</v>
      </c>
    </row>
    <row r="10" spans="1:13" s="5" customFormat="1" x14ac:dyDescent="0.2">
      <c r="A10" s="2"/>
      <c r="B10" s="74" t="s">
        <v>29</v>
      </c>
      <c r="C10" s="14"/>
      <c r="D10" s="14"/>
      <c r="E10" s="14"/>
      <c r="F10" s="14"/>
      <c r="G10" s="14"/>
      <c r="H10" s="14"/>
      <c r="I10" s="14"/>
      <c r="J10" s="46"/>
    </row>
    <row r="11" spans="1:13" s="5" customFormat="1" x14ac:dyDescent="0.2">
      <c r="A11" s="2"/>
      <c r="B11" s="87" t="s">
        <v>81</v>
      </c>
      <c r="C11" s="14">
        <v>2</v>
      </c>
      <c r="D11" s="88">
        <v>1</v>
      </c>
      <c r="E11" s="15">
        <f>C11*D11</f>
        <v>2</v>
      </c>
      <c r="F11" s="15">
        <f>M3</f>
        <v>0</v>
      </c>
      <c r="G11" s="15">
        <f>ROUND(E11*F11,2)</f>
        <v>0</v>
      </c>
      <c r="H11" s="15">
        <f>ROUND(G11*0.05,2)</f>
        <v>0</v>
      </c>
      <c r="I11" s="15">
        <f>ROUND(G11*0.1, 2)</f>
        <v>0</v>
      </c>
      <c r="J11" s="16">
        <f>ROUND(G11*$G$3+H11*$H$3+I11*$I$3, 2)</f>
        <v>0</v>
      </c>
    </row>
    <row r="12" spans="1:13" s="5" customFormat="1" ht="15.75" x14ac:dyDescent="0.2">
      <c r="A12" s="2"/>
      <c r="B12" s="87" t="s">
        <v>107</v>
      </c>
      <c r="C12" s="14" t="s">
        <v>25</v>
      </c>
      <c r="D12" s="88"/>
      <c r="E12" s="15"/>
      <c r="F12" s="65"/>
      <c r="G12" s="15"/>
      <c r="H12" s="65"/>
      <c r="I12" s="65"/>
      <c r="J12" s="89"/>
    </row>
    <row r="13" spans="1:13" s="5" customFormat="1" x14ac:dyDescent="0.2">
      <c r="A13" s="2"/>
      <c r="B13" s="74" t="s">
        <v>56</v>
      </c>
      <c r="C13" s="14" t="s">
        <v>71</v>
      </c>
      <c r="D13" s="14"/>
      <c r="E13" s="15"/>
      <c r="F13" s="15"/>
      <c r="G13" s="15"/>
      <c r="H13" s="15"/>
      <c r="I13" s="15"/>
      <c r="J13" s="16"/>
    </row>
    <row r="14" spans="1:13" s="5" customFormat="1" x14ac:dyDescent="0.2">
      <c r="A14" s="2"/>
      <c r="B14" s="74" t="s">
        <v>57</v>
      </c>
      <c r="C14" s="14" t="s">
        <v>71</v>
      </c>
      <c r="D14" s="14"/>
      <c r="E14" s="15"/>
      <c r="F14" s="15"/>
      <c r="G14" s="15"/>
      <c r="H14" s="15"/>
      <c r="I14" s="15"/>
      <c r="J14" s="16"/>
    </row>
    <row r="15" spans="1:13" s="5" customFormat="1" x14ac:dyDescent="0.2">
      <c r="A15" s="2"/>
      <c r="B15" s="74" t="s">
        <v>58</v>
      </c>
      <c r="C15" s="14"/>
      <c r="D15" s="14"/>
      <c r="E15" s="15"/>
      <c r="F15" s="15"/>
      <c r="G15" s="15"/>
      <c r="H15" s="15"/>
      <c r="I15" s="15"/>
      <c r="J15" s="16"/>
    </row>
    <row r="16" spans="1:13" s="5" customFormat="1" x14ac:dyDescent="0.2">
      <c r="A16" s="2"/>
      <c r="B16" s="87" t="s">
        <v>82</v>
      </c>
      <c r="C16" s="14">
        <v>2</v>
      </c>
      <c r="D16" s="88">
        <v>1</v>
      </c>
      <c r="E16" s="15">
        <f>C16*D16</f>
        <v>2</v>
      </c>
      <c r="F16" s="15">
        <f>M3</f>
        <v>0</v>
      </c>
      <c r="G16" s="15">
        <f t="shared" ref="G16:G20" si="0">ROUND(E16*F16,2)</f>
        <v>0</v>
      </c>
      <c r="H16" s="15">
        <f t="shared" ref="H16:H20" si="1">ROUND(G16*0.05,2)</f>
        <v>0</v>
      </c>
      <c r="I16" s="15">
        <f t="shared" ref="I16:I20" si="2">ROUND(G16*0.1, 2)</f>
        <v>0</v>
      </c>
      <c r="J16" s="16">
        <f t="shared" ref="J16:J20" si="3">ROUND(G16*$G$3+H16*$H$3+I16*$I$3, 2)</f>
        <v>0</v>
      </c>
    </row>
    <row r="17" spans="1:12" s="5" customFormat="1" x14ac:dyDescent="0.2">
      <c r="A17" s="2"/>
      <c r="B17" s="87" t="s">
        <v>83</v>
      </c>
      <c r="C17" s="14">
        <v>2</v>
      </c>
      <c r="D17" s="88">
        <v>1</v>
      </c>
      <c r="E17" s="15">
        <f>C17*D17</f>
        <v>2</v>
      </c>
      <c r="F17" s="15">
        <f>M3</f>
        <v>0</v>
      </c>
      <c r="G17" s="15">
        <f t="shared" si="0"/>
        <v>0</v>
      </c>
      <c r="H17" s="15">
        <f t="shared" si="1"/>
        <v>0</v>
      </c>
      <c r="I17" s="15">
        <f t="shared" si="2"/>
        <v>0</v>
      </c>
      <c r="J17" s="16">
        <f t="shared" si="3"/>
        <v>0</v>
      </c>
    </row>
    <row r="18" spans="1:12" s="5" customFormat="1" ht="15.75" x14ac:dyDescent="0.2">
      <c r="A18" s="2"/>
      <c r="B18" s="87" t="s">
        <v>99</v>
      </c>
      <c r="C18" s="14" t="s">
        <v>25</v>
      </c>
      <c r="D18" s="88"/>
      <c r="E18" s="15"/>
      <c r="F18" s="65"/>
      <c r="G18" s="65"/>
      <c r="H18" s="50"/>
      <c r="I18" s="50"/>
      <c r="J18" s="46"/>
    </row>
    <row r="19" spans="1:12" s="5" customFormat="1" ht="25.5" x14ac:dyDescent="0.2">
      <c r="A19" s="2"/>
      <c r="B19" s="87" t="s">
        <v>84</v>
      </c>
      <c r="C19" s="14">
        <v>2</v>
      </c>
      <c r="D19" s="88">
        <v>1</v>
      </c>
      <c r="E19" s="15">
        <f>C19*D19</f>
        <v>2</v>
      </c>
      <c r="F19" s="15">
        <f>M3</f>
        <v>0</v>
      </c>
      <c r="G19" s="15">
        <f t="shared" ref="G19" si="4">ROUND(E19*F19,2)</f>
        <v>0</v>
      </c>
      <c r="H19" s="15">
        <f t="shared" ref="H19" si="5">ROUND(G19*0.05,2)</f>
        <v>0</v>
      </c>
      <c r="I19" s="15">
        <f t="shared" ref="I19" si="6">ROUND(G19*0.1, 2)</f>
        <v>0</v>
      </c>
      <c r="J19" s="16">
        <f t="shared" ref="J19" si="7">ROUND(G19*$G$3+H19*$H$3+I19*$I$3, 2)</f>
        <v>0</v>
      </c>
    </row>
    <row r="20" spans="1:12" s="5" customFormat="1" x14ac:dyDescent="0.2">
      <c r="A20" s="2"/>
      <c r="B20" s="87" t="s">
        <v>85</v>
      </c>
      <c r="C20" s="14">
        <v>2</v>
      </c>
      <c r="D20" s="88">
        <v>1</v>
      </c>
      <c r="E20" s="15">
        <f>C20*D20</f>
        <v>2</v>
      </c>
      <c r="F20" s="15">
        <f>M3</f>
        <v>0</v>
      </c>
      <c r="G20" s="15">
        <f t="shared" si="0"/>
        <v>0</v>
      </c>
      <c r="H20" s="15">
        <f t="shared" si="1"/>
        <v>0</v>
      </c>
      <c r="I20" s="15">
        <f t="shared" si="2"/>
        <v>0</v>
      </c>
      <c r="J20" s="16">
        <f t="shared" si="3"/>
        <v>0</v>
      </c>
    </row>
    <row r="21" spans="1:12" s="5" customFormat="1" x14ac:dyDescent="0.2">
      <c r="A21" s="2"/>
      <c r="B21" s="87" t="s">
        <v>86</v>
      </c>
      <c r="C21" s="14">
        <v>2</v>
      </c>
      <c r="D21" s="88">
        <v>1</v>
      </c>
      <c r="E21" s="15">
        <f>C21*D21</f>
        <v>2</v>
      </c>
      <c r="F21" s="15">
        <f>M3</f>
        <v>0</v>
      </c>
      <c r="G21" s="15">
        <f t="shared" ref="G21" si="8">ROUND(E21*F21,2)</f>
        <v>0</v>
      </c>
      <c r="H21" s="15">
        <f t="shared" ref="H21" si="9">ROUND(G21*0.05,2)</f>
        <v>0</v>
      </c>
      <c r="I21" s="15">
        <f t="shared" ref="I21" si="10">ROUND(G21*0.1, 2)</f>
        <v>0</v>
      </c>
      <c r="J21" s="16">
        <f t="shared" ref="J21" si="11">ROUND(G21*$G$3+H21*$H$3+I21*$I$3, 2)</f>
        <v>0</v>
      </c>
    </row>
    <row r="22" spans="1:12" s="5" customFormat="1" ht="15.75" x14ac:dyDescent="0.2">
      <c r="A22" s="2"/>
      <c r="B22" s="87" t="s">
        <v>100</v>
      </c>
      <c r="C22" s="14" t="s">
        <v>25</v>
      </c>
      <c r="D22" s="88"/>
      <c r="E22" s="15"/>
      <c r="F22" s="15"/>
      <c r="G22" s="15"/>
      <c r="H22" s="15"/>
      <c r="I22" s="15"/>
      <c r="J22" s="16"/>
    </row>
    <row r="23" spans="1:12" s="5" customFormat="1" ht="15.75" x14ac:dyDescent="0.2">
      <c r="A23" s="2"/>
      <c r="B23" s="87" t="s">
        <v>101</v>
      </c>
      <c r="C23" s="14" t="s">
        <v>25</v>
      </c>
      <c r="D23" s="88"/>
      <c r="E23" s="15"/>
      <c r="F23" s="15"/>
      <c r="G23" s="15"/>
      <c r="H23" s="15"/>
      <c r="I23" s="15"/>
      <c r="J23" s="16"/>
    </row>
    <row r="24" spans="1:12" s="5" customFormat="1" ht="15.75" x14ac:dyDescent="0.2">
      <c r="A24" s="2"/>
      <c r="B24" s="87" t="s">
        <v>102</v>
      </c>
      <c r="C24" s="14" t="s">
        <v>25</v>
      </c>
      <c r="D24" s="88"/>
      <c r="E24" s="15"/>
      <c r="F24" s="15"/>
      <c r="G24" s="15"/>
      <c r="H24" s="15"/>
      <c r="I24" s="15"/>
      <c r="J24" s="16"/>
    </row>
    <row r="25" spans="1:12" s="5" customFormat="1" x14ac:dyDescent="0.2">
      <c r="A25" s="2"/>
      <c r="B25" s="87" t="s">
        <v>76</v>
      </c>
      <c r="C25" s="14">
        <v>1</v>
      </c>
      <c r="D25" s="88">
        <v>2</v>
      </c>
      <c r="E25" s="15">
        <f>C25*D25</f>
        <v>2</v>
      </c>
      <c r="F25" s="15">
        <f>M2</f>
        <v>6</v>
      </c>
      <c r="G25" s="15">
        <f t="shared" ref="G25" si="12">ROUND(E25*F25,2)</f>
        <v>12</v>
      </c>
      <c r="H25" s="65">
        <f t="shared" ref="H25" si="13">ROUND(G25*0.05,2)</f>
        <v>0.6</v>
      </c>
      <c r="I25" s="65">
        <f t="shared" ref="I25" si="14">ROUND(G25*0.1, 2)</f>
        <v>1.2</v>
      </c>
      <c r="J25" s="46">
        <f t="shared" ref="J25" si="15">ROUND(G25*$G$3+H25*$H$3+I25*$I$3, 2)</f>
        <v>1387.75</v>
      </c>
    </row>
    <row r="26" spans="1:12" s="5" customFormat="1" ht="15.75" x14ac:dyDescent="0.2">
      <c r="A26" s="2"/>
      <c r="B26" s="87" t="s">
        <v>103</v>
      </c>
      <c r="C26" s="14" t="s">
        <v>25</v>
      </c>
      <c r="D26" s="88"/>
      <c r="E26" s="15"/>
      <c r="F26" s="15"/>
      <c r="G26" s="15"/>
      <c r="H26" s="15"/>
      <c r="I26" s="15"/>
      <c r="J26" s="16"/>
    </row>
    <row r="27" spans="1:12" s="5" customFormat="1" x14ac:dyDescent="0.2">
      <c r="A27" s="2"/>
      <c r="B27" s="87" t="s">
        <v>77</v>
      </c>
      <c r="C27" s="14">
        <v>2</v>
      </c>
      <c r="D27" s="88">
        <v>1</v>
      </c>
      <c r="E27" s="15">
        <f>C27*D27</f>
        <v>2</v>
      </c>
      <c r="F27" s="15">
        <f>M3</f>
        <v>0</v>
      </c>
      <c r="G27" s="15">
        <f t="shared" ref="G27" si="16">ROUND(E27*F27,2)</f>
        <v>0</v>
      </c>
      <c r="H27" s="15">
        <f t="shared" ref="H27" si="17">ROUND(G27*0.05,2)</f>
        <v>0</v>
      </c>
      <c r="I27" s="15">
        <f t="shared" ref="I27" si="18">ROUND(G27*0.1, 2)</f>
        <v>0</v>
      </c>
      <c r="J27" s="16">
        <f t="shared" ref="J27" si="19">ROUND(G27*$G$3+H27*$H$3+I27*$I$3, 2)</f>
        <v>0</v>
      </c>
    </row>
    <row r="28" spans="1:12" s="5" customFormat="1" x14ac:dyDescent="0.2">
      <c r="A28" s="2"/>
      <c r="B28" s="87" t="s">
        <v>78</v>
      </c>
      <c r="C28" s="14">
        <v>2</v>
      </c>
      <c r="D28" s="88">
        <v>1</v>
      </c>
      <c r="E28" s="15">
        <f>C28*D28</f>
        <v>2</v>
      </c>
      <c r="F28" s="15">
        <f>M3</f>
        <v>0</v>
      </c>
      <c r="G28" s="15">
        <f>ROUND(E28*F28,2)</f>
        <v>0</v>
      </c>
      <c r="H28" s="15">
        <f>ROUND(G28*0.05,2)</f>
        <v>0</v>
      </c>
      <c r="I28" s="15">
        <f>ROUND(G28*0.1, 2)</f>
        <v>0</v>
      </c>
      <c r="J28" s="16">
        <f>ROUND(G28*$G$3+H28*$H$3+I28*$I$3, 2)</f>
        <v>0</v>
      </c>
    </row>
    <row r="29" spans="1:12" s="5" customFormat="1" ht="13.5" x14ac:dyDescent="0.25">
      <c r="A29" s="2"/>
      <c r="B29" s="90" t="s">
        <v>6</v>
      </c>
      <c r="C29" s="47"/>
      <c r="D29" s="47"/>
      <c r="E29" s="91"/>
      <c r="F29" s="91"/>
      <c r="G29" s="107">
        <f>ROUND(SUM(G9:I28), 0)</f>
        <v>17</v>
      </c>
      <c r="H29" s="108"/>
      <c r="I29" s="109"/>
      <c r="J29" s="92">
        <f>SUM(J9:J28)</f>
        <v>1734.69</v>
      </c>
      <c r="L29" s="5" t="s">
        <v>87</v>
      </c>
    </row>
    <row r="30" spans="1:12" s="2" customFormat="1" x14ac:dyDescent="0.2">
      <c r="B30" s="86" t="s">
        <v>89</v>
      </c>
      <c r="C30" s="14"/>
      <c r="D30" s="14"/>
      <c r="E30" s="14"/>
      <c r="F30" s="14"/>
      <c r="G30" s="14"/>
      <c r="H30" s="14"/>
      <c r="I30" s="14"/>
      <c r="J30" s="46"/>
    </row>
    <row r="31" spans="1:12" s="5" customFormat="1" x14ac:dyDescent="0.2">
      <c r="A31" s="2"/>
      <c r="B31" s="74" t="s">
        <v>112</v>
      </c>
      <c r="C31" s="14" t="s">
        <v>88</v>
      </c>
      <c r="D31" s="88"/>
      <c r="E31" s="15"/>
      <c r="F31" s="15"/>
      <c r="G31" s="15"/>
      <c r="H31" s="65"/>
      <c r="I31" s="65"/>
      <c r="J31" s="46"/>
    </row>
    <row r="32" spans="1:12" s="2" customFormat="1" x14ac:dyDescent="0.2">
      <c r="B32" s="74" t="s">
        <v>60</v>
      </c>
      <c r="C32" s="14" t="s">
        <v>72</v>
      </c>
      <c r="D32" s="14"/>
      <c r="E32" s="15"/>
      <c r="F32" s="15"/>
      <c r="G32" s="15"/>
      <c r="H32" s="15"/>
      <c r="I32" s="15"/>
      <c r="J32" s="16"/>
    </row>
    <row r="33" spans="1:12" s="2" customFormat="1" x14ac:dyDescent="0.2">
      <c r="B33" s="74" t="s">
        <v>61</v>
      </c>
      <c r="C33" s="14" t="s">
        <v>72</v>
      </c>
      <c r="D33" s="14"/>
      <c r="E33" s="15"/>
      <c r="F33" s="15"/>
      <c r="G33" s="15"/>
      <c r="H33" s="15"/>
      <c r="I33" s="15"/>
      <c r="J33" s="16"/>
    </row>
    <row r="34" spans="1:12" s="2" customFormat="1" x14ac:dyDescent="0.2">
      <c r="B34" s="74" t="s">
        <v>90</v>
      </c>
      <c r="C34" s="14" t="s">
        <v>72</v>
      </c>
      <c r="D34" s="14"/>
      <c r="E34" s="15"/>
      <c r="F34" s="15"/>
      <c r="G34" s="15"/>
      <c r="H34" s="15"/>
      <c r="I34" s="15"/>
      <c r="J34" s="16"/>
    </row>
    <row r="35" spans="1:12" s="2" customFormat="1" x14ac:dyDescent="0.2">
      <c r="B35" s="74" t="s">
        <v>91</v>
      </c>
      <c r="C35" s="14"/>
      <c r="D35" s="14"/>
      <c r="E35" s="15"/>
      <c r="F35" s="15"/>
      <c r="G35" s="15"/>
      <c r="H35" s="15"/>
      <c r="I35" s="15"/>
      <c r="J35" s="16"/>
    </row>
    <row r="36" spans="1:12" s="5" customFormat="1" ht="15.75" x14ac:dyDescent="0.2">
      <c r="A36" s="2"/>
      <c r="B36" s="87" t="s">
        <v>104</v>
      </c>
      <c r="C36" s="14" t="s">
        <v>25</v>
      </c>
      <c r="D36" s="14"/>
      <c r="E36" s="15"/>
      <c r="F36" s="15"/>
      <c r="G36" s="15"/>
      <c r="H36" s="65"/>
      <c r="I36" s="65"/>
      <c r="J36" s="46"/>
    </row>
    <row r="37" spans="1:12" s="5" customFormat="1" ht="28.5" x14ac:dyDescent="0.2">
      <c r="A37" s="2"/>
      <c r="B37" s="87" t="s">
        <v>105</v>
      </c>
      <c r="C37" s="14" t="s">
        <v>25</v>
      </c>
      <c r="D37" s="14"/>
      <c r="E37" s="15"/>
      <c r="F37" s="15"/>
      <c r="G37" s="15"/>
      <c r="H37" s="65"/>
      <c r="I37" s="65"/>
      <c r="J37" s="46"/>
    </row>
    <row r="38" spans="1:12" s="5" customFormat="1" ht="28.5" x14ac:dyDescent="0.2">
      <c r="A38" s="2"/>
      <c r="B38" s="87" t="s">
        <v>106</v>
      </c>
      <c r="C38" s="14" t="s">
        <v>25</v>
      </c>
      <c r="D38" s="14"/>
      <c r="E38" s="15"/>
      <c r="F38" s="15"/>
      <c r="G38" s="15"/>
      <c r="H38" s="65"/>
      <c r="I38" s="65"/>
      <c r="J38" s="46"/>
    </row>
    <row r="39" spans="1:12" s="2" customFormat="1" x14ac:dyDescent="0.2">
      <c r="B39" s="74" t="s">
        <v>92</v>
      </c>
      <c r="C39" s="14" t="s">
        <v>25</v>
      </c>
      <c r="D39" s="14"/>
      <c r="E39" s="15"/>
      <c r="F39" s="15"/>
      <c r="G39" s="15"/>
      <c r="H39" s="65"/>
      <c r="I39" s="65"/>
      <c r="J39" s="46"/>
    </row>
    <row r="40" spans="1:12" s="2" customFormat="1" x14ac:dyDescent="0.2">
      <c r="B40" s="74" t="s">
        <v>93</v>
      </c>
      <c r="C40" s="14" t="s">
        <v>25</v>
      </c>
      <c r="D40" s="14"/>
      <c r="E40" s="15"/>
      <c r="F40" s="15"/>
      <c r="G40" s="15"/>
      <c r="H40" s="65"/>
      <c r="I40" s="65"/>
      <c r="J40" s="46"/>
    </row>
    <row r="41" spans="1:12" s="2" customFormat="1" x14ac:dyDescent="0.2">
      <c r="B41" s="74" t="s">
        <v>94</v>
      </c>
      <c r="C41" s="14" t="s">
        <v>25</v>
      </c>
      <c r="D41" s="14"/>
      <c r="E41" s="15"/>
      <c r="F41" s="15"/>
      <c r="G41" s="15"/>
      <c r="H41" s="65"/>
      <c r="I41" s="65"/>
      <c r="J41" s="46"/>
    </row>
    <row r="42" spans="1:12" s="5" customFormat="1" ht="13.5" x14ac:dyDescent="0.25">
      <c r="A42" s="2"/>
      <c r="B42" s="90" t="s">
        <v>52</v>
      </c>
      <c r="C42" s="47"/>
      <c r="D42" s="47"/>
      <c r="E42" s="91"/>
      <c r="F42" s="91"/>
      <c r="G42" s="107">
        <f>ROUNDDOWN(SUM(G31:I41), 0)</f>
        <v>0</v>
      </c>
      <c r="H42" s="108"/>
      <c r="I42" s="109"/>
      <c r="J42" s="92">
        <f>SUM(J31:J41)</f>
        <v>0</v>
      </c>
      <c r="L42" s="5" t="s">
        <v>95</v>
      </c>
    </row>
    <row r="43" spans="1:12" s="5" customFormat="1" ht="28.5" x14ac:dyDescent="0.2">
      <c r="A43" s="2"/>
      <c r="B43" s="35" t="s">
        <v>108</v>
      </c>
      <c r="C43" s="47"/>
      <c r="D43" s="36"/>
      <c r="E43" s="35"/>
      <c r="F43" s="36"/>
      <c r="G43" s="110">
        <f>G29+G42</f>
        <v>17</v>
      </c>
      <c r="H43" s="110"/>
      <c r="I43" s="110"/>
      <c r="J43" s="37">
        <f>ROUND(J29+J42, -1)</f>
        <v>1730</v>
      </c>
      <c r="L43" s="2" t="s">
        <v>113</v>
      </c>
    </row>
    <row r="44" spans="1:12" s="5" customFormat="1" ht="25.5" x14ac:dyDescent="0.2">
      <c r="A44" s="2"/>
      <c r="B44" s="35" t="s">
        <v>55</v>
      </c>
      <c r="C44" s="47"/>
      <c r="D44" s="36"/>
      <c r="E44" s="35"/>
      <c r="F44" s="36"/>
      <c r="G44" s="69"/>
      <c r="H44" s="69"/>
      <c r="I44" s="69"/>
      <c r="J44" s="37">
        <v>0</v>
      </c>
      <c r="K44" s="34"/>
    </row>
    <row r="45" spans="1:12" s="5" customFormat="1" ht="15.75" x14ac:dyDescent="0.2">
      <c r="A45" s="2"/>
      <c r="B45" s="35" t="s">
        <v>109</v>
      </c>
      <c r="C45" s="47"/>
      <c r="D45" s="36"/>
      <c r="E45" s="35"/>
      <c r="F45" s="36"/>
      <c r="G45" s="69"/>
      <c r="H45" s="69"/>
      <c r="I45" s="69"/>
      <c r="J45" s="37">
        <f>J43+J44</f>
        <v>1730</v>
      </c>
      <c r="K45" s="34"/>
    </row>
    <row r="46" spans="1:12" s="2" customFormat="1" x14ac:dyDescent="0.2">
      <c r="B46" s="73" t="s">
        <v>97</v>
      </c>
      <c r="C46" s="38"/>
      <c r="D46" s="32"/>
      <c r="E46" s="32"/>
      <c r="F46" s="33"/>
      <c r="G46" s="39"/>
      <c r="K46" s="34"/>
    </row>
    <row r="47" spans="1:12" s="2" customFormat="1" x14ac:dyDescent="0.2">
      <c r="B47" s="73" t="s">
        <v>62</v>
      </c>
      <c r="C47" s="38"/>
      <c r="D47" s="32"/>
      <c r="E47" s="32"/>
      <c r="F47" s="33"/>
      <c r="G47" s="39"/>
      <c r="K47" s="34"/>
    </row>
    <row r="48" spans="1:12" s="2" customFormat="1" x14ac:dyDescent="0.2">
      <c r="B48" s="73" t="s">
        <v>96</v>
      </c>
      <c r="C48" s="38"/>
      <c r="D48" s="32"/>
      <c r="E48" s="32"/>
      <c r="F48" s="33"/>
      <c r="G48" s="39"/>
      <c r="K48" s="34"/>
    </row>
    <row r="49" spans="1:13" s="2" customFormat="1" x14ac:dyDescent="0.2">
      <c r="B49" s="31"/>
      <c r="C49" s="38"/>
      <c r="D49" s="32"/>
      <c r="E49" s="32"/>
      <c r="F49" s="33"/>
      <c r="G49" s="39"/>
      <c r="K49" s="34"/>
    </row>
    <row r="50" spans="1:13" s="5" customFormat="1" x14ac:dyDescent="0.2">
      <c r="A50" s="2"/>
      <c r="B50" s="75" t="s">
        <v>51</v>
      </c>
      <c r="C50" s="2"/>
      <c r="D50" s="2"/>
      <c r="E50" s="2"/>
      <c r="F50" s="2"/>
      <c r="G50" s="2"/>
      <c r="H50" s="2"/>
      <c r="I50" s="2"/>
      <c r="J50" s="2"/>
    </row>
    <row r="51" spans="1:13" s="5" customFormat="1" x14ac:dyDescent="0.2">
      <c r="A51" s="2"/>
      <c r="B51" s="103" t="s">
        <v>98</v>
      </c>
      <c r="C51" s="103"/>
      <c r="D51" s="103"/>
      <c r="E51" s="103"/>
      <c r="F51" s="103"/>
      <c r="G51" s="103"/>
      <c r="H51" s="103"/>
      <c r="I51" s="103"/>
      <c r="J51" s="103"/>
    </row>
    <row r="52" spans="1:13" s="2" customFormat="1" ht="39.75" customHeight="1" x14ac:dyDescent="0.2">
      <c r="B52" s="104" t="s">
        <v>66</v>
      </c>
      <c r="C52" s="104"/>
      <c r="D52" s="104"/>
      <c r="E52" s="104"/>
      <c r="F52" s="104"/>
      <c r="G52" s="104"/>
      <c r="H52" s="104"/>
      <c r="I52" s="104"/>
      <c r="J52" s="104"/>
    </row>
    <row r="53" spans="1:13" s="2" customFormat="1" x14ac:dyDescent="0.2">
      <c r="B53" s="103" t="s">
        <v>131</v>
      </c>
      <c r="C53" s="103"/>
      <c r="D53" s="103"/>
      <c r="E53" s="103"/>
      <c r="F53" s="103"/>
      <c r="G53" s="103"/>
      <c r="H53" s="103"/>
      <c r="I53" s="103"/>
      <c r="J53" s="103"/>
    </row>
    <row r="54" spans="1:13" s="2" customFormat="1" ht="41.25" customHeight="1" x14ac:dyDescent="0.2">
      <c r="B54" s="103" t="s">
        <v>114</v>
      </c>
      <c r="C54" s="103"/>
      <c r="D54" s="103"/>
      <c r="E54" s="103"/>
      <c r="F54" s="103"/>
      <c r="G54" s="103"/>
      <c r="H54" s="103"/>
      <c r="I54" s="103"/>
      <c r="J54" s="103"/>
    </row>
    <row r="55" spans="1:13" s="58" customFormat="1" ht="15.75" x14ac:dyDescent="0.2">
      <c r="B55" s="101" t="s">
        <v>110</v>
      </c>
      <c r="C55" s="102"/>
      <c r="D55" s="102"/>
      <c r="E55" s="102"/>
      <c r="F55" s="102"/>
      <c r="G55" s="102"/>
      <c r="H55" s="102"/>
      <c r="I55" s="102"/>
      <c r="J55" s="102"/>
      <c r="K55" s="2"/>
      <c r="L55" s="2"/>
      <c r="M55" s="2"/>
    </row>
    <row r="56" spans="1:13" x14ac:dyDescent="0.2">
      <c r="B56" s="58"/>
      <c r="C56" s="58"/>
      <c r="D56" s="58"/>
      <c r="E56" s="58"/>
      <c r="F56" s="58"/>
      <c r="G56" s="58"/>
      <c r="H56" s="58"/>
      <c r="I56" s="58"/>
      <c r="J56" s="58"/>
    </row>
    <row r="57" spans="1:13" x14ac:dyDescent="0.2">
      <c r="B57" s="79"/>
    </row>
  </sheetData>
  <mergeCells count="9">
    <mergeCell ref="B55:J55"/>
    <mergeCell ref="B54:J54"/>
    <mergeCell ref="B52:J52"/>
    <mergeCell ref="B53:J53"/>
    <mergeCell ref="B4:B5"/>
    <mergeCell ref="G29:I29"/>
    <mergeCell ref="G42:I42"/>
    <mergeCell ref="G43:I43"/>
    <mergeCell ref="B51:J5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zoomScale="90" zoomScaleNormal="90" workbookViewId="0">
      <selection activeCell="J19" sqref="J19"/>
    </sheetView>
  </sheetViews>
  <sheetFormatPr defaultColWidth="9.140625" defaultRowHeight="15" x14ac:dyDescent="0.25"/>
  <cols>
    <col min="1" max="1" width="0.85546875" customWidth="1"/>
    <col min="2" max="2" width="37.7109375" customWidth="1"/>
    <col min="3" max="3" width="12.85546875" bestFit="1" customWidth="1"/>
    <col min="4" max="5" width="12.5703125" bestFit="1" customWidth="1"/>
    <col min="6" max="6" width="11.7109375" customWidth="1"/>
    <col min="7" max="7" width="13.85546875" bestFit="1" customWidth="1"/>
    <col min="8" max="9" width="12.42578125" bestFit="1" customWidth="1"/>
    <col min="10" max="10" width="10.28515625" bestFit="1" customWidth="1"/>
    <col min="11" max="11" width="2" style="61" customWidth="1"/>
    <col min="12" max="12" width="6.7109375" style="61" bestFit="1" customWidth="1"/>
    <col min="13" max="13" width="7.7109375" style="61" customWidth="1"/>
  </cols>
  <sheetData>
    <row r="1" spans="2:13" ht="15.75" x14ac:dyDescent="0.25">
      <c r="B1" s="3" t="s">
        <v>69</v>
      </c>
    </row>
    <row r="2" spans="2:13" ht="15.75" x14ac:dyDescent="0.25">
      <c r="B2" s="3"/>
    </row>
    <row r="3" spans="2:13" x14ac:dyDescent="0.25">
      <c r="F3" s="63" t="s">
        <v>53</v>
      </c>
      <c r="G3" s="42">
        <v>46.67</v>
      </c>
      <c r="H3" s="42">
        <v>62.9</v>
      </c>
      <c r="I3" s="42">
        <v>25.25</v>
      </c>
    </row>
    <row r="4" spans="2:13" s="7" customFormat="1" ht="12.75" x14ac:dyDescent="0.2">
      <c r="B4" s="114" t="s">
        <v>8</v>
      </c>
      <c r="C4" s="40" t="s">
        <v>9</v>
      </c>
      <c r="D4" s="40" t="s">
        <v>10</v>
      </c>
      <c r="E4" s="40" t="s">
        <v>11</v>
      </c>
      <c r="F4" s="40" t="s">
        <v>12</v>
      </c>
      <c r="G4" s="40" t="s">
        <v>13</v>
      </c>
      <c r="H4" s="40" t="s">
        <v>14</v>
      </c>
      <c r="I4" s="40" t="s">
        <v>15</v>
      </c>
      <c r="J4" s="40" t="s">
        <v>16</v>
      </c>
      <c r="K4" s="41"/>
    </row>
    <row r="5" spans="2:13" s="11" customFormat="1" ht="51.75" x14ac:dyDescent="0.25">
      <c r="B5" s="114"/>
      <c r="C5" s="12" t="s">
        <v>47</v>
      </c>
      <c r="D5" s="12" t="s">
        <v>18</v>
      </c>
      <c r="E5" s="12" t="s">
        <v>48</v>
      </c>
      <c r="F5" s="12" t="s">
        <v>20</v>
      </c>
      <c r="G5" s="12" t="s">
        <v>49</v>
      </c>
      <c r="H5" s="12" t="s">
        <v>50</v>
      </c>
      <c r="I5" s="12" t="s">
        <v>23</v>
      </c>
      <c r="J5" s="12" t="s">
        <v>24</v>
      </c>
      <c r="K5" s="43"/>
      <c r="L5" s="62" t="s">
        <v>64</v>
      </c>
    </row>
    <row r="6" spans="2:13" s="2" customFormat="1" ht="15.75" x14ac:dyDescent="0.2">
      <c r="B6" s="48" t="s">
        <v>117</v>
      </c>
      <c r="C6" s="14" t="s">
        <v>25</v>
      </c>
      <c r="D6" s="49"/>
      <c r="E6" s="49"/>
      <c r="F6" s="65"/>
      <c r="G6" s="65"/>
      <c r="H6" s="50"/>
      <c r="I6" s="50"/>
      <c r="J6" s="46"/>
    </row>
    <row r="7" spans="2:13" s="2" customFormat="1" ht="15.75" x14ac:dyDescent="0.2">
      <c r="B7" s="48" t="s">
        <v>118</v>
      </c>
      <c r="C7" s="14" t="s">
        <v>25</v>
      </c>
      <c r="D7" s="49"/>
      <c r="E7" s="49"/>
      <c r="F7" s="65"/>
      <c r="G7" s="65"/>
      <c r="H7" s="50"/>
      <c r="I7" s="50"/>
      <c r="J7" s="46"/>
    </row>
    <row r="8" spans="2:13" s="2" customFormat="1" ht="12.75" x14ac:dyDescent="0.2">
      <c r="B8" s="48" t="s">
        <v>73</v>
      </c>
      <c r="C8" s="14"/>
      <c r="D8" s="14"/>
      <c r="E8" s="49"/>
      <c r="F8" s="15"/>
      <c r="G8" s="15"/>
      <c r="H8" s="15"/>
      <c r="I8" s="15"/>
      <c r="J8" s="16"/>
      <c r="L8" s="5"/>
    </row>
    <row r="9" spans="2:13" s="2" customFormat="1" ht="12.75" x14ac:dyDescent="0.2">
      <c r="B9" s="74" t="s">
        <v>119</v>
      </c>
      <c r="C9" s="14">
        <v>2</v>
      </c>
      <c r="D9" s="14">
        <v>1</v>
      </c>
      <c r="E9" s="49">
        <f t="shared" ref="E9:E12" si="0">C9*D9</f>
        <v>2</v>
      </c>
      <c r="F9" s="15">
        <f>'Respondent Burden'!F11</f>
        <v>0</v>
      </c>
      <c r="G9" s="15">
        <f t="shared" ref="G9" si="1">ROUND(E9*F9, 2)</f>
        <v>0</v>
      </c>
      <c r="H9" s="15">
        <f t="shared" ref="H9" si="2">ROUND(G9*0.05, 2)</f>
        <v>0</v>
      </c>
      <c r="I9" s="15">
        <f t="shared" ref="I9" si="3">ROUND(G9*0.1, 2)</f>
        <v>0</v>
      </c>
      <c r="J9" s="16">
        <f t="shared" ref="J9" si="4">ROUND(G9*$G$3+H9*$H$3+I9*$I$3, 2)</f>
        <v>0</v>
      </c>
    </row>
    <row r="10" spans="2:13" s="2" customFormat="1" ht="15.75" x14ac:dyDescent="0.2">
      <c r="B10" s="74" t="s">
        <v>120</v>
      </c>
      <c r="C10" s="14">
        <v>2</v>
      </c>
      <c r="D10" s="14">
        <v>1</v>
      </c>
      <c r="E10" s="49">
        <f t="shared" ref="E10" si="5">C10*D10</f>
        <v>2</v>
      </c>
      <c r="F10" s="15">
        <f>'Respondent Burden'!M3</f>
        <v>0</v>
      </c>
      <c r="G10" s="15">
        <f t="shared" ref="G10:G11" si="6">ROUND(E10*F10, 2)</f>
        <v>0</v>
      </c>
      <c r="H10" s="15">
        <f t="shared" ref="H10:H11" si="7">ROUND(G10*0.05, 2)</f>
        <v>0</v>
      </c>
      <c r="I10" s="15">
        <f t="shared" ref="I10:I11" si="8">ROUND(G10*0.1, 2)</f>
        <v>0</v>
      </c>
      <c r="J10" s="16">
        <f t="shared" ref="J10:J11" si="9">ROUND(G10*$G$3+H10*$H$3+I10*$I$3, 2)</f>
        <v>0</v>
      </c>
      <c r="M10" s="44"/>
    </row>
    <row r="11" spans="2:13" s="2" customFormat="1" ht="12.75" x14ac:dyDescent="0.2">
      <c r="B11" s="74" t="s">
        <v>82</v>
      </c>
      <c r="C11" s="14">
        <v>0.5</v>
      </c>
      <c r="D11" s="14">
        <f>'Respondent Burden'!D16</f>
        <v>1</v>
      </c>
      <c r="E11" s="49">
        <f t="shared" si="0"/>
        <v>0.5</v>
      </c>
      <c r="F11" s="15">
        <f>'Respondent Burden'!F16</f>
        <v>0</v>
      </c>
      <c r="G11" s="15">
        <f t="shared" si="6"/>
        <v>0</v>
      </c>
      <c r="H11" s="15">
        <f t="shared" si="7"/>
        <v>0</v>
      </c>
      <c r="I11" s="15">
        <f t="shared" si="8"/>
        <v>0</v>
      </c>
      <c r="J11" s="16">
        <f t="shared" si="9"/>
        <v>0</v>
      </c>
      <c r="M11" s="44"/>
    </row>
    <row r="12" spans="2:13" s="2" customFormat="1" ht="25.5" x14ac:dyDescent="0.2">
      <c r="B12" s="74" t="s">
        <v>83</v>
      </c>
      <c r="C12" s="14">
        <v>2</v>
      </c>
      <c r="D12" s="14">
        <v>1</v>
      </c>
      <c r="E12" s="49">
        <f t="shared" si="0"/>
        <v>2</v>
      </c>
      <c r="F12" s="15">
        <f>'Respondent Burden'!F17</f>
        <v>0</v>
      </c>
      <c r="G12" s="15">
        <f t="shared" ref="G12:G13" si="10">ROUND(E12*F12, 2)</f>
        <v>0</v>
      </c>
      <c r="H12" s="15">
        <f t="shared" ref="H12:H13" si="11">ROUND(G12*0.05, 2)</f>
        <v>0</v>
      </c>
      <c r="I12" s="15">
        <f t="shared" ref="I12:I13" si="12">ROUND(G12*0.1, 2)</f>
        <v>0</v>
      </c>
      <c r="J12" s="16">
        <f t="shared" ref="J12:J13" si="13">ROUND(G12*$G$3+H12*$H$3+I12*$I$3, 2)</f>
        <v>0</v>
      </c>
    </row>
    <row r="13" spans="2:13" s="2" customFormat="1" ht="15.75" x14ac:dyDescent="0.2">
      <c r="B13" s="74" t="s">
        <v>121</v>
      </c>
      <c r="C13" s="14">
        <v>2</v>
      </c>
      <c r="D13" s="14">
        <v>1</v>
      </c>
      <c r="E13" s="49">
        <f t="shared" ref="E13" si="14">C13*D13</f>
        <v>2</v>
      </c>
      <c r="F13" s="15">
        <f>'Respondent Burden'!M3</f>
        <v>0</v>
      </c>
      <c r="G13" s="15">
        <f t="shared" si="10"/>
        <v>0</v>
      </c>
      <c r="H13" s="15">
        <f t="shared" si="11"/>
        <v>0</v>
      </c>
      <c r="I13" s="15">
        <f t="shared" si="12"/>
        <v>0</v>
      </c>
      <c r="J13" s="16">
        <f t="shared" si="13"/>
        <v>0</v>
      </c>
    </row>
    <row r="14" spans="2:13" s="2" customFormat="1" ht="25.5" x14ac:dyDescent="0.2">
      <c r="B14" s="74" t="s">
        <v>122</v>
      </c>
      <c r="C14" s="14">
        <v>2</v>
      </c>
      <c r="D14" s="14">
        <v>1</v>
      </c>
      <c r="E14" s="49">
        <f t="shared" ref="E14" si="15">C14*D14</f>
        <v>2</v>
      </c>
      <c r="F14" s="15">
        <f>'Respondent Burden'!F19</f>
        <v>0</v>
      </c>
      <c r="G14" s="15">
        <f t="shared" ref="G14" si="16">ROUND(E14*F14, 2)</f>
        <v>0</v>
      </c>
      <c r="H14" s="15">
        <f t="shared" ref="H14" si="17">ROUND(G14*0.05, 2)</f>
        <v>0</v>
      </c>
      <c r="I14" s="15">
        <f t="shared" ref="I14" si="18">ROUND(G14*0.1, 2)</f>
        <v>0</v>
      </c>
      <c r="J14" s="16">
        <f t="shared" ref="J14" si="19">ROUND(G14*$G$3+H14*$H$3+I14*$I$3, 2)</f>
        <v>0</v>
      </c>
    </row>
    <row r="15" spans="2:13" s="2" customFormat="1" ht="12.75" x14ac:dyDescent="0.2">
      <c r="B15" s="74" t="s">
        <v>85</v>
      </c>
      <c r="C15" s="14">
        <v>2</v>
      </c>
      <c r="D15" s="14">
        <v>1</v>
      </c>
      <c r="E15" s="49">
        <f t="shared" ref="E15" si="20">C15*D15</f>
        <v>2</v>
      </c>
      <c r="F15" s="15">
        <f>'Respondent Burden'!F20</f>
        <v>0</v>
      </c>
      <c r="G15" s="15">
        <f t="shared" ref="G15" si="21">ROUND(E15*F15, 2)</f>
        <v>0</v>
      </c>
      <c r="H15" s="15">
        <f t="shared" ref="H15" si="22">ROUND(G15*0.05, 2)</f>
        <v>0</v>
      </c>
      <c r="I15" s="15">
        <f t="shared" ref="I15" si="23">ROUND(G15*0.1, 2)</f>
        <v>0</v>
      </c>
      <c r="J15" s="16">
        <f t="shared" ref="J15" si="24">ROUND(G15*$G$3+H15*$H$3+I15*$I$3, 2)</f>
        <v>0</v>
      </c>
      <c r="M15" s="44"/>
    </row>
    <row r="16" spans="2:13" s="2" customFormat="1" ht="25.5" x14ac:dyDescent="0.2">
      <c r="B16" s="74" t="s">
        <v>86</v>
      </c>
      <c r="C16" s="14">
        <v>2</v>
      </c>
      <c r="D16" s="14">
        <v>1</v>
      </c>
      <c r="E16" s="49">
        <f t="shared" ref="E16" si="25">C16*D16</f>
        <v>2</v>
      </c>
      <c r="F16" s="15">
        <f>'Respondent Burden'!F21</f>
        <v>0</v>
      </c>
      <c r="G16" s="15">
        <f t="shared" ref="G16" si="26">ROUND(E16*F16, 2)</f>
        <v>0</v>
      </c>
      <c r="H16" s="15">
        <f t="shared" ref="H16" si="27">ROUND(G16*0.05, 2)</f>
        <v>0</v>
      </c>
      <c r="I16" s="15">
        <f t="shared" ref="I16" si="28">ROUND(G16*0.1, 2)</f>
        <v>0</v>
      </c>
      <c r="J16" s="16">
        <f t="shared" ref="J16" si="29">ROUND(G16*$G$3+H16*$H$3+I16*$I$3, 2)</f>
        <v>0</v>
      </c>
    </row>
    <row r="17" spans="1:15" s="2" customFormat="1" ht="15.75" x14ac:dyDescent="0.2">
      <c r="B17" s="74" t="s">
        <v>123</v>
      </c>
      <c r="C17" s="14" t="s">
        <v>25</v>
      </c>
      <c r="D17" s="49"/>
      <c r="E17" s="49"/>
      <c r="F17" s="65"/>
      <c r="G17" s="65"/>
      <c r="H17" s="50"/>
      <c r="I17" s="50"/>
      <c r="J17" s="46"/>
    </row>
    <row r="18" spans="1:15" s="2" customFormat="1" ht="15.75" x14ac:dyDescent="0.2">
      <c r="B18" s="74" t="s">
        <v>124</v>
      </c>
      <c r="C18" s="14" t="s">
        <v>25</v>
      </c>
      <c r="D18" s="49"/>
      <c r="E18" s="49"/>
      <c r="F18" s="65"/>
      <c r="G18" s="65"/>
      <c r="H18" s="50"/>
      <c r="I18" s="50"/>
      <c r="J18" s="46"/>
    </row>
    <row r="19" spans="1:15" s="2" customFormat="1" ht="12.75" x14ac:dyDescent="0.2">
      <c r="B19" s="74" t="s">
        <v>76</v>
      </c>
      <c r="C19" s="14">
        <v>1</v>
      </c>
      <c r="D19" s="14">
        <v>2</v>
      </c>
      <c r="E19" s="49">
        <f t="shared" ref="E19:E22" si="30">C19*D19</f>
        <v>2</v>
      </c>
      <c r="F19" s="15">
        <f>'Respondent Burden'!F25</f>
        <v>6</v>
      </c>
      <c r="G19" s="15">
        <f t="shared" ref="G19" si="31">ROUND(E19*F19, 2)</f>
        <v>12</v>
      </c>
      <c r="H19" s="65">
        <f t="shared" ref="H19" si="32">ROUND(G19*0.05, 2)</f>
        <v>0.6</v>
      </c>
      <c r="I19" s="65">
        <f t="shared" ref="I19" si="33">ROUND(G19*0.1, 2)</f>
        <v>1.2</v>
      </c>
      <c r="J19" s="46">
        <f t="shared" ref="J19" si="34">ROUND(G19*$G$3+H19*$H$3+I19*$I$3, 2)</f>
        <v>628.08000000000004</v>
      </c>
      <c r="M19" s="44"/>
    </row>
    <row r="20" spans="1:15" s="2" customFormat="1" ht="15.75" x14ac:dyDescent="0.2">
      <c r="B20" s="74" t="s">
        <v>128</v>
      </c>
      <c r="C20" s="14" t="s">
        <v>25</v>
      </c>
      <c r="D20" s="49"/>
      <c r="E20" s="49"/>
      <c r="F20" s="65"/>
      <c r="G20" s="65"/>
      <c r="H20" s="50"/>
      <c r="I20" s="50"/>
      <c r="J20" s="46"/>
    </row>
    <row r="21" spans="1:15" s="2" customFormat="1" ht="12.75" x14ac:dyDescent="0.2">
      <c r="B21" s="74" t="s">
        <v>77</v>
      </c>
      <c r="C21" s="14" t="s">
        <v>25</v>
      </c>
      <c r="D21" s="49"/>
      <c r="E21" s="49"/>
      <c r="F21" s="65"/>
      <c r="G21" s="65"/>
      <c r="H21" s="50"/>
      <c r="I21" s="50"/>
      <c r="J21" s="46"/>
    </row>
    <row r="22" spans="1:15" s="2" customFormat="1" ht="12.75" x14ac:dyDescent="0.2">
      <c r="B22" s="74" t="s">
        <v>78</v>
      </c>
      <c r="C22" s="14">
        <v>2</v>
      </c>
      <c r="D22" s="14">
        <v>1</v>
      </c>
      <c r="E22" s="49">
        <f t="shared" si="30"/>
        <v>2</v>
      </c>
      <c r="F22" s="15">
        <f>'Respondent Burden'!F28</f>
        <v>0</v>
      </c>
      <c r="G22" s="15">
        <f t="shared" ref="G22" si="35">ROUND(E22*F22, 2)</f>
        <v>0</v>
      </c>
      <c r="H22" s="15">
        <f t="shared" ref="H22" si="36">ROUND(G22*0.05, 2)</f>
        <v>0</v>
      </c>
      <c r="I22" s="15">
        <f t="shared" ref="I22" si="37">ROUND(G22*0.1, 2)</f>
        <v>0</v>
      </c>
      <c r="J22" s="16">
        <f t="shared" ref="J22" si="38">ROUND(G22*$G$3+H22*$H$3+I22*$I$3, 2)</f>
        <v>0</v>
      </c>
    </row>
    <row r="23" spans="1:15" s="2" customFormat="1" x14ac:dyDescent="0.25">
      <c r="B23" s="111" t="s">
        <v>127</v>
      </c>
      <c r="C23" s="112"/>
      <c r="D23" s="112"/>
      <c r="E23" s="112"/>
      <c r="F23" s="113"/>
      <c r="G23" s="110">
        <f>SUM(G6:I22)</f>
        <v>13.799999999999999</v>
      </c>
      <c r="H23" s="110"/>
      <c r="I23" s="110"/>
      <c r="J23" s="37">
        <f>SUM(J6:J22)</f>
        <v>628.08000000000004</v>
      </c>
      <c r="K23" s="39"/>
      <c r="L23" s="5" t="s">
        <v>125</v>
      </c>
      <c r="M23" s="44"/>
      <c r="N23" s="61"/>
      <c r="O23" s="61"/>
    </row>
    <row r="24" spans="1:15" s="2" customFormat="1" x14ac:dyDescent="0.25">
      <c r="B24" s="73" t="s">
        <v>97</v>
      </c>
      <c r="C24" s="85"/>
      <c r="D24" s="85"/>
      <c r="E24" s="85"/>
      <c r="F24" s="85"/>
      <c r="G24" s="32"/>
      <c r="H24" s="32"/>
      <c r="I24" s="32"/>
      <c r="J24" s="33"/>
      <c r="K24" s="39"/>
      <c r="L24" s="5"/>
      <c r="M24" s="44"/>
      <c r="N24" s="61"/>
      <c r="O24" s="61"/>
    </row>
    <row r="25" spans="1:15" s="2" customFormat="1" x14ac:dyDescent="0.25">
      <c r="B25" s="73" t="s">
        <v>62</v>
      </c>
      <c r="C25" s="85"/>
      <c r="D25" s="85"/>
      <c r="E25" s="85"/>
      <c r="F25" s="85"/>
      <c r="G25" s="32"/>
      <c r="H25" s="32"/>
      <c r="I25" s="32"/>
      <c r="J25" s="33"/>
      <c r="K25" s="39"/>
      <c r="L25" s="5"/>
      <c r="M25" s="44"/>
      <c r="N25" s="61"/>
      <c r="O25" s="61"/>
    </row>
    <row r="26" spans="1:15" s="2" customFormat="1" x14ac:dyDescent="0.25">
      <c r="B26" s="73" t="s">
        <v>126</v>
      </c>
      <c r="C26" s="85"/>
      <c r="D26" s="85"/>
      <c r="E26" s="85"/>
      <c r="F26" s="85"/>
      <c r="G26" s="32"/>
      <c r="H26" s="32"/>
      <c r="I26" s="32"/>
      <c r="J26" s="33"/>
      <c r="K26" s="39"/>
      <c r="L26" s="5"/>
      <c r="M26" s="44"/>
      <c r="N26" s="61"/>
      <c r="O26" s="61"/>
    </row>
    <row r="27" spans="1:15" s="2" customFormat="1" x14ac:dyDescent="0.25">
      <c r="A27" s="61"/>
      <c r="B27" s="76"/>
      <c r="C27" s="76"/>
      <c r="D27" s="76"/>
      <c r="E27" s="76"/>
      <c r="F27" s="76"/>
      <c r="G27" s="76"/>
      <c r="H27" s="76"/>
      <c r="I27" s="76"/>
      <c r="J27" s="76"/>
      <c r="K27" s="39"/>
      <c r="M27" s="45"/>
      <c r="N27" s="61"/>
      <c r="O27" s="61"/>
    </row>
    <row r="28" spans="1:15" s="61" customFormat="1" x14ac:dyDescent="0.25">
      <c r="B28" s="75" t="s">
        <v>51</v>
      </c>
      <c r="C28" s="2"/>
      <c r="D28" s="2"/>
      <c r="E28" s="2"/>
      <c r="F28" s="2"/>
      <c r="G28" s="2"/>
      <c r="H28" s="2"/>
      <c r="I28" s="2"/>
      <c r="J28" s="2"/>
      <c r="N28"/>
      <c r="O28"/>
    </row>
    <row r="29" spans="1:15" s="61" customFormat="1" x14ac:dyDescent="0.25">
      <c r="B29" s="103" t="s">
        <v>98</v>
      </c>
      <c r="C29" s="103"/>
      <c r="D29" s="103"/>
      <c r="E29" s="103"/>
      <c r="F29" s="103"/>
      <c r="G29" s="103"/>
      <c r="H29" s="103"/>
      <c r="I29" s="103"/>
      <c r="J29" s="103"/>
      <c r="K29" s="60"/>
      <c r="L29" s="5"/>
      <c r="M29" s="5"/>
    </row>
    <row r="30" spans="1:15" s="61" customFormat="1" ht="30" customHeight="1" x14ac:dyDescent="0.25">
      <c r="A30"/>
      <c r="B30" s="104" t="s">
        <v>67</v>
      </c>
      <c r="C30" s="104"/>
      <c r="D30" s="104"/>
      <c r="E30" s="104"/>
      <c r="F30" s="104"/>
      <c r="G30" s="104"/>
      <c r="H30" s="104"/>
      <c r="I30" s="104"/>
      <c r="J30" s="104"/>
      <c r="K30" s="51"/>
      <c r="L30" s="60"/>
      <c r="M30" s="60"/>
    </row>
    <row r="31" spans="1:15" s="2" customFormat="1" ht="41.25" customHeight="1" x14ac:dyDescent="0.2">
      <c r="B31" s="103" t="s">
        <v>115</v>
      </c>
      <c r="C31" s="103"/>
      <c r="D31" s="103"/>
      <c r="E31" s="103"/>
      <c r="F31" s="103"/>
      <c r="G31" s="103"/>
      <c r="H31" s="103"/>
      <c r="I31" s="103"/>
      <c r="J31" s="103"/>
    </row>
    <row r="32" spans="1:15" s="58" customFormat="1" ht="15.75" x14ac:dyDescent="0.2">
      <c r="B32" s="101" t="s">
        <v>116</v>
      </c>
      <c r="C32" s="102"/>
      <c r="D32" s="102"/>
      <c r="E32" s="102"/>
      <c r="F32" s="102"/>
      <c r="G32" s="102"/>
      <c r="H32" s="102"/>
      <c r="I32" s="102"/>
      <c r="J32" s="102"/>
      <c r="K32" s="2"/>
      <c r="L32" s="2"/>
      <c r="M32" s="2"/>
    </row>
    <row r="33" spans="2:10" x14ac:dyDescent="0.25">
      <c r="B33" s="77"/>
      <c r="C33" s="77"/>
      <c r="D33" s="77"/>
      <c r="E33" s="77"/>
      <c r="F33" s="77"/>
      <c r="G33" s="77"/>
      <c r="H33" s="77"/>
      <c r="I33" s="77"/>
      <c r="J33" s="77"/>
    </row>
    <row r="34" spans="2:10" ht="18.75" x14ac:dyDescent="0.25">
      <c r="B34" s="78"/>
    </row>
    <row r="36" spans="2:10" x14ac:dyDescent="0.25">
      <c r="B36" s="73"/>
    </row>
    <row r="37" spans="2:10" x14ac:dyDescent="0.25">
      <c r="B37" s="73"/>
    </row>
  </sheetData>
  <mergeCells count="7">
    <mergeCell ref="B31:J31"/>
    <mergeCell ref="B32:J32"/>
    <mergeCell ref="B23:F23"/>
    <mergeCell ref="B4:B5"/>
    <mergeCell ref="G23:I23"/>
    <mergeCell ref="B29:J29"/>
    <mergeCell ref="B30:J30"/>
  </mergeCell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workbookViewId="0"/>
  </sheetViews>
  <sheetFormatPr defaultRowHeight="12.75" x14ac:dyDescent="0.2"/>
  <cols>
    <col min="1" max="1" width="1.42578125" style="1" customWidth="1"/>
    <col min="2" max="16384" width="9.140625" style="1"/>
  </cols>
  <sheetData>
    <row r="2" spans="2:2" x14ac:dyDescent="0.2">
      <c r="B2" s="1" t="s">
        <v>80</v>
      </c>
    </row>
  </sheetData>
  <pageMargins left="0.7" right="0.7" top="0.75" bottom="0.75" header="0.3" footer="0.3"/>
  <pageSetup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 Respondents</vt:lpstr>
      <vt:lpstr># Responses</vt:lpstr>
      <vt:lpstr>Respondent Burden</vt:lpstr>
      <vt:lpstr>Agency Burden</vt:lpstr>
      <vt:lpstr>Capital &amp; O&amp;M</vt:lpstr>
    </vt:vector>
  </TitlesOfParts>
  <Company>Eastern Research Group,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ERG</dc:creator>
  <cp:lastModifiedBy>AHou</cp:lastModifiedBy>
  <dcterms:created xsi:type="dcterms:W3CDTF">2014-10-21T14:07:44Z</dcterms:created>
  <dcterms:modified xsi:type="dcterms:W3CDTF">2015-05-07T14:32:31Z</dcterms:modified>
</cp:coreProperties>
</file>