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525" windowHeight="11595" firstSheet="1" activeTab="4"/>
  </bookViews>
  <sheets>
    <sheet name="2014 Company Info" sheetId="4" r:id="rId1"/>
    <sheet name="Respondent Burden" sheetId="1" r:id="rId2"/>
    <sheet name="Respondent Costs" sheetId="5" r:id="rId3"/>
    <sheet name="Agency Burden" sheetId="3" r:id="rId4"/>
    <sheet name="Summary Tables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7" i="2"/>
  <c r="G12" i="3"/>
  <c r="F13" i="3"/>
  <c r="F7" i="3"/>
  <c r="F5" i="3"/>
  <c r="F11" i="3" s="1"/>
  <c r="F18" i="3"/>
  <c r="E5" i="3" s="1"/>
  <c r="E9" i="3" s="1"/>
  <c r="F17" i="3"/>
  <c r="D5" i="3" s="1"/>
  <c r="D9" i="3" s="1"/>
  <c r="C9" i="5"/>
  <c r="B4" i="5" s="1"/>
  <c r="C20" i="1"/>
  <c r="H23" i="1"/>
  <c r="H22" i="1"/>
  <c r="H2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5" i="1"/>
  <c r="E23" i="1"/>
  <c r="I23" i="1" s="1"/>
  <c r="E22" i="1"/>
  <c r="E21" i="1"/>
  <c r="I21" i="1" s="1"/>
  <c r="E6" i="1"/>
  <c r="I6" i="1" s="1"/>
  <c r="E7" i="1"/>
  <c r="E8" i="1"/>
  <c r="E9" i="1"/>
  <c r="I9" i="1" s="1"/>
  <c r="E10" i="1"/>
  <c r="I10" i="1" s="1"/>
  <c r="E11" i="1"/>
  <c r="E12" i="1"/>
  <c r="E13" i="1"/>
  <c r="I13" i="1" s="1"/>
  <c r="E14" i="1"/>
  <c r="I14" i="1" s="1"/>
  <c r="E15" i="1"/>
  <c r="E16" i="1"/>
  <c r="E17" i="1"/>
  <c r="I17" i="1" s="1"/>
  <c r="E18" i="1"/>
  <c r="I18" i="1" s="1"/>
  <c r="E19" i="1"/>
  <c r="E5" i="1"/>
  <c r="E20" i="1" s="1"/>
  <c r="C6" i="3" s="1"/>
  <c r="G6" i="3" l="1"/>
  <c r="C8" i="3"/>
  <c r="G8" i="3" s="1"/>
  <c r="C10" i="3"/>
  <c r="G10" i="3" s="1"/>
  <c r="I5" i="1"/>
  <c r="I16" i="1"/>
  <c r="I12" i="1"/>
  <c r="I8" i="1"/>
  <c r="I22" i="1"/>
  <c r="B6" i="5"/>
  <c r="I19" i="1"/>
  <c r="I15" i="1"/>
  <c r="I11" i="1"/>
  <c r="I7" i="1"/>
  <c r="F9" i="3"/>
  <c r="G14" i="3"/>
  <c r="E8" i="2" s="1"/>
  <c r="D13" i="3"/>
  <c r="D7" i="3"/>
  <c r="D11" i="3"/>
  <c r="E11" i="3"/>
  <c r="E13" i="3"/>
  <c r="E7" i="3"/>
  <c r="I20" i="1"/>
  <c r="L20" i="1"/>
  <c r="H8" i="3" l="1"/>
  <c r="H12" i="3"/>
  <c r="H10" i="3"/>
  <c r="H6" i="3"/>
  <c r="E24" i="1"/>
  <c r="E25" i="1" s="1"/>
  <c r="I24" i="1"/>
  <c r="I25" i="1" s="1"/>
  <c r="C24" i="1"/>
  <c r="C25" i="1" s="1"/>
  <c r="E4" i="2" l="1"/>
  <c r="C4" i="5"/>
  <c r="D4" i="5" s="1"/>
  <c r="E5" i="2" s="1"/>
  <c r="H14" i="3"/>
  <c r="E9" i="2" s="1"/>
  <c r="I14" i="3"/>
  <c r="I26" i="1"/>
  <c r="C6" i="5" s="1"/>
  <c r="D6" i="5" s="1"/>
</calcChain>
</file>

<file path=xl/comments1.xml><?xml version="1.0" encoding="utf-8"?>
<comments xmlns="http://schemas.openxmlformats.org/spreadsheetml/2006/main">
  <authors>
    <author>Lauren Flinn</author>
  </authors>
  <commentList>
    <comment ref="C9" authorId="0" shapeId="0">
      <text>
        <r>
          <rPr>
            <b/>
            <sz val="8"/>
            <color indexed="81"/>
            <rFont val="Tahoma"/>
            <family val="2"/>
          </rPr>
          <t>$50.62</t>
        </r>
        <r>
          <rPr>
            <sz val="8"/>
            <color indexed="81"/>
            <rFont val="Tahoma"/>
            <family val="2"/>
          </rPr>
          <t xml:space="preserve"> is the hourly wage rate for professional and related persons, derived from Bureau of Labor Statistics Employer Cost and Employee Compensation Table 2 (“Civilian workers, by occupational and industry group”), March  2015.
http://www.bls.gov/news.release/ecec.t02.htm
The rate was then increase by 110% for fringe and benefit.</t>
        </r>
      </text>
    </comment>
  </commentList>
</comments>
</file>

<file path=xl/comments2.xml><?xml version="1.0" encoding="utf-8"?>
<comments xmlns="http://schemas.openxmlformats.org/spreadsheetml/2006/main">
  <authors>
    <author>ICF</author>
    <author>Lauren Flinn</author>
    <author>Christine Wrublesky</author>
  </authors>
  <commentList>
    <comment ref="C17" authorId="0" shapeId="0">
      <text>
        <r>
          <rPr>
            <sz val="8"/>
            <color indexed="81"/>
            <rFont val="Tahoma"/>
            <family val="2"/>
          </rPr>
          <t>From 2015 OPM annual base pay table for DMV, PA, WV region: https://www.opm.gov/policy-data-oversight/pay-leave/salaries-wages/salary-tables/pdf/2015/DCB_h.pdf</t>
        </r>
      </text>
    </comment>
    <comment ref="E17" authorId="1" shapeId="0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C18" authorId="0" shapeId="0">
      <text>
        <r>
          <rPr>
            <sz val="8"/>
            <color indexed="81"/>
            <rFont val="Tahoma"/>
            <family val="2"/>
          </rPr>
          <t>From 2015 OPM annual base pay table for DMV, PA, WV region: https://www.opm.gov/policy-data-oversight/pay-leave/salaries-wages/salary-tables/pdf/2015/DCB_h.pdf</t>
        </r>
      </text>
    </comment>
    <comment ref="E18" authorId="1" shapeId="0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C19" authorId="2" shapeId="0">
      <text>
        <r>
          <rPr>
            <sz val="10"/>
            <color indexed="81"/>
            <rFont val="Tahoma"/>
            <family val="2"/>
          </rPr>
          <t>7/8/15: Based on actual average hourly rate for TO 406 under contract EP-W-10-031</t>
        </r>
      </text>
    </comment>
  </commentList>
</comments>
</file>

<file path=xl/sharedStrings.xml><?xml version="1.0" encoding="utf-8"?>
<sst xmlns="http://schemas.openxmlformats.org/spreadsheetml/2006/main" count="273" uniqueCount="154">
  <si>
    <t>A</t>
  </si>
  <si>
    <t>B</t>
  </si>
  <si>
    <t>C</t>
  </si>
  <si>
    <t>D</t>
  </si>
  <si>
    <t>E</t>
  </si>
  <si>
    <t>F</t>
  </si>
  <si>
    <t>G</t>
  </si>
  <si>
    <t>Collection Activity: Recordkeeping and Reporting</t>
  </si>
  <si>
    <t xml:space="preserve"> Number of Respondents</t>
  </si>
  <si>
    <t>Responses per respondent per control period</t>
  </si>
  <si>
    <t>Producer's Report</t>
  </si>
  <si>
    <t>Producer's Report (MeBr)</t>
  </si>
  <si>
    <t>Importer's Report</t>
  </si>
  <si>
    <t>Importer's Report (MeBr)</t>
  </si>
  <si>
    <t>Exporter's Report</t>
  </si>
  <si>
    <t>Exporter's Report (MeBr)</t>
  </si>
  <si>
    <t xml:space="preserve">Destruction </t>
  </si>
  <si>
    <t>Transformation</t>
  </si>
  <si>
    <t>Essential Use Allowance Holders</t>
  </si>
  <si>
    <t>Laboratory Supply/Distribution</t>
  </si>
  <si>
    <t>QPS MeBr Distributor Report</t>
  </si>
  <si>
    <t>SUBTOTAL FOR REPORTING TO EPA ONLY</t>
  </si>
  <si>
    <t>QPS MeBr Applicator Certification</t>
  </si>
  <si>
    <t>Commodity Owner, Shipper or Agent Recordkeeping (MeBr)</t>
  </si>
  <si>
    <t>Lab Certification</t>
  </si>
  <si>
    <t>SUBTOTAL FOR CERTIFICATIONS</t>
  </si>
  <si>
    <t>TOTALS (Respondents, Responses, and Hours)</t>
  </si>
  <si>
    <t>Industry Wage (includes overhead and fringe)</t>
  </si>
  <si>
    <t>Total Burden Hours</t>
  </si>
  <si>
    <t>Total Yearly Costs</t>
  </si>
  <si>
    <t>Total Burden Hours/Respondent</t>
  </si>
  <si>
    <t>Total Yearly Respondent Costs/Respondent</t>
  </si>
  <si>
    <t xml:space="preserve">Managerial Hours </t>
  </si>
  <si>
    <t xml:space="preserve">Technical Hours </t>
  </si>
  <si>
    <t xml:space="preserve">Extramural Hours </t>
  </si>
  <si>
    <t>NA</t>
  </si>
  <si>
    <t>Respondents annual burden hours</t>
  </si>
  <si>
    <t>Respondents annual labor costs</t>
  </si>
  <si>
    <t>Respondent capital/start-up costs</t>
  </si>
  <si>
    <t>Respondents O&amp;M costs</t>
  </si>
  <si>
    <t>Agency’s annual burden hours</t>
  </si>
  <si>
    <t>Agency’s annual labor costs</t>
  </si>
  <si>
    <t>Transfers of substances (int'l and domestic)</t>
  </si>
  <si>
    <t>Transfers of allowances (int'l and domestic)</t>
  </si>
  <si>
    <t>Petitions for used imports (for destruction)</t>
  </si>
  <si>
    <t>Petitions for used imports (for reuse)</t>
  </si>
  <si>
    <t>Class I Importer</t>
  </si>
  <si>
    <t>Class I Exporter</t>
  </si>
  <si>
    <t>Class I Lab/EU</t>
  </si>
  <si>
    <t>Class I Trans</t>
  </si>
  <si>
    <t>Class I Dest</t>
  </si>
  <si>
    <t>MeBr Producer</t>
  </si>
  <si>
    <t>MeBr Importer</t>
  </si>
  <si>
    <t>MeBr Exporter</t>
  </si>
  <si>
    <t>MeBr Transfers</t>
  </si>
  <si>
    <t>MeBr Dist of QPS</t>
  </si>
  <si>
    <t>MeBr Sale of CU</t>
  </si>
  <si>
    <t>MeBr Pre-05 Stocks</t>
  </si>
  <si>
    <t>MeBr Trans</t>
  </si>
  <si>
    <t>MeBr Dest</t>
  </si>
  <si>
    <t>Petitions</t>
  </si>
  <si>
    <t>Honeywell International, Inc.</t>
  </si>
  <si>
    <t>Valliscor LLC</t>
  </si>
  <si>
    <t>Albemarle Corporation</t>
  </si>
  <si>
    <t>Dow Chemical Company</t>
  </si>
  <si>
    <t>Halocarbon Products Corporation</t>
  </si>
  <si>
    <t>Axiall Corporation</t>
  </si>
  <si>
    <t>Occidental Chemical Corp.</t>
  </si>
  <si>
    <t>The Chemours Company FC, LLC</t>
  </si>
  <si>
    <t>The Boeing Company</t>
  </si>
  <si>
    <t>Halon Banking Systems</t>
  </si>
  <si>
    <t>A-Gas Rem Americas</t>
  </si>
  <si>
    <t>Saab Defense and Security USA LLC</t>
  </si>
  <si>
    <t>Wesco HMB Inc.</t>
  </si>
  <si>
    <t>Dassault Falcon Jet Corporation</t>
  </si>
  <si>
    <t>Veolia ES Technical Solutions, L.L.C.</t>
  </si>
  <si>
    <t>Helicopter Support Inc.</t>
  </si>
  <si>
    <t>Kidde Aerospace and Defense</t>
  </si>
  <si>
    <t>Clean Harbors El Dorado, LLC</t>
  </si>
  <si>
    <t>Pacific Scientific</t>
  </si>
  <si>
    <t>Aviall Services</t>
  </si>
  <si>
    <t>Cerilliant Corporation</t>
  </si>
  <si>
    <t>Sigma-Aldrich Corporation</t>
  </si>
  <si>
    <t>ACP LabChem</t>
  </si>
  <si>
    <t>Chem Services</t>
  </si>
  <si>
    <t>EMD Chemicals</t>
  </si>
  <si>
    <t>Pfaltz &amp; Bauer</t>
  </si>
  <si>
    <t>Fisher Scientific Company, LLC</t>
  </si>
  <si>
    <t>Solvay Specialty Polymers USA, LLC.</t>
  </si>
  <si>
    <t>Arkema Inc.</t>
  </si>
  <si>
    <t>Buckman Laboratories, Incorporated</t>
  </si>
  <si>
    <t>Enterprise Products Operating LLC</t>
  </si>
  <si>
    <t>Westlake Chemical Corporation</t>
  </si>
  <si>
    <t>ECOSERVICES</t>
  </si>
  <si>
    <t>Hudson Technologies</t>
  </si>
  <si>
    <t>Piramal Critical Care, Inc.</t>
  </si>
  <si>
    <t>Great Lakes Chemical Corp.</t>
  </si>
  <si>
    <t>Trident Agricultural Products, Inc.</t>
  </si>
  <si>
    <t>Trical, Inc.</t>
  </si>
  <si>
    <t>ICL-IP America, Inc.</t>
  </si>
  <si>
    <t>TriEst Ag Group, Inc.</t>
  </si>
  <si>
    <t>Trical Operations AB, LLC</t>
  </si>
  <si>
    <t>Mebrom Ltd.</t>
  </si>
  <si>
    <t>Soil Chemicals Corp/ Cardinal Prof. Products</t>
  </si>
  <si>
    <t>Univar USA Inc.</t>
  </si>
  <si>
    <t>Cardinal Chemicals, Inc.</t>
  </si>
  <si>
    <t>Shore Chemical Co., Inc.</t>
  </si>
  <si>
    <t>Industrial Fumigants Company</t>
  </si>
  <si>
    <t>Rentoki (Ehrlich)</t>
  </si>
  <si>
    <t>Carolina Eastern (Nichols)</t>
  </si>
  <si>
    <t>Carolina Eastern, Inc. (Benson)</t>
  </si>
  <si>
    <t>Carolina Eastern, Inc. (Williamson)</t>
  </si>
  <si>
    <t>Crop Production Services, Inc.</t>
  </si>
  <si>
    <t>Helena Chemical Co.</t>
  </si>
  <si>
    <t>Pacific Ag. Supplies, Inc.</t>
  </si>
  <si>
    <t>Stratton Seed Company</t>
  </si>
  <si>
    <t xml:space="preserve">Burnside Services, Inc. </t>
  </si>
  <si>
    <t>Houston Fumigation System, Inc.</t>
  </si>
  <si>
    <t>Abbott Healthcare (PR) Ltd.</t>
  </si>
  <si>
    <t>Bayer Cropscience</t>
  </si>
  <si>
    <t>Boulder Scientific Co.</t>
  </si>
  <si>
    <t>Corden Pharma Colorado, Inc.</t>
  </si>
  <si>
    <t>FAR Research, Inc.</t>
  </si>
  <si>
    <t>General Electric</t>
  </si>
  <si>
    <t>SiVance LLC</t>
  </si>
  <si>
    <t>Class I Producers</t>
  </si>
  <si>
    <t>All Companies</t>
  </si>
  <si>
    <t>Number of Reports per Year</t>
  </si>
  <si>
    <t>Grand Total Per Year</t>
  </si>
  <si>
    <t>Table II. Respondent Burden</t>
  </si>
  <si>
    <t>TOTAL -  BURDEN HOURS PER YEAR/ RESPONDENT</t>
  </si>
  <si>
    <t>Total Responses   (A x B)</t>
  </si>
  <si>
    <t>Hours per Response (D + E)</t>
  </si>
  <si>
    <t>Total Hours per year  
(C x F)</t>
  </si>
  <si>
    <t>Data Compilation (hours per response)</t>
  </si>
  <si>
    <t>Report Preparation (hours per response)</t>
  </si>
  <si>
    <t>Number of Respondents (2014)</t>
  </si>
  <si>
    <t>Table III.  Yearly Respondent Costs Calculations</t>
  </si>
  <si>
    <t>Rate</t>
  </si>
  <si>
    <t>Assumptions:</t>
  </si>
  <si>
    <t>Table IV. Agency Burden and Cost</t>
  </si>
  <si>
    <t>Agency Activity</t>
  </si>
  <si>
    <t>Managerial Rate</t>
  </si>
  <si>
    <t>Technical Rate</t>
  </si>
  <si>
    <t>Extramural Rate</t>
  </si>
  <si>
    <t>GS 15 Step 1</t>
  </si>
  <si>
    <t>GS 13 Step 1</t>
  </si>
  <si>
    <t>Total Hours per Year</t>
  </si>
  <si>
    <t xml:space="preserve">Total Costs per Year </t>
  </si>
  <si>
    <t>1. Receive and enter data;</t>
  </si>
  <si>
    <t>2. Review data entries;</t>
  </si>
  <si>
    <t>3. Prepare and review company data balance statements;</t>
  </si>
  <si>
    <t>4. Maintain ODS tracking system and reports</t>
  </si>
  <si>
    <t>Table V.  Burden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</si>
</sst>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"/>
    <numFmt numFmtId="167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1"/>
      <name val="Tahoma"/>
      <family val="2"/>
    </font>
    <font>
      <i/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264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7">
    <xf numFmtId="0" fontId="0" fillId="0" borderId="0" xfId="0"/>
    <xf numFmtId="8" fontId="0" fillId="0" borderId="0" xfId="0" applyNumberFormat="1"/>
    <xf numFmtId="6" fontId="0" fillId="0" borderId="0" xfId="0" applyNumberForma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0" fillId="0" borderId="0" xfId="0" applyBorder="1" applyAlignment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" fontId="0" fillId="0" borderId="0" xfId="0" applyNumberFormat="1" applyAlignment="1">
      <alignment wrapText="1"/>
    </xf>
    <xf numFmtId="165" fontId="1" fillId="0" borderId="0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3" fontId="7" fillId="0" borderId="0" xfId="0" applyNumberFormat="1" applyFont="1"/>
    <xf numFmtId="0" fontId="1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/>
    <xf numFmtId="0" fontId="7" fillId="0" borderId="0" xfId="0" applyFont="1" applyFill="1" applyBorder="1"/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64" fontId="7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4" fontId="7" fillId="6" borderId="1" xfId="1" applyNumberFormat="1" applyFont="1" applyFill="1" applyBorder="1" applyAlignment="1">
      <alignment vertical="center"/>
    </xf>
    <xf numFmtId="164" fontId="7" fillId="7" borderId="1" xfId="1" applyNumberFormat="1" applyFont="1" applyFill="1" applyBorder="1" applyAlignment="1">
      <alignment vertical="center"/>
    </xf>
    <xf numFmtId="164" fontId="7" fillId="8" borderId="1" xfId="1" applyNumberFormat="1" applyFont="1" applyFill="1" applyBorder="1" applyAlignment="1">
      <alignment vertical="center"/>
    </xf>
    <xf numFmtId="165" fontId="7" fillId="6" borderId="1" xfId="1" applyNumberFormat="1" applyFont="1" applyFill="1" applyBorder="1" applyAlignment="1">
      <alignment vertical="center"/>
    </xf>
    <xf numFmtId="165" fontId="7" fillId="7" borderId="1" xfId="1" applyNumberFormat="1" applyFont="1" applyFill="1" applyBorder="1" applyAlignment="1">
      <alignment vertical="center"/>
    </xf>
    <xf numFmtId="0" fontId="7" fillId="5" borderId="1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8" fontId="9" fillId="0" borderId="0" xfId="0" applyNumberFormat="1" applyFont="1" applyAlignment="1">
      <alignment wrapText="1"/>
    </xf>
    <xf numFmtId="0" fontId="11" fillId="0" borderId="0" xfId="0" applyFont="1"/>
    <xf numFmtId="8" fontId="6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6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9" borderId="1" xfId="0" applyFont="1" applyFill="1" applyBorder="1" applyAlignment="1">
      <alignment horizontal="left" vertical="center"/>
    </xf>
    <xf numFmtId="167" fontId="15" fillId="1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6" fontId="6" fillId="0" borderId="1" xfId="0" applyNumberFormat="1" applyFont="1" applyBorder="1" applyAlignment="1">
      <alignment wrapText="1"/>
    </xf>
    <xf numFmtId="0" fontId="15" fillId="11" borderId="1" xfId="0" applyFont="1" applyFill="1" applyBorder="1" applyAlignment="1">
      <alignment horizontal="left" vertical="center"/>
    </xf>
    <xf numFmtId="0" fontId="16" fillId="11" borderId="1" xfId="0" applyFont="1" applyFill="1" applyBorder="1"/>
    <xf numFmtId="0" fontId="12" fillId="11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vertical="center"/>
    </xf>
    <xf numFmtId="8" fontId="12" fillId="11" borderId="3" xfId="0" applyNumberFormat="1" applyFont="1" applyFill="1" applyBorder="1" applyAlignment="1">
      <alignment horizontal="center" vertical="center"/>
    </xf>
    <xf numFmtId="7" fontId="12" fillId="11" borderId="2" xfId="2" applyNumberFormat="1" applyFont="1" applyFill="1" applyBorder="1" applyAlignment="1">
      <alignment horizontal="right" vertical="center"/>
    </xf>
    <xf numFmtId="0" fontId="12" fillId="11" borderId="1" xfId="0" applyFont="1" applyFill="1" applyBorder="1" applyAlignment="1">
      <alignment horizontal="center" vertical="center"/>
    </xf>
    <xf numFmtId="7" fontId="12" fillId="11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7" fontId="1" fillId="6" borderId="5" xfId="0" applyNumberFormat="1" applyFont="1" applyFill="1" applyBorder="1" applyAlignment="1">
      <alignment horizontal="center" vertical="center" wrapText="1"/>
    </xf>
    <xf numFmtId="8" fontId="1" fillId="6" borderId="5" xfId="0" applyNumberFormat="1" applyFont="1" applyFill="1" applyBorder="1" applyAlignment="1">
      <alignment horizontal="center" vertical="center" wrapText="1"/>
    </xf>
    <xf numFmtId="7" fontId="18" fillId="0" borderId="5" xfId="0" applyNumberFormat="1" applyFont="1" applyFill="1" applyBorder="1" applyAlignment="1">
      <alignment horizontal="center" vertical="center"/>
    </xf>
    <xf numFmtId="7" fontId="18" fillId="0" borderId="1" xfId="0" applyNumberFormat="1" applyFont="1" applyFill="1" applyBorder="1" applyAlignment="1">
      <alignment horizontal="center" vertical="center"/>
    </xf>
    <xf numFmtId="1" fontId="16" fillId="0" borderId="1" xfId="1" applyNumberFormat="1" applyFont="1" applyFill="1" applyBorder="1" applyAlignment="1">
      <alignment horizontal="center" vertical="center"/>
    </xf>
    <xf numFmtId="8" fontId="16" fillId="0" borderId="1" xfId="0" applyNumberFormat="1" applyFont="1" applyFill="1" applyBorder="1" applyAlignment="1">
      <alignment horizontal="center" vertical="center"/>
    </xf>
    <xf numFmtId="8" fontId="0" fillId="0" borderId="0" xfId="0" applyNumberFormat="1" applyAlignment="1">
      <alignment vertical="center"/>
    </xf>
    <xf numFmtId="3" fontId="6" fillId="0" borderId="1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165" fontId="6" fillId="0" borderId="1" xfId="1" applyNumberFormat="1" applyFont="1" applyFill="1" applyBorder="1" applyAlignment="1">
      <alignment wrapText="1"/>
    </xf>
    <xf numFmtId="6" fontId="6" fillId="0" borderId="1" xfId="0" applyNumberFormat="1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2" fontId="6" fillId="6" borderId="1" xfId="0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wrapText="1"/>
    </xf>
    <xf numFmtId="165" fontId="6" fillId="0" borderId="1" xfId="1" applyNumberFormat="1" applyFont="1" applyBorder="1" applyAlignment="1">
      <alignment wrapText="1"/>
    </xf>
    <xf numFmtId="8" fontId="6" fillId="0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8" fontId="16" fillId="0" borderId="4" xfId="0" applyNumberFormat="1" applyFont="1" applyFill="1" applyBorder="1" applyAlignment="1">
      <alignment horizontal="center" vertical="center"/>
    </xf>
    <xf numFmtId="8" fontId="16" fillId="0" borderId="5" xfId="0" applyNumberFormat="1" applyFont="1" applyFill="1" applyBorder="1" applyAlignment="1">
      <alignment horizontal="center" vertical="center"/>
    </xf>
    <xf numFmtId="6" fontId="1" fillId="6" borderId="9" xfId="0" applyNumberFormat="1" applyFont="1" applyFill="1" applyBorder="1" applyAlignment="1">
      <alignment horizontal="center" vertical="center" wrapText="1"/>
    </xf>
    <xf numFmtId="6" fontId="1" fillId="6" borderId="7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selection activeCell="B30" sqref="B30"/>
    </sheetView>
  </sheetViews>
  <sheetFormatPr defaultRowHeight="15" x14ac:dyDescent="0.25"/>
  <cols>
    <col min="1" max="1" width="28.28515625" style="6" bestFit="1" customWidth="1"/>
    <col min="2" max="2" width="29.140625" style="6" bestFit="1" customWidth="1"/>
    <col min="3" max="3" width="28.42578125" style="6" bestFit="1" customWidth="1"/>
    <col min="4" max="4" width="25" style="6" bestFit="1" customWidth="1"/>
    <col min="5" max="6" width="30.42578125" style="6" bestFit="1" customWidth="1"/>
    <col min="7" max="7" width="22.7109375" style="6" bestFit="1" customWidth="1"/>
    <col min="8" max="9" width="28.140625" style="6" bestFit="1" customWidth="1"/>
    <col min="10" max="10" width="20.85546875" style="6" bestFit="1" customWidth="1"/>
    <col min="11" max="13" width="37.140625" style="6" bestFit="1" customWidth="1"/>
    <col min="14" max="14" width="25" style="6" bestFit="1" customWidth="1"/>
    <col min="15" max="16" width="29.140625" style="6" bestFit="1" customWidth="1"/>
    <col min="17" max="17" width="37.140625" style="6" bestFit="1" customWidth="1"/>
    <col min="18" max="16384" width="9.140625" style="6"/>
  </cols>
  <sheetData>
    <row r="1" spans="1:17" x14ac:dyDescent="0.25">
      <c r="A1" s="7" t="s">
        <v>125</v>
      </c>
      <c r="B1" s="7" t="s">
        <v>46</v>
      </c>
      <c r="C1" s="7" t="s">
        <v>47</v>
      </c>
      <c r="D1" s="8" t="s">
        <v>48</v>
      </c>
      <c r="E1" s="7" t="s">
        <v>49</v>
      </c>
      <c r="F1" s="7" t="s">
        <v>50</v>
      </c>
      <c r="G1" s="9" t="s">
        <v>51</v>
      </c>
      <c r="H1" s="9" t="s">
        <v>52</v>
      </c>
      <c r="I1" s="9" t="s">
        <v>53</v>
      </c>
      <c r="J1" s="9" t="s">
        <v>54</v>
      </c>
      <c r="K1" s="9" t="s">
        <v>55</v>
      </c>
      <c r="L1" s="9" t="s">
        <v>56</v>
      </c>
      <c r="M1" s="9" t="s">
        <v>57</v>
      </c>
      <c r="N1" s="9" t="s">
        <v>58</v>
      </c>
      <c r="O1" s="9" t="s">
        <v>59</v>
      </c>
      <c r="P1" s="10" t="s">
        <v>60</v>
      </c>
      <c r="Q1" s="9" t="s">
        <v>126</v>
      </c>
    </row>
    <row r="2" spans="1:17" x14ac:dyDescent="0.25">
      <c r="A2" s="11" t="s">
        <v>61</v>
      </c>
      <c r="B2" s="11" t="s">
        <v>68</v>
      </c>
      <c r="C2" s="11" t="s">
        <v>61</v>
      </c>
      <c r="D2" s="11" t="s">
        <v>81</v>
      </c>
      <c r="E2" s="11" t="s">
        <v>64</v>
      </c>
      <c r="F2" s="11" t="s">
        <v>64</v>
      </c>
      <c r="G2" s="11" t="s">
        <v>63</v>
      </c>
      <c r="H2" s="11" t="s">
        <v>97</v>
      </c>
      <c r="I2" s="11" t="s">
        <v>81</v>
      </c>
      <c r="J2" s="11" t="s">
        <v>63</v>
      </c>
      <c r="K2" s="11" t="s">
        <v>95</v>
      </c>
      <c r="L2" s="11" t="s">
        <v>96</v>
      </c>
      <c r="M2" s="11" t="s">
        <v>96</v>
      </c>
      <c r="N2" s="11" t="s">
        <v>118</v>
      </c>
      <c r="O2" s="11" t="s">
        <v>75</v>
      </c>
      <c r="P2" s="11" t="s">
        <v>70</v>
      </c>
      <c r="Q2" s="11" t="s">
        <v>118</v>
      </c>
    </row>
    <row r="3" spans="1:17" x14ac:dyDescent="0.25">
      <c r="A3" s="11" t="s">
        <v>62</v>
      </c>
      <c r="B3" s="11" t="s">
        <v>69</v>
      </c>
      <c r="C3" s="11" t="s">
        <v>62</v>
      </c>
      <c r="D3" s="11" t="s">
        <v>82</v>
      </c>
      <c r="E3" s="11" t="s">
        <v>88</v>
      </c>
      <c r="F3" s="11" t="s">
        <v>88</v>
      </c>
      <c r="G3" s="11" t="s">
        <v>96</v>
      </c>
      <c r="H3" s="11" t="s">
        <v>98</v>
      </c>
      <c r="I3" s="11" t="s">
        <v>82</v>
      </c>
      <c r="J3" s="11" t="s">
        <v>99</v>
      </c>
      <c r="K3" s="11" t="s">
        <v>96</v>
      </c>
      <c r="L3" s="11" t="s">
        <v>100</v>
      </c>
      <c r="M3" s="11" t="s">
        <v>97</v>
      </c>
      <c r="N3" s="11" t="s">
        <v>119</v>
      </c>
      <c r="O3" s="11" t="s">
        <v>78</v>
      </c>
      <c r="P3" s="11" t="s">
        <v>71</v>
      </c>
      <c r="Q3" s="11" t="s">
        <v>83</v>
      </c>
    </row>
    <row r="4" spans="1:17" x14ac:dyDescent="0.25">
      <c r="A4" s="11" t="s">
        <v>63</v>
      </c>
      <c r="B4" s="11" t="s">
        <v>70</v>
      </c>
      <c r="C4" s="11" t="s">
        <v>63</v>
      </c>
      <c r="D4" s="11" t="s">
        <v>83</v>
      </c>
      <c r="E4" s="11" t="s">
        <v>89</v>
      </c>
      <c r="F4" s="11" t="s">
        <v>89</v>
      </c>
      <c r="H4" s="11" t="s">
        <v>99</v>
      </c>
      <c r="I4" s="11" t="s">
        <v>96</v>
      </c>
      <c r="J4" s="11" t="s">
        <v>101</v>
      </c>
      <c r="K4" s="11" t="s">
        <v>97</v>
      </c>
      <c r="L4" s="11" t="s">
        <v>101</v>
      </c>
      <c r="M4" s="11" t="s">
        <v>98</v>
      </c>
      <c r="N4" s="11" t="s">
        <v>120</v>
      </c>
      <c r="O4" s="11" t="s">
        <v>93</v>
      </c>
      <c r="P4" s="11" t="s">
        <v>73</v>
      </c>
      <c r="Q4" s="11" t="s">
        <v>71</v>
      </c>
    </row>
    <row r="5" spans="1:17" x14ac:dyDescent="0.25">
      <c r="A5" s="11" t="s">
        <v>64</v>
      </c>
      <c r="B5" s="11" t="s">
        <v>71</v>
      </c>
      <c r="C5" s="11" t="s">
        <v>69</v>
      </c>
      <c r="D5" s="11" t="s">
        <v>84</v>
      </c>
      <c r="E5" s="11" t="s">
        <v>90</v>
      </c>
      <c r="F5" s="11" t="s">
        <v>90</v>
      </c>
      <c r="I5" s="11" t="s">
        <v>97</v>
      </c>
      <c r="K5" s="11" t="s">
        <v>99</v>
      </c>
      <c r="L5" s="11" t="s">
        <v>103</v>
      </c>
      <c r="M5" s="11" t="s">
        <v>100</v>
      </c>
      <c r="N5" s="11" t="s">
        <v>121</v>
      </c>
      <c r="O5" s="11" t="s">
        <v>124</v>
      </c>
      <c r="P5" s="11" t="s">
        <v>75</v>
      </c>
      <c r="Q5" s="11" t="s">
        <v>63</v>
      </c>
    </row>
    <row r="6" spans="1:17" x14ac:dyDescent="0.25">
      <c r="A6" s="11" t="s">
        <v>65</v>
      </c>
      <c r="B6" s="11" t="s">
        <v>72</v>
      </c>
      <c r="C6" s="11" t="s">
        <v>71</v>
      </c>
      <c r="D6" s="11" t="s">
        <v>85</v>
      </c>
      <c r="E6" s="11" t="s">
        <v>91</v>
      </c>
      <c r="F6" s="11" t="s">
        <v>91</v>
      </c>
      <c r="I6" s="11" t="s">
        <v>98</v>
      </c>
      <c r="K6" s="11" t="s">
        <v>100</v>
      </c>
      <c r="L6" s="11" t="s">
        <v>104</v>
      </c>
      <c r="M6" s="11" t="s">
        <v>103</v>
      </c>
      <c r="N6" s="11" t="s">
        <v>122</v>
      </c>
      <c r="P6" s="11" t="s">
        <v>78</v>
      </c>
      <c r="Q6" s="11" t="s">
        <v>89</v>
      </c>
    </row>
    <row r="7" spans="1:17" x14ac:dyDescent="0.25">
      <c r="A7" s="11" t="s">
        <v>66</v>
      </c>
      <c r="B7" s="11" t="s">
        <v>73</v>
      </c>
      <c r="C7" s="11" t="s">
        <v>72</v>
      </c>
      <c r="D7" s="11" t="s">
        <v>86</v>
      </c>
      <c r="E7" s="11" t="s">
        <v>92</v>
      </c>
      <c r="F7" s="11" t="s">
        <v>92</v>
      </c>
      <c r="I7" s="11" t="s">
        <v>100</v>
      </c>
      <c r="K7" s="11" t="s">
        <v>101</v>
      </c>
      <c r="L7" s="11" t="s">
        <v>107</v>
      </c>
      <c r="M7" s="11" t="s">
        <v>107</v>
      </c>
      <c r="N7" s="11" t="s">
        <v>123</v>
      </c>
      <c r="P7" s="11" t="s">
        <v>94</v>
      </c>
      <c r="Q7" s="11" t="s">
        <v>80</v>
      </c>
    </row>
    <row r="8" spans="1:17" x14ac:dyDescent="0.25">
      <c r="A8" s="11" t="s">
        <v>67</v>
      </c>
      <c r="B8" s="11" t="s">
        <v>74</v>
      </c>
      <c r="C8" s="11" t="s">
        <v>74</v>
      </c>
      <c r="D8" s="11" t="s">
        <v>87</v>
      </c>
      <c r="I8" s="11" t="s">
        <v>101</v>
      </c>
      <c r="K8" s="11" t="s">
        <v>103</v>
      </c>
      <c r="L8" s="11" t="s">
        <v>108</v>
      </c>
      <c r="M8" s="11" t="s">
        <v>108</v>
      </c>
      <c r="Q8" s="11" t="s">
        <v>66</v>
      </c>
    </row>
    <row r="9" spans="1:17" x14ac:dyDescent="0.25">
      <c r="A9" s="11" t="s">
        <v>68</v>
      </c>
      <c r="B9" s="11" t="s">
        <v>75</v>
      </c>
      <c r="C9" s="11" t="s">
        <v>76</v>
      </c>
      <c r="I9" s="11" t="s">
        <v>102</v>
      </c>
      <c r="K9" s="11" t="s">
        <v>104</v>
      </c>
      <c r="L9" s="11" t="s">
        <v>109</v>
      </c>
      <c r="M9" s="11" t="s">
        <v>116</v>
      </c>
      <c r="Q9" s="11" t="s">
        <v>119</v>
      </c>
    </row>
    <row r="10" spans="1:17" x14ac:dyDescent="0.25">
      <c r="B10" s="11" t="s">
        <v>76</v>
      </c>
      <c r="C10" s="11" t="s">
        <v>77</v>
      </c>
      <c r="K10" s="11" t="s">
        <v>105</v>
      </c>
      <c r="L10" s="11" t="s">
        <v>110</v>
      </c>
      <c r="M10" s="11" t="s">
        <v>117</v>
      </c>
      <c r="Q10" s="11" t="s">
        <v>120</v>
      </c>
    </row>
    <row r="11" spans="1:17" x14ac:dyDescent="0.25">
      <c r="B11" s="11" t="s">
        <v>77</v>
      </c>
      <c r="C11" s="11" t="s">
        <v>79</v>
      </c>
      <c r="K11" s="11" t="s">
        <v>106</v>
      </c>
      <c r="L11" s="11" t="s">
        <v>111</v>
      </c>
      <c r="Q11" s="11" t="s">
        <v>90</v>
      </c>
    </row>
    <row r="12" spans="1:17" x14ac:dyDescent="0.25">
      <c r="B12" s="11" t="s">
        <v>78</v>
      </c>
      <c r="C12" s="11" t="s">
        <v>80</v>
      </c>
      <c r="L12" s="11" t="s">
        <v>112</v>
      </c>
      <c r="Q12" s="11" t="s">
        <v>116</v>
      </c>
    </row>
    <row r="13" spans="1:17" x14ac:dyDescent="0.25">
      <c r="B13" s="11" t="s">
        <v>79</v>
      </c>
      <c r="C13" s="11" t="s">
        <v>81</v>
      </c>
      <c r="L13" s="11" t="s">
        <v>113</v>
      </c>
      <c r="Q13" s="11" t="s">
        <v>105</v>
      </c>
    </row>
    <row r="14" spans="1:17" x14ac:dyDescent="0.25">
      <c r="C14" s="11" t="s">
        <v>82</v>
      </c>
      <c r="L14" s="11" t="s">
        <v>114</v>
      </c>
      <c r="Q14" s="11" t="s">
        <v>109</v>
      </c>
    </row>
    <row r="15" spans="1:17" x14ac:dyDescent="0.25">
      <c r="L15" s="11" t="s">
        <v>115</v>
      </c>
      <c r="Q15" s="11" t="s">
        <v>110</v>
      </c>
    </row>
    <row r="16" spans="1:17" x14ac:dyDescent="0.25">
      <c r="Q16" s="11" t="s">
        <v>111</v>
      </c>
    </row>
    <row r="17" spans="17:17" x14ac:dyDescent="0.25">
      <c r="Q17" s="11" t="s">
        <v>81</v>
      </c>
    </row>
    <row r="18" spans="17:17" x14ac:dyDescent="0.25">
      <c r="Q18" s="11" t="s">
        <v>84</v>
      </c>
    </row>
    <row r="19" spans="17:17" x14ac:dyDescent="0.25">
      <c r="Q19" s="11" t="s">
        <v>78</v>
      </c>
    </row>
    <row r="20" spans="17:17" x14ac:dyDescent="0.25">
      <c r="Q20" s="11" t="s">
        <v>121</v>
      </c>
    </row>
    <row r="21" spans="17:17" x14ac:dyDescent="0.25">
      <c r="Q21" s="11" t="s">
        <v>112</v>
      </c>
    </row>
    <row r="22" spans="17:17" x14ac:dyDescent="0.25">
      <c r="Q22" s="11" t="s">
        <v>74</v>
      </c>
    </row>
    <row r="23" spans="17:17" x14ac:dyDescent="0.25">
      <c r="Q23" s="11" t="s">
        <v>64</v>
      </c>
    </row>
    <row r="24" spans="17:17" x14ac:dyDescent="0.25">
      <c r="Q24" s="11" t="s">
        <v>93</v>
      </c>
    </row>
    <row r="25" spans="17:17" x14ac:dyDescent="0.25">
      <c r="Q25" s="11" t="s">
        <v>85</v>
      </c>
    </row>
    <row r="26" spans="17:17" x14ac:dyDescent="0.25">
      <c r="Q26" s="11" t="s">
        <v>91</v>
      </c>
    </row>
    <row r="27" spans="17:17" x14ac:dyDescent="0.25">
      <c r="Q27" s="11" t="s">
        <v>122</v>
      </c>
    </row>
    <row r="28" spans="17:17" x14ac:dyDescent="0.25">
      <c r="Q28" s="11" t="s">
        <v>87</v>
      </c>
    </row>
    <row r="29" spans="17:17" x14ac:dyDescent="0.25">
      <c r="Q29" s="11" t="s">
        <v>123</v>
      </c>
    </row>
    <row r="30" spans="17:17" x14ac:dyDescent="0.25">
      <c r="Q30" s="11" t="s">
        <v>96</v>
      </c>
    </row>
    <row r="31" spans="17:17" x14ac:dyDescent="0.25">
      <c r="Q31" s="11" t="s">
        <v>65</v>
      </c>
    </row>
    <row r="32" spans="17:17" x14ac:dyDescent="0.25">
      <c r="Q32" s="11" t="s">
        <v>70</v>
      </c>
    </row>
    <row r="33" spans="17:17" x14ac:dyDescent="0.25">
      <c r="Q33" s="11" t="s">
        <v>113</v>
      </c>
    </row>
    <row r="34" spans="17:17" x14ac:dyDescent="0.25">
      <c r="Q34" s="11" t="s">
        <v>76</v>
      </c>
    </row>
    <row r="35" spans="17:17" x14ac:dyDescent="0.25">
      <c r="Q35" s="11" t="s">
        <v>61</v>
      </c>
    </row>
    <row r="36" spans="17:17" x14ac:dyDescent="0.25">
      <c r="Q36" s="11" t="s">
        <v>117</v>
      </c>
    </row>
    <row r="37" spans="17:17" x14ac:dyDescent="0.25">
      <c r="Q37" s="11" t="s">
        <v>94</v>
      </c>
    </row>
    <row r="38" spans="17:17" x14ac:dyDescent="0.25">
      <c r="Q38" s="11" t="s">
        <v>99</v>
      </c>
    </row>
    <row r="39" spans="17:17" x14ac:dyDescent="0.25">
      <c r="Q39" s="11" t="s">
        <v>107</v>
      </c>
    </row>
    <row r="40" spans="17:17" x14ac:dyDescent="0.25">
      <c r="Q40" s="11" t="s">
        <v>77</v>
      </c>
    </row>
    <row r="41" spans="17:17" x14ac:dyDescent="0.25">
      <c r="Q41" s="11" t="s">
        <v>102</v>
      </c>
    </row>
    <row r="42" spans="17:17" x14ac:dyDescent="0.25">
      <c r="Q42" s="11" t="s">
        <v>67</v>
      </c>
    </row>
    <row r="43" spans="17:17" x14ac:dyDescent="0.25">
      <c r="Q43" s="11" t="s">
        <v>114</v>
      </c>
    </row>
    <row r="44" spans="17:17" x14ac:dyDescent="0.25">
      <c r="Q44" s="11" t="s">
        <v>79</v>
      </c>
    </row>
    <row r="45" spans="17:17" x14ac:dyDescent="0.25">
      <c r="Q45" s="11" t="s">
        <v>86</v>
      </c>
    </row>
    <row r="46" spans="17:17" x14ac:dyDescent="0.25">
      <c r="Q46" s="11" t="s">
        <v>95</v>
      </c>
    </row>
    <row r="47" spans="17:17" x14ac:dyDescent="0.25">
      <c r="Q47" s="11" t="s">
        <v>108</v>
      </c>
    </row>
    <row r="48" spans="17:17" x14ac:dyDescent="0.25">
      <c r="Q48" s="11" t="s">
        <v>72</v>
      </c>
    </row>
    <row r="49" spans="17:17" x14ac:dyDescent="0.25">
      <c r="Q49" s="11" t="s">
        <v>106</v>
      </c>
    </row>
    <row r="50" spans="17:17" x14ac:dyDescent="0.25">
      <c r="Q50" s="11" t="s">
        <v>82</v>
      </c>
    </row>
    <row r="51" spans="17:17" x14ac:dyDescent="0.25">
      <c r="Q51" s="11" t="s">
        <v>124</v>
      </c>
    </row>
    <row r="52" spans="17:17" x14ac:dyDescent="0.25">
      <c r="Q52" s="11" t="s">
        <v>103</v>
      </c>
    </row>
    <row r="53" spans="17:17" x14ac:dyDescent="0.25">
      <c r="Q53" s="11" t="s">
        <v>88</v>
      </c>
    </row>
    <row r="54" spans="17:17" x14ac:dyDescent="0.25">
      <c r="Q54" s="11" t="s">
        <v>115</v>
      </c>
    </row>
    <row r="55" spans="17:17" x14ac:dyDescent="0.25">
      <c r="Q55" s="11" t="s">
        <v>69</v>
      </c>
    </row>
    <row r="56" spans="17:17" x14ac:dyDescent="0.25">
      <c r="Q56" s="11" t="s">
        <v>68</v>
      </c>
    </row>
    <row r="57" spans="17:17" x14ac:dyDescent="0.25">
      <c r="Q57" s="11" t="s">
        <v>101</v>
      </c>
    </row>
    <row r="58" spans="17:17" x14ac:dyDescent="0.25">
      <c r="Q58" s="11" t="s">
        <v>98</v>
      </c>
    </row>
    <row r="59" spans="17:17" x14ac:dyDescent="0.25">
      <c r="Q59" s="11" t="s">
        <v>97</v>
      </c>
    </row>
    <row r="60" spans="17:17" x14ac:dyDescent="0.25">
      <c r="Q60" s="11" t="s">
        <v>100</v>
      </c>
    </row>
    <row r="61" spans="17:17" x14ac:dyDescent="0.25">
      <c r="Q61" s="11" t="s">
        <v>104</v>
      </c>
    </row>
    <row r="62" spans="17:17" x14ac:dyDescent="0.25">
      <c r="Q62" s="11" t="s">
        <v>62</v>
      </c>
    </row>
    <row r="63" spans="17:17" x14ac:dyDescent="0.25">
      <c r="Q63" s="11" t="s">
        <v>75</v>
      </c>
    </row>
    <row r="64" spans="17:17" x14ac:dyDescent="0.25">
      <c r="Q64" s="11" t="s">
        <v>73</v>
      </c>
    </row>
    <row r="65" spans="17:18" x14ac:dyDescent="0.25">
      <c r="Q65" s="11" t="s">
        <v>92</v>
      </c>
    </row>
    <row r="66" spans="17:18" x14ac:dyDescent="0.25">
      <c r="Q66" s="11"/>
      <c r="R66"/>
    </row>
    <row r="67" spans="17:18" x14ac:dyDescent="0.25">
      <c r="Q67" s="11"/>
      <c r="R67"/>
    </row>
    <row r="68" spans="17:18" x14ac:dyDescent="0.25">
      <c r="Q68" s="11"/>
      <c r="R68"/>
    </row>
    <row r="69" spans="17:18" x14ac:dyDescent="0.25">
      <c r="Q69" s="11"/>
      <c r="R69"/>
    </row>
    <row r="70" spans="17:18" x14ac:dyDescent="0.25">
      <c r="Q70" s="11"/>
      <c r="R70"/>
    </row>
    <row r="71" spans="17:18" x14ac:dyDescent="0.25">
      <c r="Q71" s="11"/>
      <c r="R71"/>
    </row>
    <row r="72" spans="17:18" x14ac:dyDescent="0.25">
      <c r="Q72" s="11"/>
      <c r="R72"/>
    </row>
    <row r="73" spans="17:18" x14ac:dyDescent="0.25">
      <c r="Q73" s="11"/>
      <c r="R73"/>
    </row>
    <row r="74" spans="17:18" x14ac:dyDescent="0.25">
      <c r="Q74" s="11"/>
      <c r="R74"/>
    </row>
    <row r="75" spans="17:18" x14ac:dyDescent="0.25">
      <c r="Q75" s="11"/>
      <c r="R75"/>
    </row>
    <row r="76" spans="17:18" x14ac:dyDescent="0.25">
      <c r="Q76" s="11"/>
      <c r="R76"/>
    </row>
    <row r="77" spans="17:18" x14ac:dyDescent="0.25">
      <c r="Q77" s="11"/>
      <c r="R77"/>
    </row>
    <row r="78" spans="17:18" x14ac:dyDescent="0.25">
      <c r="Q78" s="11"/>
      <c r="R78"/>
    </row>
    <row r="79" spans="17:18" x14ac:dyDescent="0.25">
      <c r="Q79" s="11"/>
      <c r="R79"/>
    </row>
    <row r="80" spans="17:18" x14ac:dyDescent="0.25">
      <c r="Q80" s="11"/>
      <c r="R80"/>
    </row>
    <row r="81" spans="17:18" x14ac:dyDescent="0.25">
      <c r="Q81" s="11"/>
      <c r="R81"/>
    </row>
    <row r="82" spans="17:18" x14ac:dyDescent="0.25">
      <c r="Q82" s="11"/>
      <c r="R82"/>
    </row>
    <row r="83" spans="17:18" x14ac:dyDescent="0.25">
      <c r="Q83" s="11"/>
      <c r="R83"/>
    </row>
    <row r="84" spans="17:18" x14ac:dyDescent="0.25">
      <c r="Q84" s="11"/>
      <c r="R84"/>
    </row>
    <row r="85" spans="17:18" x14ac:dyDescent="0.25">
      <c r="Q85" s="11"/>
      <c r="R85"/>
    </row>
    <row r="86" spans="17:18" x14ac:dyDescent="0.25">
      <c r="Q86" s="11"/>
      <c r="R86"/>
    </row>
    <row r="87" spans="17:18" x14ac:dyDescent="0.25">
      <c r="Q87" s="11"/>
      <c r="R87"/>
    </row>
    <row r="88" spans="17:18" x14ac:dyDescent="0.25">
      <c r="Q88" s="11"/>
      <c r="R88"/>
    </row>
    <row r="89" spans="17:18" x14ac:dyDescent="0.25">
      <c r="Q89" s="11"/>
      <c r="R89"/>
    </row>
    <row r="90" spans="17:18" x14ac:dyDescent="0.25">
      <c r="Q90" s="11"/>
      <c r="R90"/>
    </row>
    <row r="91" spans="17:18" x14ac:dyDescent="0.25">
      <c r="Q91" s="11"/>
      <c r="R91"/>
    </row>
    <row r="92" spans="17:18" x14ac:dyDescent="0.25">
      <c r="Q92" s="11"/>
      <c r="R92"/>
    </row>
    <row r="93" spans="17:18" x14ac:dyDescent="0.25">
      <c r="Q93" s="11"/>
      <c r="R93"/>
    </row>
    <row r="94" spans="17:18" x14ac:dyDescent="0.25">
      <c r="R94"/>
    </row>
    <row r="95" spans="17:18" x14ac:dyDescent="0.25">
      <c r="R95"/>
    </row>
    <row r="96" spans="17:18" x14ac:dyDescent="0.25">
      <c r="R96"/>
    </row>
    <row r="97" spans="18:18" x14ac:dyDescent="0.25">
      <c r="R97"/>
    </row>
    <row r="98" spans="18:18" x14ac:dyDescent="0.25">
      <c r="R98"/>
    </row>
    <row r="99" spans="18:18" x14ac:dyDescent="0.25">
      <c r="R99"/>
    </row>
    <row r="100" spans="18:18" x14ac:dyDescent="0.25">
      <c r="R100"/>
    </row>
    <row r="101" spans="18:18" x14ac:dyDescent="0.25">
      <c r="R101"/>
    </row>
    <row r="102" spans="18:18" x14ac:dyDescent="0.25">
      <c r="R102"/>
    </row>
    <row r="103" spans="18:18" x14ac:dyDescent="0.25">
      <c r="R103"/>
    </row>
    <row r="104" spans="18:18" x14ac:dyDescent="0.25">
      <c r="R104"/>
    </row>
    <row r="105" spans="18:18" x14ac:dyDescent="0.25">
      <c r="R105"/>
    </row>
    <row r="106" spans="18:18" x14ac:dyDescent="0.25">
      <c r="R106"/>
    </row>
    <row r="107" spans="18:18" x14ac:dyDescent="0.25">
      <c r="R107"/>
    </row>
    <row r="108" spans="18:18" x14ac:dyDescent="0.25">
      <c r="R108"/>
    </row>
    <row r="109" spans="18:18" x14ac:dyDescent="0.25">
      <c r="R109"/>
    </row>
    <row r="110" spans="18:18" x14ac:dyDescent="0.25">
      <c r="R110"/>
    </row>
    <row r="111" spans="18:18" x14ac:dyDescent="0.25">
      <c r="R111"/>
    </row>
    <row r="112" spans="18:18" x14ac:dyDescent="0.25">
      <c r="R112"/>
    </row>
    <row r="113" spans="18:18" x14ac:dyDescent="0.25">
      <c r="R113"/>
    </row>
    <row r="114" spans="18:18" x14ac:dyDescent="0.25">
      <c r="R114"/>
    </row>
    <row r="115" spans="18:18" x14ac:dyDescent="0.25">
      <c r="R115"/>
    </row>
    <row r="116" spans="18:18" x14ac:dyDescent="0.25">
      <c r="R116"/>
    </row>
    <row r="117" spans="18:18" x14ac:dyDescent="0.25">
      <c r="R117"/>
    </row>
    <row r="118" spans="18:18" x14ac:dyDescent="0.25">
      <c r="R118"/>
    </row>
  </sheetData>
  <sortState ref="Q2:Q65">
    <sortCondition ref="Q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="110" zoomScaleNormal="110" workbookViewId="0">
      <selection activeCell="B28" sqref="B28"/>
    </sheetView>
  </sheetViews>
  <sheetFormatPr defaultRowHeight="11.25" x14ac:dyDescent="0.2"/>
  <cols>
    <col min="1" max="1" width="5.5703125" style="15" customWidth="1"/>
    <col min="2" max="2" width="40.140625" style="16" customWidth="1"/>
    <col min="3" max="3" width="10.42578125" style="15" bestFit="1" customWidth="1"/>
    <col min="4" max="4" width="12.140625" style="15" bestFit="1" customWidth="1"/>
    <col min="5" max="5" width="8.7109375" style="15" bestFit="1" customWidth="1"/>
    <col min="6" max="6" width="10.140625" style="15" customWidth="1"/>
    <col min="7" max="7" width="10.42578125" style="15" customWidth="1"/>
    <col min="8" max="8" width="8.42578125" style="15" bestFit="1" customWidth="1"/>
    <col min="9" max="9" width="9.140625" style="15" customWidth="1"/>
    <col min="10" max="11" width="9.140625" style="15"/>
    <col min="12" max="12" width="9.28515625" style="15" bestFit="1" customWidth="1"/>
    <col min="13" max="16384" width="9.140625" style="15"/>
  </cols>
  <sheetData>
    <row r="1" spans="2:12" x14ac:dyDescent="0.2">
      <c r="B1" s="15"/>
    </row>
    <row r="2" spans="2:12" ht="12.75" x14ac:dyDescent="0.2">
      <c r="B2" s="18" t="s">
        <v>129</v>
      </c>
    </row>
    <row r="3" spans="2:12" x14ac:dyDescent="0.2">
      <c r="C3" s="19" t="s">
        <v>0</v>
      </c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2:12" s="16" customFormat="1" ht="47.25" customHeight="1" x14ac:dyDescent="0.2">
      <c r="B4" s="20" t="s">
        <v>7</v>
      </c>
      <c r="C4" s="20" t="s">
        <v>8</v>
      </c>
      <c r="D4" s="20" t="s">
        <v>9</v>
      </c>
      <c r="E4" s="20" t="s">
        <v>131</v>
      </c>
      <c r="F4" s="20" t="s">
        <v>134</v>
      </c>
      <c r="G4" s="20" t="s">
        <v>135</v>
      </c>
      <c r="H4" s="20" t="s">
        <v>132</v>
      </c>
      <c r="I4" s="20" t="s">
        <v>133</v>
      </c>
      <c r="L4" s="35" t="s">
        <v>136</v>
      </c>
    </row>
    <row r="5" spans="2:12" x14ac:dyDescent="0.2">
      <c r="B5" s="21" t="s">
        <v>10</v>
      </c>
      <c r="C5" s="28">
        <v>7</v>
      </c>
      <c r="D5" s="28">
        <v>4</v>
      </c>
      <c r="E5" s="28">
        <f t="shared" ref="E5:E19" si="0">D5*C5</f>
        <v>28</v>
      </c>
      <c r="F5" s="28">
        <v>2</v>
      </c>
      <c r="G5" s="27">
        <v>0.5</v>
      </c>
      <c r="H5" s="27">
        <f t="shared" ref="H5:H19" si="1">G5+F5</f>
        <v>2.5</v>
      </c>
      <c r="I5" s="28">
        <f t="shared" ref="I5:I19" si="2">E5*H5</f>
        <v>70</v>
      </c>
      <c r="L5" s="34">
        <v>8</v>
      </c>
    </row>
    <row r="6" spans="2:12" x14ac:dyDescent="0.2">
      <c r="B6" s="21" t="s">
        <v>11</v>
      </c>
      <c r="C6" s="28">
        <v>1</v>
      </c>
      <c r="D6" s="28">
        <v>4</v>
      </c>
      <c r="E6" s="28">
        <f t="shared" si="0"/>
        <v>4</v>
      </c>
      <c r="F6" s="28">
        <v>4</v>
      </c>
      <c r="G6" s="27">
        <v>0.5</v>
      </c>
      <c r="H6" s="27">
        <f t="shared" si="1"/>
        <v>4.5</v>
      </c>
      <c r="I6" s="28">
        <f t="shared" si="2"/>
        <v>18</v>
      </c>
      <c r="L6" s="34">
        <v>2</v>
      </c>
    </row>
    <row r="7" spans="2:12" x14ac:dyDescent="0.2">
      <c r="B7" s="21" t="s">
        <v>12</v>
      </c>
      <c r="C7" s="28">
        <v>5</v>
      </c>
      <c r="D7" s="28">
        <v>4</v>
      </c>
      <c r="E7" s="28">
        <f t="shared" si="0"/>
        <v>20</v>
      </c>
      <c r="F7" s="28">
        <v>4</v>
      </c>
      <c r="G7" s="27">
        <v>0.5</v>
      </c>
      <c r="H7" s="27">
        <f t="shared" si="1"/>
        <v>4.5</v>
      </c>
      <c r="I7" s="28">
        <f t="shared" si="2"/>
        <v>90</v>
      </c>
      <c r="L7" s="34">
        <v>12</v>
      </c>
    </row>
    <row r="8" spans="2:12" x14ac:dyDescent="0.2">
      <c r="B8" s="21" t="s">
        <v>13</v>
      </c>
      <c r="C8" s="28">
        <v>3</v>
      </c>
      <c r="D8" s="28">
        <v>4</v>
      </c>
      <c r="E8" s="28">
        <f t="shared" si="0"/>
        <v>12</v>
      </c>
      <c r="F8" s="28">
        <v>4</v>
      </c>
      <c r="G8" s="27">
        <v>0.5</v>
      </c>
      <c r="H8" s="27">
        <f t="shared" si="1"/>
        <v>4.5</v>
      </c>
      <c r="I8" s="28">
        <f t="shared" si="2"/>
        <v>54</v>
      </c>
      <c r="L8" s="34">
        <v>3</v>
      </c>
    </row>
    <row r="9" spans="2:12" x14ac:dyDescent="0.2">
      <c r="B9" s="21" t="s">
        <v>14</v>
      </c>
      <c r="C9" s="28">
        <v>13</v>
      </c>
      <c r="D9" s="28">
        <v>1</v>
      </c>
      <c r="E9" s="28">
        <f t="shared" si="0"/>
        <v>13</v>
      </c>
      <c r="F9" s="28">
        <v>4</v>
      </c>
      <c r="G9" s="27">
        <v>0.5</v>
      </c>
      <c r="H9" s="27">
        <f t="shared" si="1"/>
        <v>4.5</v>
      </c>
      <c r="I9" s="27">
        <f t="shared" si="2"/>
        <v>58.5</v>
      </c>
      <c r="L9" s="34">
        <v>13</v>
      </c>
    </row>
    <row r="10" spans="2:12" x14ac:dyDescent="0.2">
      <c r="B10" s="21" t="s">
        <v>15</v>
      </c>
      <c r="C10" s="28">
        <v>4</v>
      </c>
      <c r="D10" s="28">
        <v>4</v>
      </c>
      <c r="E10" s="28">
        <f t="shared" si="0"/>
        <v>16</v>
      </c>
      <c r="F10" s="28">
        <v>4</v>
      </c>
      <c r="G10" s="27">
        <v>0.5</v>
      </c>
      <c r="H10" s="27">
        <f t="shared" si="1"/>
        <v>4.5</v>
      </c>
      <c r="I10" s="28">
        <f t="shared" si="2"/>
        <v>72</v>
      </c>
      <c r="L10" s="34">
        <v>8</v>
      </c>
    </row>
    <row r="11" spans="2:12" x14ac:dyDescent="0.2">
      <c r="B11" s="21" t="s">
        <v>16</v>
      </c>
      <c r="C11" s="28">
        <v>7</v>
      </c>
      <c r="D11" s="28">
        <v>1</v>
      </c>
      <c r="E11" s="28">
        <f t="shared" si="0"/>
        <v>7</v>
      </c>
      <c r="F11" s="28">
        <v>4</v>
      </c>
      <c r="G11" s="27">
        <v>0.5</v>
      </c>
      <c r="H11" s="27">
        <f t="shared" si="1"/>
        <v>4.5</v>
      </c>
      <c r="I11" s="27">
        <f t="shared" si="2"/>
        <v>31.5</v>
      </c>
      <c r="L11" s="34">
        <v>6</v>
      </c>
    </row>
    <row r="12" spans="2:12" x14ac:dyDescent="0.2">
      <c r="B12" s="21" t="s">
        <v>17</v>
      </c>
      <c r="C12" s="28">
        <v>8</v>
      </c>
      <c r="D12" s="28">
        <v>1</v>
      </c>
      <c r="E12" s="28">
        <f t="shared" si="0"/>
        <v>8</v>
      </c>
      <c r="F12" s="28">
        <v>4</v>
      </c>
      <c r="G12" s="27">
        <v>0.5</v>
      </c>
      <c r="H12" s="27">
        <f t="shared" si="1"/>
        <v>4.5</v>
      </c>
      <c r="I12" s="28">
        <f t="shared" si="2"/>
        <v>36</v>
      </c>
      <c r="L12" s="34">
        <v>6</v>
      </c>
    </row>
    <row r="13" spans="2:12" x14ac:dyDescent="0.2">
      <c r="B13" s="21" t="s">
        <v>18</v>
      </c>
      <c r="C13" s="28">
        <v>0</v>
      </c>
      <c r="D13" s="28">
        <v>4</v>
      </c>
      <c r="E13" s="28">
        <f t="shared" si="0"/>
        <v>0</v>
      </c>
      <c r="F13" s="28">
        <v>4</v>
      </c>
      <c r="G13" s="27">
        <v>0.5</v>
      </c>
      <c r="H13" s="27">
        <f t="shared" si="1"/>
        <v>4.5</v>
      </c>
      <c r="I13" s="27">
        <f t="shared" si="2"/>
        <v>0</v>
      </c>
      <c r="L13" s="34">
        <v>0</v>
      </c>
    </row>
    <row r="14" spans="2:12" x14ac:dyDescent="0.2">
      <c r="B14" s="21" t="s">
        <v>19</v>
      </c>
      <c r="C14" s="28">
        <v>8</v>
      </c>
      <c r="D14" s="28">
        <v>4</v>
      </c>
      <c r="E14" s="28">
        <f t="shared" si="0"/>
        <v>32</v>
      </c>
      <c r="F14" s="28">
        <v>4</v>
      </c>
      <c r="G14" s="27">
        <v>0.5</v>
      </c>
      <c r="H14" s="27">
        <f t="shared" si="1"/>
        <v>4.5</v>
      </c>
      <c r="I14" s="28">
        <f t="shared" si="2"/>
        <v>144</v>
      </c>
      <c r="L14" s="34">
        <v>7</v>
      </c>
    </row>
    <row r="15" spans="2:12" x14ac:dyDescent="0.2">
      <c r="B15" s="21" t="s">
        <v>42</v>
      </c>
      <c r="C15" s="28">
        <v>1</v>
      </c>
      <c r="D15" s="28">
        <v>1</v>
      </c>
      <c r="E15" s="28">
        <f t="shared" si="0"/>
        <v>1</v>
      </c>
      <c r="F15" s="28">
        <v>4</v>
      </c>
      <c r="G15" s="27">
        <v>0.5</v>
      </c>
      <c r="H15" s="27">
        <f t="shared" si="1"/>
        <v>4.5</v>
      </c>
      <c r="I15" s="27">
        <f t="shared" si="2"/>
        <v>4.5</v>
      </c>
      <c r="L15" s="34">
        <v>0</v>
      </c>
    </row>
    <row r="16" spans="2:12" x14ac:dyDescent="0.2">
      <c r="B16" s="21" t="s">
        <v>43</v>
      </c>
      <c r="C16" s="28">
        <v>0</v>
      </c>
      <c r="D16" s="28">
        <v>0</v>
      </c>
      <c r="E16" s="28">
        <f t="shared" si="0"/>
        <v>0</v>
      </c>
      <c r="F16" s="28">
        <v>4</v>
      </c>
      <c r="G16" s="27">
        <v>0.5</v>
      </c>
      <c r="H16" s="27">
        <f t="shared" si="1"/>
        <v>4.5</v>
      </c>
      <c r="I16" s="27">
        <f t="shared" si="2"/>
        <v>0</v>
      </c>
      <c r="L16" s="34">
        <v>0</v>
      </c>
    </row>
    <row r="17" spans="2:12" x14ac:dyDescent="0.2">
      <c r="B17" s="21" t="s">
        <v>20</v>
      </c>
      <c r="C17" s="28">
        <v>15</v>
      </c>
      <c r="D17" s="28">
        <v>4</v>
      </c>
      <c r="E17" s="28">
        <f t="shared" si="0"/>
        <v>60</v>
      </c>
      <c r="F17" s="28">
        <v>4</v>
      </c>
      <c r="G17" s="27">
        <v>0.5</v>
      </c>
      <c r="H17" s="27">
        <f t="shared" si="1"/>
        <v>4.5</v>
      </c>
      <c r="I17" s="28">
        <f t="shared" si="2"/>
        <v>270</v>
      </c>
      <c r="L17" s="34">
        <v>10</v>
      </c>
    </row>
    <row r="18" spans="2:12" x14ac:dyDescent="0.2">
      <c r="B18" s="21" t="s">
        <v>44</v>
      </c>
      <c r="C18" s="28">
        <v>3</v>
      </c>
      <c r="D18" s="28">
        <v>11</v>
      </c>
      <c r="E18" s="28">
        <f t="shared" si="0"/>
        <v>33</v>
      </c>
      <c r="F18" s="28">
        <v>1</v>
      </c>
      <c r="G18" s="27">
        <v>0.5</v>
      </c>
      <c r="H18" s="27">
        <f t="shared" si="1"/>
        <v>1.5</v>
      </c>
      <c r="I18" s="27">
        <f t="shared" si="2"/>
        <v>49.5</v>
      </c>
      <c r="L18" s="81">
        <v>6</v>
      </c>
    </row>
    <row r="19" spans="2:12" x14ac:dyDescent="0.2">
      <c r="B19" s="21" t="s">
        <v>45</v>
      </c>
      <c r="C19" s="28">
        <v>3</v>
      </c>
      <c r="D19" s="28">
        <v>7</v>
      </c>
      <c r="E19" s="28">
        <f t="shared" si="0"/>
        <v>21</v>
      </c>
      <c r="F19" s="28">
        <v>4</v>
      </c>
      <c r="G19" s="27">
        <v>0.5</v>
      </c>
      <c r="H19" s="27">
        <f t="shared" si="1"/>
        <v>4.5</v>
      </c>
      <c r="I19" s="27">
        <f t="shared" si="2"/>
        <v>94.5</v>
      </c>
      <c r="L19" s="81"/>
    </row>
    <row r="20" spans="2:12" x14ac:dyDescent="0.2">
      <c r="B20" s="22" t="s">
        <v>21</v>
      </c>
      <c r="C20" s="32">
        <f>SUM(C5:C19)</f>
        <v>78</v>
      </c>
      <c r="D20" s="32"/>
      <c r="E20" s="32">
        <f>SUM(E5:E19)</f>
        <v>255</v>
      </c>
      <c r="F20" s="32"/>
      <c r="G20" s="29"/>
      <c r="H20" s="29"/>
      <c r="I20" s="29">
        <f>SUM(I5:I19)</f>
        <v>992.5</v>
      </c>
      <c r="L20" s="34">
        <f>SUM(L5:L19)</f>
        <v>81</v>
      </c>
    </row>
    <row r="21" spans="2:12" x14ac:dyDescent="0.2">
      <c r="B21" s="21" t="s">
        <v>22</v>
      </c>
      <c r="C21" s="28">
        <v>15</v>
      </c>
      <c r="D21" s="28">
        <v>6</v>
      </c>
      <c r="E21" s="28">
        <f>D21*C21</f>
        <v>90</v>
      </c>
      <c r="F21" s="27">
        <v>0.5</v>
      </c>
      <c r="G21" s="27">
        <v>0.5</v>
      </c>
      <c r="H21" s="28">
        <f>G21+F21</f>
        <v>1</v>
      </c>
      <c r="I21" s="28">
        <f>E21*H21</f>
        <v>90</v>
      </c>
    </row>
    <row r="22" spans="2:12" ht="22.5" x14ac:dyDescent="0.2">
      <c r="B22" s="21" t="s">
        <v>23</v>
      </c>
      <c r="C22" s="28">
        <v>50</v>
      </c>
      <c r="D22" s="28">
        <v>10</v>
      </c>
      <c r="E22" s="28">
        <f>D22*C22</f>
        <v>500</v>
      </c>
      <c r="F22" s="27">
        <v>0.5</v>
      </c>
      <c r="G22" s="27">
        <v>0.5</v>
      </c>
      <c r="H22" s="28">
        <f>G22+F22</f>
        <v>1</v>
      </c>
      <c r="I22" s="28">
        <f>E22*H22</f>
        <v>500</v>
      </c>
    </row>
    <row r="23" spans="2:12" x14ac:dyDescent="0.2">
      <c r="B23" s="21" t="s">
        <v>24</v>
      </c>
      <c r="C23" s="28">
        <v>1000</v>
      </c>
      <c r="D23" s="28">
        <v>1</v>
      </c>
      <c r="E23" s="28">
        <f>D23*C23</f>
        <v>1000</v>
      </c>
      <c r="F23" s="27">
        <v>0.5</v>
      </c>
      <c r="G23" s="27">
        <v>0.5</v>
      </c>
      <c r="H23" s="28">
        <f>G23+F23</f>
        <v>1</v>
      </c>
      <c r="I23" s="28">
        <f>E23*H23</f>
        <v>1000</v>
      </c>
      <c r="L23" s="17"/>
    </row>
    <row r="24" spans="2:12" x14ac:dyDescent="0.2">
      <c r="B24" s="22" t="s">
        <v>25</v>
      </c>
      <c r="C24" s="32">
        <f>SUM(C21:C23)</f>
        <v>1065</v>
      </c>
      <c r="D24" s="32"/>
      <c r="E24" s="32">
        <f>SUM(E21:E23)</f>
        <v>1590</v>
      </c>
      <c r="F24" s="29"/>
      <c r="G24" s="29"/>
      <c r="H24" s="32"/>
      <c r="I24" s="32">
        <f>SUM(I21:I23)</f>
        <v>1590</v>
      </c>
      <c r="L24" s="23"/>
    </row>
    <row r="25" spans="2:12" x14ac:dyDescent="0.2">
      <c r="B25" s="25" t="s">
        <v>26</v>
      </c>
      <c r="C25" s="33">
        <f>C20+C24</f>
        <v>1143</v>
      </c>
      <c r="D25" s="33"/>
      <c r="E25" s="33">
        <f>E20+E24</f>
        <v>1845</v>
      </c>
      <c r="F25" s="30"/>
      <c r="G25" s="33"/>
      <c r="H25" s="30"/>
      <c r="I25" s="33">
        <f>I20+I24</f>
        <v>2582.5</v>
      </c>
      <c r="L25" s="23"/>
    </row>
    <row r="26" spans="2:12" ht="22.5" x14ac:dyDescent="0.2">
      <c r="B26" s="26" t="s">
        <v>130</v>
      </c>
      <c r="C26" s="31"/>
      <c r="D26" s="31"/>
      <c r="E26" s="31"/>
      <c r="F26" s="31"/>
      <c r="G26" s="31"/>
      <c r="H26" s="31"/>
      <c r="I26" s="31">
        <f>I25/C25</f>
        <v>2.2594050743657044</v>
      </c>
      <c r="L26" s="24"/>
    </row>
  </sheetData>
  <mergeCells count="1">
    <mergeCell ref="L18:L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9"/>
  <sheetViews>
    <sheetView workbookViewId="0">
      <selection activeCell="D7" sqref="D7"/>
    </sheetView>
  </sheetViews>
  <sheetFormatPr defaultRowHeight="15.75" x14ac:dyDescent="0.25"/>
  <cols>
    <col min="1" max="1" width="6" style="42" customWidth="1"/>
    <col min="2" max="2" width="19.5703125" style="42" customWidth="1"/>
    <col min="3" max="3" width="18" style="42" customWidth="1"/>
    <col min="4" max="4" width="18.7109375" style="42" customWidth="1"/>
    <col min="5" max="5" width="9.140625" style="42"/>
    <col min="6" max="6" width="6.7109375" style="42" bestFit="1" customWidth="1"/>
    <col min="7" max="16384" width="9.140625" style="42"/>
  </cols>
  <sheetData>
    <row r="2" spans="2:6" s="37" customFormat="1" x14ac:dyDescent="0.25">
      <c r="B2" s="38" t="s">
        <v>137</v>
      </c>
      <c r="C2" s="39"/>
      <c r="D2" s="39"/>
      <c r="E2" s="40"/>
    </row>
    <row r="3" spans="2:6" s="37" customFormat="1" ht="53.25" customHeight="1" x14ac:dyDescent="0.25">
      <c r="B3" s="44" t="s">
        <v>27</v>
      </c>
      <c r="C3" s="44" t="s">
        <v>28</v>
      </c>
      <c r="D3" s="44" t="s">
        <v>29</v>
      </c>
      <c r="E3" s="40"/>
    </row>
    <row r="4" spans="2:6" s="37" customFormat="1" x14ac:dyDescent="0.25">
      <c r="B4" s="43">
        <f>C9</f>
        <v>106.3</v>
      </c>
      <c r="C4" s="45">
        <f>'Respondent Burden'!I25</f>
        <v>2582.5</v>
      </c>
      <c r="D4" s="46">
        <f>C4*B4</f>
        <v>274519.75</v>
      </c>
      <c r="E4" s="40"/>
      <c r="F4" s="41"/>
    </row>
    <row r="5" spans="2:6" s="37" customFormat="1" ht="54.75" customHeight="1" x14ac:dyDescent="0.25">
      <c r="B5" s="44" t="s">
        <v>27</v>
      </c>
      <c r="C5" s="44" t="s">
        <v>30</v>
      </c>
      <c r="D5" s="44" t="s">
        <v>31</v>
      </c>
      <c r="E5" s="40"/>
      <c r="F5" s="40"/>
    </row>
    <row r="6" spans="2:6" s="37" customFormat="1" x14ac:dyDescent="0.25">
      <c r="B6" s="43">
        <f>C9</f>
        <v>106.3</v>
      </c>
      <c r="C6" s="47">
        <f>'Respondent Burden'!I26</f>
        <v>2.2594050743657044</v>
      </c>
      <c r="D6" s="46">
        <f>B6*C6</f>
        <v>240.17475940507435</v>
      </c>
      <c r="E6" s="40"/>
      <c r="F6" s="40"/>
    </row>
    <row r="8" spans="2:6" x14ac:dyDescent="0.25">
      <c r="B8" s="48" t="s">
        <v>139</v>
      </c>
      <c r="C8" s="48"/>
    </row>
    <row r="9" spans="2:6" x14ac:dyDescent="0.25">
      <c r="B9" s="49" t="s">
        <v>138</v>
      </c>
      <c r="C9" s="50">
        <f>ROUND(50.62*2.1, 2)</f>
        <v>106.3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21"/>
  <sheetViews>
    <sheetView workbookViewId="0">
      <selection activeCell="C12" sqref="C12:C13"/>
    </sheetView>
  </sheetViews>
  <sheetFormatPr defaultRowHeight="15" x14ac:dyDescent="0.25"/>
  <cols>
    <col min="1" max="1" width="5.7109375" customWidth="1"/>
    <col min="2" max="2" width="28" customWidth="1"/>
    <col min="3" max="3" width="12.85546875" customWidth="1"/>
    <col min="4" max="4" width="10.85546875" bestFit="1" customWidth="1"/>
    <col min="5" max="5" width="11.5703125" customWidth="1"/>
    <col min="6" max="6" width="10.5703125" bestFit="1" customWidth="1"/>
    <col min="7" max="7" width="10.5703125" customWidth="1"/>
    <col min="8" max="8" width="12.42578125" customWidth="1"/>
    <col min="9" max="9" width="11.85546875" customWidth="1"/>
  </cols>
  <sheetData>
    <row r="2" spans="2:11" ht="15.75" x14ac:dyDescent="0.25">
      <c r="B2" s="36" t="s">
        <v>140</v>
      </c>
      <c r="D2" s="1"/>
      <c r="E2" s="1"/>
      <c r="F2" s="1"/>
      <c r="G2" s="1"/>
    </row>
    <row r="4" spans="2:11" s="3" customFormat="1" ht="45.75" customHeight="1" x14ac:dyDescent="0.25">
      <c r="B4" s="95" t="s">
        <v>141</v>
      </c>
      <c r="C4" s="93" t="s">
        <v>127</v>
      </c>
      <c r="D4" s="63" t="s">
        <v>32</v>
      </c>
      <c r="E4" s="63" t="s">
        <v>33</v>
      </c>
      <c r="F4" s="63" t="s">
        <v>34</v>
      </c>
      <c r="G4" s="95" t="s">
        <v>147</v>
      </c>
      <c r="H4" s="91" t="s">
        <v>148</v>
      </c>
    </row>
    <row r="5" spans="2:11" s="3" customFormat="1" x14ac:dyDescent="0.25">
      <c r="B5" s="96"/>
      <c r="C5" s="94"/>
      <c r="D5" s="65">
        <f>F17</f>
        <v>96.78</v>
      </c>
      <c r="E5" s="65">
        <f>F18</f>
        <v>69.63</v>
      </c>
      <c r="F5" s="66">
        <f>C19</f>
        <v>105</v>
      </c>
      <c r="G5" s="96"/>
      <c r="H5" s="92"/>
    </row>
    <row r="6" spans="2:11" x14ac:dyDescent="0.25">
      <c r="B6" s="87" t="s">
        <v>149</v>
      </c>
      <c r="C6" s="82">
        <f>'Respondent Burden'!E20</f>
        <v>255</v>
      </c>
      <c r="D6" s="64">
        <v>0</v>
      </c>
      <c r="E6" s="64">
        <v>1</v>
      </c>
      <c r="F6" s="64">
        <v>0</v>
      </c>
      <c r="G6" s="82">
        <f>SUM(D6:F6)*C6</f>
        <v>255</v>
      </c>
      <c r="H6" s="89">
        <f>(C6*D7)+(C6*E7)+(C6*F7)</f>
        <v>17755.649999999998</v>
      </c>
      <c r="K6" s="2"/>
    </row>
    <row r="7" spans="2:11" x14ac:dyDescent="0.25">
      <c r="B7" s="88"/>
      <c r="C7" s="83"/>
      <c r="D7" s="67">
        <f>D5*D6</f>
        <v>0</v>
      </c>
      <c r="E7" s="67">
        <f>E5*E6</f>
        <v>69.63</v>
      </c>
      <c r="F7" s="67">
        <f>F5*F6</f>
        <v>0</v>
      </c>
      <c r="G7" s="83"/>
      <c r="H7" s="90"/>
      <c r="K7" s="2"/>
    </row>
    <row r="8" spans="2:11" x14ac:dyDescent="0.25">
      <c r="B8" s="87" t="s">
        <v>150</v>
      </c>
      <c r="C8" s="82">
        <f>C6</f>
        <v>255</v>
      </c>
      <c r="D8" s="61">
        <v>0.2</v>
      </c>
      <c r="E8" s="61">
        <v>1</v>
      </c>
      <c r="F8" s="61">
        <v>0</v>
      </c>
      <c r="G8" s="82">
        <f>SUM(D8:F8)*C8</f>
        <v>306</v>
      </c>
      <c r="H8" s="89">
        <f>(C8*D9)+(C8*E9)+(C8*F9)</f>
        <v>22691.43</v>
      </c>
      <c r="K8" s="2"/>
    </row>
    <row r="9" spans="2:11" x14ac:dyDescent="0.25">
      <c r="B9" s="88"/>
      <c r="C9" s="83"/>
      <c r="D9" s="68">
        <f>D8*D5</f>
        <v>19.356000000000002</v>
      </c>
      <c r="E9" s="68">
        <f t="shared" ref="E9:F9" si="0">E8*E5</f>
        <v>69.63</v>
      </c>
      <c r="F9" s="68">
        <f t="shared" si="0"/>
        <v>0</v>
      </c>
      <c r="G9" s="83"/>
      <c r="H9" s="90"/>
      <c r="K9" s="2"/>
    </row>
    <row r="10" spans="2:11" ht="15" customHeight="1" x14ac:dyDescent="0.25">
      <c r="B10" s="87" t="s">
        <v>151</v>
      </c>
      <c r="C10" s="82">
        <f>C6</f>
        <v>255</v>
      </c>
      <c r="D10" s="61">
        <v>0.2</v>
      </c>
      <c r="E10" s="61">
        <v>1</v>
      </c>
      <c r="F10" s="61">
        <v>0</v>
      </c>
      <c r="G10" s="82">
        <f>SUM(D10:F10)*C10</f>
        <v>306</v>
      </c>
      <c r="H10" s="89">
        <f>(C10*D11)+(C10*E11)+(C10*F11)</f>
        <v>22691.43</v>
      </c>
    </row>
    <row r="11" spans="2:11" x14ac:dyDescent="0.25">
      <c r="B11" s="88"/>
      <c r="C11" s="83"/>
      <c r="D11" s="68">
        <f>D10*D5</f>
        <v>19.356000000000002</v>
      </c>
      <c r="E11" s="68">
        <f t="shared" ref="E11:F11" si="1">E10*E5</f>
        <v>69.63</v>
      </c>
      <c r="F11" s="68">
        <f t="shared" si="1"/>
        <v>0</v>
      </c>
      <c r="G11" s="83"/>
      <c r="H11" s="90"/>
    </row>
    <row r="12" spans="2:11" ht="15" customHeight="1" x14ac:dyDescent="0.25">
      <c r="B12" s="87" t="s">
        <v>152</v>
      </c>
      <c r="C12" s="82" t="s">
        <v>35</v>
      </c>
      <c r="D12" s="62">
        <v>20</v>
      </c>
      <c r="E12" s="62">
        <v>150</v>
      </c>
      <c r="F12" s="62">
        <v>200</v>
      </c>
      <c r="G12" s="82">
        <f>SUM(D12:F12)</f>
        <v>370</v>
      </c>
      <c r="H12" s="89">
        <f>(D13)+(E13)+(F13)</f>
        <v>33380.1</v>
      </c>
    </row>
    <row r="13" spans="2:11" x14ac:dyDescent="0.25">
      <c r="B13" s="88"/>
      <c r="C13" s="83"/>
      <c r="D13" s="68">
        <f>D12*D5</f>
        <v>1935.6</v>
      </c>
      <c r="E13" s="68">
        <f t="shared" ref="E13:F13" si="2">E12*E5</f>
        <v>10444.5</v>
      </c>
      <c r="F13" s="68">
        <f t="shared" si="2"/>
        <v>21000</v>
      </c>
      <c r="G13" s="83"/>
      <c r="H13" s="90"/>
    </row>
    <row r="14" spans="2:11" ht="21.75" customHeight="1" x14ac:dyDescent="0.25">
      <c r="B14" s="84" t="s">
        <v>128</v>
      </c>
      <c r="C14" s="85"/>
      <c r="D14" s="85"/>
      <c r="E14" s="85"/>
      <c r="F14" s="86"/>
      <c r="G14" s="69">
        <f>SUM(G6:G12)</f>
        <v>1237</v>
      </c>
      <c r="H14" s="70">
        <f>SUM(H6:H13)</f>
        <v>96518.61</v>
      </c>
      <c r="I14" s="71">
        <f>H14*3</f>
        <v>289555.83</v>
      </c>
    </row>
    <row r="16" spans="2:11" x14ac:dyDescent="0.25">
      <c r="B16" s="48" t="s">
        <v>139</v>
      </c>
      <c r="C16" s="48"/>
    </row>
    <row r="17" spans="2:12" x14ac:dyDescent="0.25">
      <c r="B17" s="53" t="s">
        <v>142</v>
      </c>
      <c r="C17" s="55" t="s">
        <v>145</v>
      </c>
      <c r="D17" s="58">
        <v>60.49</v>
      </c>
      <c r="E17" s="59">
        <v>1.6</v>
      </c>
      <c r="F17" s="60">
        <f>ROUND(D17*E17,2)</f>
        <v>96.78</v>
      </c>
    </row>
    <row r="18" spans="2:12" x14ac:dyDescent="0.25">
      <c r="B18" s="54" t="s">
        <v>143</v>
      </c>
      <c r="C18" s="56" t="s">
        <v>146</v>
      </c>
      <c r="D18" s="58">
        <v>43.52</v>
      </c>
      <c r="E18" s="59">
        <v>1.6</v>
      </c>
      <c r="F18" s="60">
        <f>ROUND(D18*E18,2)</f>
        <v>69.63</v>
      </c>
    </row>
    <row r="19" spans="2:12" ht="15.75" thickBot="1" x14ac:dyDescent="0.3">
      <c r="B19" s="54" t="s">
        <v>144</v>
      </c>
      <c r="C19" s="57">
        <v>105</v>
      </c>
    </row>
    <row r="21" spans="2:12" x14ac:dyDescent="0.25">
      <c r="I21" s="13"/>
      <c r="J21" s="13"/>
      <c r="K21" s="13"/>
      <c r="L21" s="14"/>
    </row>
  </sheetData>
  <mergeCells count="21">
    <mergeCell ref="H4:H5"/>
    <mergeCell ref="C4:C5"/>
    <mergeCell ref="B4:B5"/>
    <mergeCell ref="B6:B7"/>
    <mergeCell ref="B8:B9"/>
    <mergeCell ref="G4:G5"/>
    <mergeCell ref="G8:G9"/>
    <mergeCell ref="H6:H7"/>
    <mergeCell ref="H8:H9"/>
    <mergeCell ref="H10:H11"/>
    <mergeCell ref="H12:H13"/>
    <mergeCell ref="G6:G7"/>
    <mergeCell ref="G10:G11"/>
    <mergeCell ref="G12:G13"/>
    <mergeCell ref="B14:F14"/>
    <mergeCell ref="B12:B13"/>
    <mergeCell ref="C6:C7"/>
    <mergeCell ref="C8:C9"/>
    <mergeCell ref="C10:C11"/>
    <mergeCell ref="C12:C13"/>
    <mergeCell ref="B10:B1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tabSelected="1" zoomScale="110" zoomScaleNormal="110" workbookViewId="0">
      <selection activeCell="B4" sqref="B4"/>
    </sheetView>
  </sheetViews>
  <sheetFormatPr defaultRowHeight="15" x14ac:dyDescent="0.25"/>
  <cols>
    <col min="1" max="1" width="9.140625" style="3"/>
    <col min="2" max="2" width="29.85546875" style="3" customWidth="1"/>
    <col min="3" max="3" width="17.5703125" style="3" customWidth="1"/>
    <col min="4" max="4" width="17.5703125" style="3" bestFit="1" customWidth="1"/>
    <col min="5" max="5" width="17.5703125" style="3" customWidth="1"/>
    <col min="6" max="6" width="11.85546875" style="3" bestFit="1" customWidth="1"/>
    <col min="7" max="16384" width="9.140625" style="3"/>
  </cols>
  <sheetData>
    <row r="1" spans="2:5" x14ac:dyDescent="0.25">
      <c r="B1" s="5"/>
      <c r="D1" s="4"/>
    </row>
    <row r="2" spans="2:5" ht="15.75" x14ac:dyDescent="0.25">
      <c r="B2" s="36" t="s">
        <v>153</v>
      </c>
      <c r="D2" s="4"/>
    </row>
    <row r="3" spans="2:5" x14ac:dyDescent="0.25">
      <c r="B3" s="73"/>
      <c r="C3" s="76">
        <v>1432.29</v>
      </c>
      <c r="D3" s="77">
        <v>1432.3</v>
      </c>
      <c r="E3" s="76">
        <v>1432.31</v>
      </c>
    </row>
    <row r="4" spans="2:5" ht="15" customHeight="1" x14ac:dyDescent="0.25">
      <c r="B4" s="51" t="s">
        <v>36</v>
      </c>
      <c r="C4" s="72">
        <v>2810</v>
      </c>
      <c r="D4" s="72">
        <v>2583</v>
      </c>
      <c r="E4" s="74">
        <f>'Respondent Burden'!I25</f>
        <v>2582.5</v>
      </c>
    </row>
    <row r="5" spans="2:5" x14ac:dyDescent="0.25">
      <c r="B5" s="51" t="s">
        <v>37</v>
      </c>
      <c r="C5" s="52">
        <v>263662</v>
      </c>
      <c r="D5" s="52">
        <v>271550</v>
      </c>
      <c r="E5" s="75">
        <f>'Respondent Costs'!D4</f>
        <v>274519.75</v>
      </c>
    </row>
    <row r="6" spans="2:5" ht="14.25" customHeight="1" x14ac:dyDescent="0.25">
      <c r="B6" s="51" t="s">
        <v>38</v>
      </c>
      <c r="C6" s="52">
        <v>0</v>
      </c>
      <c r="D6" s="52">
        <v>0</v>
      </c>
      <c r="E6" s="75">
        <f>D6</f>
        <v>0</v>
      </c>
    </row>
    <row r="7" spans="2:5" x14ac:dyDescent="0.25">
      <c r="B7" s="51" t="s">
        <v>39</v>
      </c>
      <c r="C7" s="72">
        <v>5580</v>
      </c>
      <c r="D7" s="72">
        <v>5535</v>
      </c>
      <c r="E7" s="78">
        <f>D7</f>
        <v>5535</v>
      </c>
    </row>
    <row r="8" spans="2:5" x14ac:dyDescent="0.25">
      <c r="B8" s="51" t="s">
        <v>40</v>
      </c>
      <c r="C8" s="79">
        <v>1352</v>
      </c>
      <c r="D8" s="79">
        <v>932</v>
      </c>
      <c r="E8" s="74">
        <f>'Agency Burden'!G14</f>
        <v>1237</v>
      </c>
    </row>
    <row r="9" spans="2:5" x14ac:dyDescent="0.25">
      <c r="B9" s="51" t="s">
        <v>41</v>
      </c>
      <c r="C9" s="52">
        <v>106057</v>
      </c>
      <c r="D9" s="52">
        <v>93033</v>
      </c>
      <c r="E9" s="80">
        <f>'Agency Burden'!H14</f>
        <v>96518.61</v>
      </c>
    </row>
    <row r="10" spans="2:5" x14ac:dyDescent="0.25">
      <c r="C10" s="4"/>
      <c r="D10" s="4"/>
    </row>
    <row r="11" spans="2:5" x14ac:dyDescent="0.25">
      <c r="C11" s="12"/>
    </row>
    <row r="12" spans="2:5" x14ac:dyDescent="0.25">
      <c r="C12" s="4"/>
      <c r="D1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 Company Info</vt:lpstr>
      <vt:lpstr>Respondent Burden</vt:lpstr>
      <vt:lpstr>Respondent Costs</vt:lpstr>
      <vt:lpstr>Agency Burden</vt:lpstr>
      <vt:lpstr>Summary Tables</vt:lpstr>
    </vt:vector>
  </TitlesOfParts>
  <Company>ICFI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Jette, Gabrielle</dc:creator>
  <cp:lastModifiedBy>U.S. EPA User or Contractor</cp:lastModifiedBy>
  <dcterms:created xsi:type="dcterms:W3CDTF">2015-07-08T14:37:37Z</dcterms:created>
  <dcterms:modified xsi:type="dcterms:W3CDTF">2015-07-08T20:56:14Z</dcterms:modified>
</cp:coreProperties>
</file>