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80" windowWidth="19440" windowHeight="7275"/>
  </bookViews>
  <sheets>
    <sheet name="Calculator" sheetId="1" r:id="rId1"/>
    <sheet name="GS Pay Tables" sheetId="2" r:id="rId2"/>
    <sheet name="A-1 sel info by St" sheetId="4" r:id="rId3"/>
  </sheets>
  <definedNames>
    <definedName name="_xlnm.Print_Area" localSheetId="2">'A-1 sel info by St'!$A$1:$Y$63</definedName>
    <definedName name="_xlnm.Print_Titles" localSheetId="2">'A-1 sel info by St'!$A:$A,'A-1 sel info by St'!$1:$8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25" i="1"/>
  <c r="E23" i="1"/>
  <c r="E18" i="1"/>
  <c r="E22" i="1"/>
  <c r="E19" i="1"/>
  <c r="B19" i="1"/>
  <c r="B18" i="1"/>
  <c r="B2" i="1" l="1"/>
  <c r="D31" i="1"/>
  <c r="D30" i="1"/>
  <c r="D29" i="1"/>
  <c r="D32" i="1"/>
  <c r="B23" i="1"/>
  <c r="D34" i="1" l="1"/>
  <c r="B4" i="1"/>
  <c r="B5" i="1" s="1"/>
  <c r="B6" i="1" s="1"/>
  <c r="B8" i="1" s="1"/>
  <c r="B9" i="1" l="1"/>
  <c r="B12" i="1" s="1"/>
  <c r="B20" i="1" l="1"/>
  <c r="B21" i="1"/>
  <c r="B25" i="1" s="1"/>
</calcChain>
</file>

<file path=xl/sharedStrings.xml><?xml version="1.0" encoding="utf-8"?>
<sst xmlns="http://schemas.openxmlformats.org/spreadsheetml/2006/main" count="177" uniqueCount="155">
  <si>
    <t>Average Documentation Time (Minutes)</t>
  </si>
  <si>
    <t>Total Hours</t>
  </si>
  <si>
    <t>Average Burden Hours Per State</t>
  </si>
  <si>
    <t>Total</t>
  </si>
  <si>
    <t>Documentation Time (Minutes)</t>
  </si>
  <si>
    <t>Documentation Time (Hours)</t>
  </si>
  <si>
    <t>Cost to Respondents</t>
  </si>
  <si>
    <t>Average Burden Per State</t>
  </si>
  <si>
    <t>State Ombudsmen Hourly Rate</t>
  </si>
  <si>
    <t>Annualized Cost to Federal Government</t>
  </si>
  <si>
    <t>GS 15-4</t>
  </si>
  <si>
    <t>GS 13-8</t>
  </si>
  <si>
    <t>GS 13-4</t>
  </si>
  <si>
    <t>Grade</t>
  </si>
  <si>
    <t>Step 1</t>
  </si>
  <si>
    <t>Step 2</t>
  </si>
  <si>
    <t>Step 3</t>
  </si>
  <si>
    <t>Step 4</t>
  </si>
  <si>
    <t>Step 5</t>
  </si>
  <si>
    <t>Step 6</t>
  </si>
  <si>
    <t>Step 7</t>
  </si>
  <si>
    <t>Step 8</t>
  </si>
  <si>
    <t>Step 9</t>
  </si>
  <si>
    <t>Step 10</t>
  </si>
  <si>
    <t>URL:</t>
  </si>
  <si>
    <t>Contract Cost</t>
  </si>
  <si>
    <r>
      <t>3</t>
    </r>
    <r>
      <rPr>
        <sz val="9"/>
        <rFont val="Arial Narrow"/>
        <family val="2"/>
      </rPr>
      <t xml:space="preserve"> Percentages are based on the local numbers reported (see footnote 2) and may slightly underrepresent the actual number of facilities visited for some states.</t>
    </r>
  </si>
  <si>
    <t xml:space="preserve">  Numbers are for local projects except for those states in which the state office does more visiting.</t>
  </si>
  <si>
    <r>
      <t xml:space="preserve">2 </t>
    </r>
    <r>
      <rPr>
        <sz val="9"/>
        <rFont val="Arial Narrow"/>
        <family val="2"/>
      </rPr>
      <t>Numbers are for facilities (unduplicated) visited on a regular basis; not in response to a complaint."Regular basis" is defined as at least quarterly.</t>
    </r>
  </si>
  <si>
    <r>
      <t>1</t>
    </r>
    <r>
      <rPr>
        <sz val="9"/>
        <rFont val="Arial Narrow"/>
        <family val="2"/>
      </rPr>
      <t xml:space="preserve"> Includes only those covered by the LTCOP</t>
    </r>
  </si>
  <si>
    <t>WY</t>
  </si>
  <si>
    <t>WV</t>
  </si>
  <si>
    <t>WI</t>
  </si>
  <si>
    <t>WA</t>
  </si>
  <si>
    <t>VT</t>
  </si>
  <si>
    <t>VA</t>
  </si>
  <si>
    <t>UT</t>
  </si>
  <si>
    <t>TX</t>
  </si>
  <si>
    <t>TN</t>
  </si>
  <si>
    <t>SD</t>
  </si>
  <si>
    <t>SC</t>
  </si>
  <si>
    <t>RI</t>
  </si>
  <si>
    <t>PR</t>
  </si>
  <si>
    <t>PA</t>
  </si>
  <si>
    <t>OR</t>
  </si>
  <si>
    <t>OK</t>
  </si>
  <si>
    <t>OH</t>
  </si>
  <si>
    <t>NY</t>
  </si>
  <si>
    <t>NV</t>
  </si>
  <si>
    <t>NM</t>
  </si>
  <si>
    <t>NJ</t>
  </si>
  <si>
    <t>NH</t>
  </si>
  <si>
    <t>NE</t>
  </si>
  <si>
    <t>ND</t>
  </si>
  <si>
    <t>NC</t>
  </si>
  <si>
    <t>MT</t>
  </si>
  <si>
    <t>MS</t>
  </si>
  <si>
    <t>MO</t>
  </si>
  <si>
    <t>MN</t>
  </si>
  <si>
    <t>MI</t>
  </si>
  <si>
    <t>ME</t>
  </si>
  <si>
    <t>MD</t>
  </si>
  <si>
    <t>MA</t>
  </si>
  <si>
    <t>LA</t>
  </si>
  <si>
    <t xml:space="preserve">KY </t>
  </si>
  <si>
    <t>KS</t>
  </si>
  <si>
    <t>IN</t>
  </si>
  <si>
    <t>IL</t>
  </si>
  <si>
    <t>ID</t>
  </si>
  <si>
    <t>IA</t>
  </si>
  <si>
    <t>HI</t>
  </si>
  <si>
    <t>GA</t>
  </si>
  <si>
    <t>FL</t>
  </si>
  <si>
    <t>DE</t>
  </si>
  <si>
    <t>DC</t>
  </si>
  <si>
    <t>CT</t>
  </si>
  <si>
    <t>CO</t>
  </si>
  <si>
    <t>CA</t>
  </si>
  <si>
    <t>AZ</t>
  </si>
  <si>
    <t>AR</t>
  </si>
  <si>
    <t>AL</t>
  </si>
  <si>
    <t>AK</t>
  </si>
  <si>
    <t>Total 2013</t>
  </si>
  <si>
    <t>Table of Contents</t>
  </si>
  <si>
    <t>Percentage</t>
  </si>
  <si>
    <t>(Beds)</t>
  </si>
  <si>
    <t>Number</t>
  </si>
  <si>
    <t>($000's)</t>
  </si>
  <si>
    <t>( FTE's)</t>
  </si>
  <si>
    <t>Programs</t>
  </si>
  <si>
    <t>Beds</t>
  </si>
  <si>
    <t xml:space="preserve"> </t>
  </si>
  <si>
    <r>
      <t xml:space="preserve">Board &amp; Care Facilities Visited at least quarterly </t>
    </r>
    <r>
      <rPr>
        <b/>
        <vertAlign val="superscript"/>
        <sz val="11"/>
        <rFont val="Arial"/>
        <family val="2"/>
      </rPr>
      <t>2,3</t>
    </r>
  </si>
  <si>
    <r>
      <t xml:space="preserve">Nursing Facilities Visited at least quarterly </t>
    </r>
    <r>
      <rPr>
        <b/>
        <vertAlign val="superscript"/>
        <sz val="11"/>
        <rFont val="Arial"/>
        <family val="2"/>
      </rPr>
      <t>2,3</t>
    </r>
  </si>
  <si>
    <r>
      <t xml:space="preserve">LTC Facilities Visited at least quarterly </t>
    </r>
    <r>
      <rPr>
        <b/>
        <vertAlign val="superscript"/>
        <sz val="11"/>
        <rFont val="Arial"/>
        <family val="2"/>
      </rPr>
      <t>2</t>
    </r>
  </si>
  <si>
    <r>
      <t xml:space="preserve">Board &amp; Care Facilities Visited at least quarterly </t>
    </r>
    <r>
      <rPr>
        <b/>
        <vertAlign val="superscript"/>
        <sz val="11"/>
        <rFont val="Arial"/>
        <family val="2"/>
      </rPr>
      <t>2</t>
    </r>
  </si>
  <si>
    <r>
      <t xml:space="preserve">Nursing Facilities Visited at least quarterly </t>
    </r>
    <r>
      <rPr>
        <b/>
        <vertAlign val="superscript"/>
        <sz val="11"/>
        <rFont val="Arial"/>
        <family val="2"/>
      </rPr>
      <t>2</t>
    </r>
  </si>
  <si>
    <t>Number of LTC Facility Beds per Paid Program Staff (FTEs)</t>
  </si>
  <si>
    <t>Complaints per Com- plainant</t>
  </si>
  <si>
    <t>Complaints per LTC Facility Bed</t>
  </si>
  <si>
    <t>Complain- ants per LTC Facility Bed</t>
  </si>
  <si>
    <t>Total Program Expen- ditures</t>
  </si>
  <si>
    <t>Certified Volunteer Ombuds- men</t>
  </si>
  <si>
    <t xml:space="preserve">Paid Pro- gram Staff </t>
  </si>
  <si>
    <t>Local Ombuds- man Entities</t>
  </si>
  <si>
    <t>All Facilities</t>
  </si>
  <si>
    <r>
      <t>Licensed Board &amp; Care &amp; Similar Facilities</t>
    </r>
    <r>
      <rPr>
        <b/>
        <vertAlign val="superscript"/>
        <sz val="12"/>
        <rFont val="Arial"/>
        <family val="2"/>
      </rPr>
      <t>1</t>
    </r>
  </si>
  <si>
    <t>Licensed Nursing Facilities</t>
  </si>
  <si>
    <t>Complaints</t>
  </si>
  <si>
    <t>Cases Closed/ Complain- ants</t>
  </si>
  <si>
    <t>Cases opened</t>
  </si>
  <si>
    <t>State</t>
  </si>
  <si>
    <t>Closed Cases (FFY 2013)</t>
  </si>
  <si>
    <t>Quantity</t>
  </si>
  <si>
    <t>Percent Time</t>
  </si>
  <si>
    <t>Total Annual Costs to All Respondents</t>
  </si>
  <si>
    <t>See Tab "A-1 sel info by State"</t>
  </si>
  <si>
    <t xml:space="preserve">Based on average time required by early pilot states to document a case by computer </t>
  </si>
  <si>
    <t>Closed Cases X 10 Minutes</t>
  </si>
  <si>
    <t>Minutes/60</t>
  </si>
  <si>
    <t>About two-thirds of the information entered for a typical case is for use at the state level and is not required for the AoA report</t>
  </si>
  <si>
    <t>A fair estimate for an average state is 2 days or 16 hours of staff time.  Sixteen hours times 52 states totals 832</t>
  </si>
  <si>
    <t>AoA Report Documentation Time (Hours) + ORT Input Time (Hours)</t>
  </si>
  <si>
    <t>ORT Input Time (Hours)</t>
  </si>
  <si>
    <t>AoA Report Documentation Time (Hours):</t>
  </si>
  <si>
    <t>Total Hours/52 (DC and Puerto are counted in addition to our 50 states)</t>
  </si>
  <si>
    <t>Average Burden Per State x Est. Average Local Salary</t>
  </si>
  <si>
    <t>A fair estimate for an average state is 2 days or 16 hours of staff time.</t>
  </si>
  <si>
    <t>Notes</t>
  </si>
  <si>
    <t>Est. Time Per State (Hours)</t>
  </si>
  <si>
    <t>Est. National Cost (Local)</t>
  </si>
  <si>
    <t>Est. National Cost (State)</t>
  </si>
  <si>
    <t>Annual Costs</t>
  </si>
  <si>
    <t xml:space="preserve">Dropped to 2% from 5% </t>
  </si>
  <si>
    <t>Increased from 5% to 10%</t>
  </si>
  <si>
    <t>Sum of Annualized Costs</t>
  </si>
  <si>
    <t>158700 *</t>
  </si>
  <si>
    <t>http://www.opm.gov/policy-data-oversight/pay-leave/salaries-wages/salary-tables/15Tables/html/DCB.aspx</t>
  </si>
  <si>
    <t>Est. Average Local Salary Hourly Rate</t>
  </si>
  <si>
    <t>*GS table used relates to DC-Baltimore-NOVA area</t>
  </si>
  <si>
    <t>GS Grade/Step*</t>
  </si>
  <si>
    <t>Sum of Local Ombudsman Respondent Cost and State Ombudsman Respondent Cost</t>
  </si>
  <si>
    <t>State Ombudsman Respondent Cost</t>
  </si>
  <si>
    <t>Local Ombudsman Respondent Cost</t>
  </si>
  <si>
    <t>State Ombudsman Hourly Rate x Est. Time Per State (Hours)</t>
  </si>
  <si>
    <t xml:space="preserve">Based on a 2015 NORC salary survey </t>
  </si>
  <si>
    <t>Sum of Local Ombudsman Respondent Cost + State Ombudsman Respondent Cost</t>
  </si>
  <si>
    <t>Benefits &amp; overhead</t>
  </si>
  <si>
    <t>State Ombudsman Wage Respondent Cost x 52</t>
  </si>
  <si>
    <t>Local Ombudsman RespondentWage  Cost  x 52</t>
  </si>
  <si>
    <t>Est. Time per Local (Hours)</t>
  </si>
  <si>
    <t>Benefits &amp; Overhead</t>
  </si>
  <si>
    <t>Total by state</t>
  </si>
  <si>
    <t>Total All</t>
  </si>
  <si>
    <t>Total 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</si>
</sst>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;\-&quot;$&quot;#,##0"/>
    <numFmt numFmtId="165" formatCode="0.0%"/>
    <numFmt numFmtId="166" formatCode="0.0"/>
    <numFmt numFmtId="167" formatCode="0.000"/>
    <numFmt numFmtId="168" formatCode="&quot;$&quot;#,##0.00"/>
    <numFmt numFmtId="169" formatCode="_(* #,##0.0_);_(* \(#,##0.0\);_(* &quot;-&quot;?_);_(@_)"/>
  </numFmts>
  <fonts count="2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vertAlign val="superscript"/>
      <sz val="10"/>
      <name val="Arial Narrow"/>
      <family val="2"/>
    </font>
    <font>
      <vertAlign val="superscript"/>
      <sz val="9"/>
      <name val="Arial Narrow"/>
      <family val="2"/>
    </font>
    <font>
      <sz val="9"/>
      <name val="Arial Narrow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vertAlign val="superscript"/>
      <sz val="12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sz val="12"/>
      <color theme="1"/>
      <name val="Times New Roman"/>
      <family val="1"/>
    </font>
    <font>
      <b/>
      <sz val="11"/>
      <color rgb="FF363636"/>
      <name val="Calibri"/>
      <family val="2"/>
      <scheme val="minor"/>
    </font>
    <font>
      <u/>
      <sz val="11"/>
      <color indexed="12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9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rgb="FFC0C0C0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2" borderId="0" applyNumberFormat="0" applyBorder="0" applyAlignment="0" applyProtection="0"/>
    <xf numFmtId="0" fontId="4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>
      <alignment horizontal="center" wrapText="1"/>
    </xf>
    <xf numFmtId="0" fontId="4" fillId="0" borderId="0">
      <alignment horizontal="center" wrapText="1"/>
    </xf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</cellStyleXfs>
  <cellXfs count="112">
    <xf numFmtId="0" fontId="0" fillId="0" borderId="0" xfId="0"/>
    <xf numFmtId="0" fontId="0" fillId="0" borderId="0" xfId="0" applyAlignment="1">
      <alignment wrapText="1"/>
    </xf>
    <xf numFmtId="0" fontId="4" fillId="0" borderId="0" xfId="2"/>
    <xf numFmtId="1" fontId="5" fillId="0" borderId="1" xfId="8" applyNumberFormat="1" applyFont="1" applyBorder="1" applyAlignment="1">
      <alignment horizontal="center" vertical="center" wrapText="1"/>
    </xf>
    <xf numFmtId="1" fontId="5" fillId="0" borderId="2" xfId="8" applyNumberFormat="1" applyFont="1" applyBorder="1" applyAlignment="1">
      <alignment horizontal="center" vertical="center" wrapText="1"/>
    </xf>
    <xf numFmtId="1" fontId="5" fillId="0" borderId="3" xfId="8" applyNumberFormat="1" applyFont="1" applyBorder="1" applyAlignment="1">
      <alignment horizontal="center" vertical="center" wrapText="1"/>
    </xf>
    <xf numFmtId="1" fontId="5" fillId="0" borderId="4" xfId="8" applyNumberFormat="1" applyFont="1" applyBorder="1" applyAlignment="1">
      <alignment horizontal="center" vertical="center" wrapText="1"/>
    </xf>
    <xf numFmtId="3" fontId="4" fillId="0" borderId="6" xfId="7" applyNumberFormat="1" applyBorder="1" applyAlignment="1">
      <alignment horizontal="right" vertical="center"/>
    </xf>
    <xf numFmtId="3" fontId="4" fillId="0" borderId="7" xfId="7" applyNumberFormat="1" applyBorder="1" applyAlignment="1">
      <alignment horizontal="right" vertical="center"/>
    </xf>
    <xf numFmtId="3" fontId="4" fillId="0" borderId="8" xfId="7" applyNumberFormat="1" applyBorder="1" applyAlignment="1">
      <alignment horizontal="right" vertical="center"/>
    </xf>
    <xf numFmtId="164" fontId="4" fillId="0" borderId="6" xfId="7" applyNumberFormat="1" applyBorder="1" applyAlignment="1">
      <alignment horizontal="right" vertical="center"/>
    </xf>
    <xf numFmtId="4" fontId="4" fillId="0" borderId="6" xfId="7" applyNumberFormat="1" applyBorder="1" applyAlignment="1">
      <alignment horizontal="right" vertical="center"/>
    </xf>
    <xf numFmtId="165" fontId="4" fillId="0" borderId="6" xfId="7" applyNumberFormat="1" applyFont="1" applyBorder="1" applyAlignment="1">
      <alignment horizontal="right" vertical="center"/>
    </xf>
    <xf numFmtId="165" fontId="4" fillId="0" borderId="6" xfId="7" applyNumberFormat="1" applyBorder="1" applyAlignment="1">
      <alignment horizontal="right" vertical="center"/>
    </xf>
    <xf numFmtId="0" fontId="6" fillId="0" borderId="6" xfId="8" applyFont="1" applyBorder="1" applyAlignment="1">
      <alignment horizontal="right" vertical="center"/>
    </xf>
    <xf numFmtId="49" fontId="6" fillId="3" borderId="0" xfId="2" applyNumberFormat="1" applyFont="1" applyFill="1" applyBorder="1" applyAlignment="1" applyProtection="1">
      <alignment horizontal="left"/>
      <protection locked="0"/>
    </xf>
    <xf numFmtId="3" fontId="7" fillId="0" borderId="0" xfId="8" applyNumberFormat="1" applyFont="1" applyBorder="1" applyAlignment="1">
      <alignment horizontal="right" vertical="center"/>
    </xf>
    <xf numFmtId="166" fontId="7" fillId="0" borderId="0" xfId="4" applyNumberFormat="1" applyFont="1" applyBorder="1" applyAlignment="1">
      <alignment vertical="center"/>
    </xf>
    <xf numFmtId="5" fontId="7" fillId="0" borderId="0" xfId="8" applyNumberFormat="1" applyFont="1" applyBorder="1" applyAlignment="1">
      <alignment horizontal="right" vertical="center" wrapText="1"/>
    </xf>
    <xf numFmtId="2" fontId="7" fillId="0" borderId="0" xfId="8" applyNumberFormat="1" applyFont="1" applyBorder="1" applyAlignment="1">
      <alignment horizontal="right" vertical="center"/>
    </xf>
    <xf numFmtId="3" fontId="7" fillId="0" borderId="0" xfId="6" applyNumberFormat="1" applyFont="1" applyBorder="1"/>
    <xf numFmtId="3" fontId="7" fillId="0" borderId="0" xfId="6" applyNumberFormat="1" applyFont="1" applyBorder="1" applyAlignment="1">
      <alignment horizontal="right" vertical="center"/>
    </xf>
    <xf numFmtId="9" fontId="7" fillId="0" borderId="0" xfId="6" applyNumberFormat="1" applyFont="1" applyBorder="1" applyAlignment="1">
      <alignment horizontal="right" vertical="center"/>
    </xf>
    <xf numFmtId="0" fontId="6" fillId="0" borderId="0" xfId="8" applyFont="1" applyBorder="1" applyAlignment="1">
      <alignment horizontal="left" vertical="center"/>
    </xf>
    <xf numFmtId="1" fontId="7" fillId="0" borderId="0" xfId="8" applyNumberFormat="1" applyFont="1" applyBorder="1" applyAlignment="1">
      <alignment horizontal="right" vertical="center"/>
    </xf>
    <xf numFmtId="1" fontId="6" fillId="0" borderId="0" xfId="8" applyNumberFormat="1" applyFont="1" applyBorder="1" applyAlignment="1">
      <alignment horizontal="left" vertical="center"/>
    </xf>
    <xf numFmtId="1" fontId="6" fillId="0" borderId="9" xfId="8" applyNumberFormat="1" applyFont="1" applyBorder="1" applyAlignment="1">
      <alignment horizontal="left" vertical="center"/>
    </xf>
    <xf numFmtId="3" fontId="7" fillId="0" borderId="9" xfId="8" applyNumberFormat="1" applyFont="1" applyBorder="1" applyAlignment="1">
      <alignment horizontal="right" vertical="center"/>
    </xf>
    <xf numFmtId="166" fontId="7" fillId="0" borderId="9" xfId="4" applyNumberFormat="1" applyFont="1" applyBorder="1" applyAlignment="1">
      <alignment vertical="center"/>
    </xf>
    <xf numFmtId="5" fontId="7" fillId="0" borderId="9" xfId="8" applyNumberFormat="1" applyFont="1" applyBorder="1" applyAlignment="1">
      <alignment horizontal="right" vertical="center" wrapText="1"/>
    </xf>
    <xf numFmtId="2" fontId="7" fillId="0" borderId="9" xfId="8" applyNumberFormat="1" applyFont="1" applyBorder="1" applyAlignment="1">
      <alignment horizontal="right" vertical="center"/>
    </xf>
    <xf numFmtId="3" fontId="7" fillId="0" borderId="9" xfId="6" applyNumberFormat="1" applyFont="1" applyBorder="1"/>
    <xf numFmtId="3" fontId="7" fillId="0" borderId="9" xfId="6" applyNumberFormat="1" applyFont="1" applyBorder="1" applyAlignment="1">
      <alignment horizontal="right" vertical="center"/>
    </xf>
    <xf numFmtId="9" fontId="7" fillId="0" borderId="9" xfId="6" applyNumberFormat="1" applyFont="1" applyBorder="1" applyAlignment="1">
      <alignment horizontal="right" vertical="center"/>
    </xf>
    <xf numFmtId="0" fontId="6" fillId="0" borderId="9" xfId="8" applyFont="1" applyBorder="1" applyAlignment="1">
      <alignment horizontal="left" vertical="center"/>
    </xf>
    <xf numFmtId="167" fontId="7" fillId="0" borderId="0" xfId="8" applyNumberFormat="1" applyFont="1" applyBorder="1" applyAlignment="1">
      <alignment horizontal="right" vertical="center"/>
    </xf>
    <xf numFmtId="9" fontId="7" fillId="0" borderId="9" xfId="6" applyNumberFormat="1" applyFont="1" applyBorder="1"/>
    <xf numFmtId="9" fontId="7" fillId="0" borderId="0" xfId="7" applyNumberFormat="1" applyFont="1" applyBorder="1" applyAlignment="1">
      <alignment horizontal="right" vertical="center"/>
    </xf>
    <xf numFmtId="9" fontId="7" fillId="0" borderId="9" xfId="7" applyNumberFormat="1" applyFont="1" applyBorder="1" applyAlignment="1">
      <alignment horizontal="right" vertical="center"/>
    </xf>
    <xf numFmtId="0" fontId="6" fillId="0" borderId="0" xfId="8" applyNumberFormat="1" applyFont="1" applyBorder="1" applyAlignment="1">
      <alignment horizontal="left" vertical="center"/>
    </xf>
    <xf numFmtId="3" fontId="7" fillId="0" borderId="9" xfId="7" applyNumberFormat="1" applyFont="1" applyBorder="1" applyAlignment="1">
      <alignment horizontal="right" wrapText="1"/>
    </xf>
    <xf numFmtId="9" fontId="7" fillId="0" borderId="9" xfId="7" applyNumberFormat="1" applyFont="1" applyBorder="1" applyAlignment="1">
      <alignment horizontal="right"/>
    </xf>
    <xf numFmtId="3" fontId="7" fillId="0" borderId="0" xfId="7" applyNumberFormat="1" applyFont="1" applyBorder="1" applyAlignment="1">
      <alignment horizontal="right" wrapText="1"/>
    </xf>
    <xf numFmtId="9" fontId="7" fillId="0" borderId="0" xfId="7" applyNumberFormat="1" applyFont="1" applyBorder="1" applyAlignment="1">
      <alignment horizontal="right" wrapText="1"/>
    </xf>
    <xf numFmtId="9" fontId="7" fillId="0" borderId="9" xfId="7" applyNumberFormat="1" applyFont="1" applyBorder="1" applyAlignment="1">
      <alignment horizontal="right" wrapText="1"/>
    </xf>
    <xf numFmtId="0" fontId="7" fillId="0" borderId="0" xfId="7" applyFont="1" applyBorder="1" applyAlignment="1">
      <alignment horizontal="right" wrapText="1"/>
    </xf>
    <xf numFmtId="0" fontId="7" fillId="0" borderId="9" xfId="7" applyFont="1" applyBorder="1" applyAlignment="1">
      <alignment horizontal="right" wrapText="1"/>
    </xf>
    <xf numFmtId="3" fontId="7" fillId="0" borderId="9" xfId="6" applyNumberFormat="1" applyFont="1" applyBorder="1" applyAlignment="1">
      <alignment horizontal="right"/>
    </xf>
    <xf numFmtId="9" fontId="7" fillId="0" borderId="9" xfId="6" applyNumberFormat="1" applyFont="1" applyBorder="1" applyAlignment="1">
      <alignment horizontal="right"/>
    </xf>
    <xf numFmtId="0" fontId="6" fillId="0" borderId="9" xfId="8" applyNumberFormat="1" applyFont="1" applyBorder="1" applyAlignment="1">
      <alignment horizontal="left" vertical="center"/>
    </xf>
    <xf numFmtId="49" fontId="8" fillId="0" borderId="0" xfId="8" applyNumberFormat="1" applyFont="1" applyBorder="1" applyAlignment="1">
      <alignment horizontal="right" vertical="center"/>
    </xf>
    <xf numFmtId="0" fontId="4" fillId="0" borderId="0" xfId="7" applyBorder="1" applyAlignment="1">
      <alignment horizontal="left"/>
    </xf>
    <xf numFmtId="0" fontId="4" fillId="0" borderId="0" xfId="2" applyBorder="1"/>
    <xf numFmtId="0" fontId="4" fillId="0" borderId="0" xfId="2" applyBorder="1" applyAlignment="1">
      <alignment horizontal="left"/>
    </xf>
    <xf numFmtId="0" fontId="9" fillId="0" borderId="0" xfId="2" applyFont="1"/>
    <xf numFmtId="0" fontId="9" fillId="0" borderId="0" xfId="2" applyFont="1" applyAlignment="1">
      <alignment horizontal="left" vertical="center"/>
    </xf>
    <xf numFmtId="3" fontId="8" fillId="0" borderId="9" xfId="8" applyNumberFormat="1" applyFont="1" applyBorder="1" applyAlignment="1">
      <alignment horizontal="right" vertical="center"/>
    </xf>
    <xf numFmtId="1" fontId="5" fillId="0" borderId="2" xfId="7" applyNumberFormat="1" applyFont="1" applyBorder="1" applyAlignment="1">
      <alignment horizontal="center" vertical="center" wrapText="1"/>
    </xf>
    <xf numFmtId="0" fontId="10" fillId="0" borderId="0" xfId="7" applyFont="1" applyBorder="1" applyAlignment="1">
      <alignment horizontal="left" vertical="center"/>
    </xf>
    <xf numFmtId="0" fontId="9" fillId="0" borderId="0" xfId="5" applyFont="1" applyFill="1" applyBorder="1" applyAlignment="1">
      <alignment horizontal="left" vertical="top"/>
    </xf>
    <xf numFmtId="0" fontId="9" fillId="0" borderId="0" xfId="7" applyFont="1" applyBorder="1" applyAlignment="1">
      <alignment horizontal="left" vertical="top"/>
    </xf>
    <xf numFmtId="1" fontId="5" fillId="0" borderId="10" xfId="8" applyNumberFormat="1" applyFont="1" applyBorder="1" applyAlignment="1">
      <alignment horizontal="center" vertical="center" wrapText="1"/>
    </xf>
    <xf numFmtId="1" fontId="5" fillId="0" borderId="11" xfId="8" applyNumberFormat="1" applyFont="1" applyBorder="1" applyAlignment="1">
      <alignment horizontal="center" vertical="center" wrapText="1"/>
    </xf>
    <xf numFmtId="3" fontId="4" fillId="0" borderId="12" xfId="7" applyNumberFormat="1" applyBorder="1" applyAlignment="1">
      <alignment horizontal="right" vertical="center"/>
    </xf>
    <xf numFmtId="1" fontId="11" fillId="0" borderId="5" xfId="3" applyNumberFormat="1" applyFill="1" applyBorder="1" applyAlignment="1" applyProtection="1">
      <alignment horizontal="center" vertical="center" wrapText="1"/>
    </xf>
    <xf numFmtId="1" fontId="12" fillId="0" borderId="2" xfId="8" applyNumberFormat="1" applyFont="1" applyBorder="1" applyAlignment="1">
      <alignment horizontal="center" wrapText="1"/>
    </xf>
    <xf numFmtId="1" fontId="12" fillId="0" borderId="2" xfId="7" applyNumberFormat="1" applyFont="1" applyBorder="1" applyAlignment="1">
      <alignment horizontal="center" wrapText="1"/>
    </xf>
    <xf numFmtId="3" fontId="12" fillId="0" borderId="2" xfId="8" applyNumberFormat="1" applyFont="1" applyBorder="1" applyAlignment="1">
      <alignment horizontal="centerContinuous" wrapText="1"/>
    </xf>
    <xf numFmtId="0" fontId="13" fillId="0" borderId="2" xfId="8" applyFont="1" applyBorder="1" applyAlignment="1">
      <alignment horizontal="centerContinuous" wrapText="1"/>
    </xf>
    <xf numFmtId="3" fontId="12" fillId="0" borderId="13" xfId="8" applyNumberFormat="1" applyFont="1" applyBorder="1" applyAlignment="1">
      <alignment horizontal="centerContinuous" wrapText="1"/>
    </xf>
    <xf numFmtId="3" fontId="12" fillId="0" borderId="14" xfId="8" applyNumberFormat="1" applyFont="1" applyBorder="1" applyAlignment="1">
      <alignment horizontal="centerContinuous" wrapText="1"/>
    </xf>
    <xf numFmtId="3" fontId="12" fillId="0" borderId="15" xfId="8" applyNumberFormat="1" applyFont="1" applyBorder="1" applyAlignment="1">
      <alignment horizontal="centerContinuous" wrapText="1"/>
    </xf>
    <xf numFmtId="3" fontId="12" fillId="0" borderId="16" xfId="8" applyNumberFormat="1" applyFont="1" applyBorder="1" applyAlignment="1">
      <alignment horizontal="centerContinuous" wrapText="1"/>
    </xf>
    <xf numFmtId="1" fontId="15" fillId="0" borderId="2" xfId="7" applyNumberFormat="1" applyFont="1" applyBorder="1" applyAlignment="1">
      <alignment horizontal="center" wrapText="1"/>
    </xf>
    <xf numFmtId="0" fontId="4" fillId="0" borderId="0" xfId="2" applyFont="1"/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 indent="15"/>
    </xf>
    <xf numFmtId="6" fontId="17" fillId="0" borderId="0" xfId="0" applyNumberFormat="1" applyFont="1" applyAlignment="1">
      <alignment horizontal="left" vertical="center" indent="15"/>
    </xf>
    <xf numFmtId="0" fontId="0" fillId="0" borderId="0" xfId="0" applyFont="1"/>
    <xf numFmtId="0" fontId="18" fillId="4" borderId="17" xfId="0" applyFont="1" applyFill="1" applyBorder="1" applyAlignment="1">
      <alignment horizontal="center" vertical="top" wrapText="1"/>
    </xf>
    <xf numFmtId="8" fontId="0" fillId="0" borderId="0" xfId="0" applyNumberFormat="1" applyAlignment="1">
      <alignment wrapText="1"/>
    </xf>
    <xf numFmtId="6" fontId="0" fillId="0" borderId="0" xfId="0" applyNumberFormat="1" applyAlignment="1">
      <alignment wrapText="1"/>
    </xf>
    <xf numFmtId="0" fontId="0" fillId="0" borderId="17" xfId="0" applyBorder="1"/>
    <xf numFmtId="9" fontId="0" fillId="0" borderId="17" xfId="0" applyNumberFormat="1" applyBorder="1" applyAlignment="1">
      <alignment wrapText="1"/>
    </xf>
    <xf numFmtId="168" fontId="0" fillId="0" borderId="17" xfId="0" applyNumberFormat="1" applyBorder="1"/>
    <xf numFmtId="0" fontId="1" fillId="2" borderId="17" xfId="1" applyFont="1" applyBorder="1" applyAlignment="1">
      <alignment horizontal="center" wrapText="1"/>
    </xf>
    <xf numFmtId="168" fontId="0" fillId="0" borderId="20" xfId="0" applyNumberFormat="1" applyBorder="1"/>
    <xf numFmtId="0" fontId="1" fillId="2" borderId="17" xfId="1" applyFont="1" applyBorder="1" applyAlignment="1">
      <alignment horizontal="center"/>
    </xf>
    <xf numFmtId="0" fontId="11" fillId="0" borderId="0" xfId="3" applyAlignment="1" applyProtection="1">
      <alignment vertical="center"/>
    </xf>
    <xf numFmtId="166" fontId="0" fillId="0" borderId="17" xfId="0" applyNumberFormat="1" applyFont="1" applyBorder="1"/>
    <xf numFmtId="6" fontId="0" fillId="0" borderId="17" xfId="0" applyNumberFormat="1" applyFont="1" applyBorder="1"/>
    <xf numFmtId="8" fontId="0" fillId="0" borderId="17" xfId="0" applyNumberFormat="1" applyFont="1" applyBorder="1"/>
    <xf numFmtId="0" fontId="3" fillId="2" borderId="17" xfId="1" applyBorder="1"/>
    <xf numFmtId="0" fontId="1" fillId="2" borderId="0" xfId="1" applyFont="1" applyAlignment="1">
      <alignment horizontal="center"/>
    </xf>
    <xf numFmtId="1" fontId="0" fillId="0" borderId="17" xfId="0" applyNumberFormat="1" applyFont="1" applyBorder="1"/>
    <xf numFmtId="0" fontId="1" fillId="2" borderId="0" xfId="1" applyFont="1" applyAlignment="1">
      <alignment horizontal="center" wrapText="1"/>
    </xf>
    <xf numFmtId="0" fontId="2" fillId="5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1" fontId="0" fillId="0" borderId="17" xfId="0" applyNumberFormat="1" applyBorder="1"/>
    <xf numFmtId="169" fontId="0" fillId="0" borderId="17" xfId="9" applyNumberFormat="1" applyFont="1" applyBorder="1"/>
    <xf numFmtId="41" fontId="0" fillId="0" borderId="17" xfId="9" applyNumberFormat="1" applyFont="1" applyBorder="1"/>
    <xf numFmtId="43" fontId="0" fillId="0" borderId="0" xfId="0" applyNumberFormat="1"/>
    <xf numFmtId="6" fontId="0" fillId="0" borderId="17" xfId="10" applyNumberFormat="1" applyFont="1" applyBorder="1"/>
    <xf numFmtId="2" fontId="0" fillId="0" borderId="17" xfId="0" applyNumberFormat="1" applyFont="1" applyBorder="1"/>
    <xf numFmtId="8" fontId="0" fillId="0" borderId="17" xfId="0" applyNumberFormat="1" applyBorder="1"/>
    <xf numFmtId="0" fontId="0" fillId="0" borderId="17" xfId="0" applyFill="1" applyBorder="1"/>
    <xf numFmtId="0" fontId="1" fillId="2" borderId="17" xfId="1" applyFont="1" applyBorder="1" applyAlignment="1">
      <alignment horizontal="center"/>
    </xf>
    <xf numFmtId="0" fontId="1" fillId="2" borderId="0" xfId="1" applyFont="1" applyAlignment="1">
      <alignment horizontal="center"/>
    </xf>
    <xf numFmtId="0" fontId="11" fillId="0" borderId="18" xfId="3" applyBorder="1" applyAlignment="1" applyProtection="1">
      <alignment horizontal="left"/>
    </xf>
    <xf numFmtId="0" fontId="19" fillId="0" borderId="19" xfId="3" applyFont="1" applyBorder="1" applyAlignment="1" applyProtection="1">
      <alignment horizontal="left"/>
    </xf>
    <xf numFmtId="0" fontId="19" fillId="0" borderId="20" xfId="3" applyFont="1" applyBorder="1" applyAlignment="1" applyProtection="1">
      <alignment horizontal="left"/>
    </xf>
  </cellXfs>
  <cellStyles count="11">
    <cellStyle name="Accent1" xfId="1" builtinId="29"/>
    <cellStyle name="Comma" xfId="9" builtinId="3"/>
    <cellStyle name="Currency" xfId="10" builtinId="4"/>
    <cellStyle name="Hyperlink" xfId="3" builtinId="8"/>
    <cellStyle name="Normal" xfId="0" builtinId="0"/>
    <cellStyle name="Normal 2" xfId="2"/>
    <cellStyle name="Normal_10 Staff vol" xfId="4"/>
    <cellStyle name="Normal_8a Fac-Beds No." xfId="5"/>
    <cellStyle name="Normal_OMB6 Part III F" xfId="6"/>
    <cellStyle name="Normal_Sheet1 (2)" xfId="7"/>
    <cellStyle name="Normal_State by State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opm.gov/policy-data-oversight/pay-leave/salaries-wages/salary-tables/15Tables/html/DCB.aspx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workbookViewId="0">
      <selection activeCell="F23" sqref="F23"/>
    </sheetView>
  </sheetViews>
  <sheetFormatPr defaultRowHeight="15" x14ac:dyDescent="0.25"/>
  <cols>
    <col min="1" max="1" width="36.42578125" customWidth="1"/>
    <col min="2" max="2" width="15.7109375" customWidth="1"/>
    <col min="3" max="3" width="37" style="1" customWidth="1"/>
    <col min="4" max="4" width="11.5703125" customWidth="1"/>
    <col min="5" max="5" width="19.85546875" customWidth="1"/>
    <col min="6" max="6" width="27.85546875" bestFit="1" customWidth="1"/>
  </cols>
  <sheetData>
    <row r="1" spans="1:8" x14ac:dyDescent="0.25">
      <c r="A1" s="107" t="s">
        <v>2</v>
      </c>
      <c r="B1" s="107"/>
      <c r="C1" s="95" t="s">
        <v>128</v>
      </c>
    </row>
    <row r="2" spans="1:8" x14ac:dyDescent="0.25">
      <c r="A2" s="82" t="s">
        <v>112</v>
      </c>
      <c r="B2" s="101">
        <f>'A-1 sel info by St'!C3</f>
        <v>123666</v>
      </c>
      <c r="C2" s="1" t="s">
        <v>116</v>
      </c>
    </row>
    <row r="3" spans="1:8" ht="45" x14ac:dyDescent="0.25">
      <c r="A3" s="82" t="s">
        <v>0</v>
      </c>
      <c r="B3" s="99">
        <v>10</v>
      </c>
      <c r="C3" s="1" t="s">
        <v>117</v>
      </c>
    </row>
    <row r="4" spans="1:8" x14ac:dyDescent="0.25">
      <c r="A4" s="82" t="s">
        <v>4</v>
      </c>
      <c r="B4" s="101">
        <f>B3*B2</f>
        <v>1236660</v>
      </c>
      <c r="C4" s="1" t="s">
        <v>118</v>
      </c>
    </row>
    <row r="5" spans="1:8" x14ac:dyDescent="0.25">
      <c r="A5" s="82" t="s">
        <v>5</v>
      </c>
      <c r="B5" s="101">
        <f>B4/60</f>
        <v>20611</v>
      </c>
      <c r="C5" s="1" t="s">
        <v>119</v>
      </c>
      <c r="D5" s="102"/>
    </row>
    <row r="6" spans="1:8" ht="60" x14ac:dyDescent="0.25">
      <c r="A6" s="82" t="s">
        <v>124</v>
      </c>
      <c r="B6" s="100">
        <f>B5/3</f>
        <v>6870.333333333333</v>
      </c>
      <c r="C6" s="1" t="s">
        <v>120</v>
      </c>
    </row>
    <row r="7" spans="1:8" ht="45" x14ac:dyDescent="0.25">
      <c r="A7" s="82" t="s">
        <v>123</v>
      </c>
      <c r="B7" s="101">
        <v>832</v>
      </c>
      <c r="C7" s="1" t="s">
        <v>121</v>
      </c>
    </row>
    <row r="8" spans="1:8" ht="30" x14ac:dyDescent="0.25">
      <c r="A8" s="82" t="s">
        <v>1</v>
      </c>
      <c r="B8" s="100">
        <f>B6+B7</f>
        <v>7702.333333333333</v>
      </c>
      <c r="C8" s="1" t="s">
        <v>122</v>
      </c>
    </row>
    <row r="9" spans="1:8" ht="30" x14ac:dyDescent="0.25">
      <c r="A9" s="82" t="s">
        <v>7</v>
      </c>
      <c r="B9" s="100">
        <f>B8/52</f>
        <v>148.12179487179486</v>
      </c>
      <c r="C9" s="1" t="s">
        <v>125</v>
      </c>
    </row>
    <row r="11" spans="1:8" x14ac:dyDescent="0.25">
      <c r="A11" s="108" t="s">
        <v>6</v>
      </c>
      <c r="B11" s="108"/>
      <c r="C11" s="95" t="s">
        <v>128</v>
      </c>
    </row>
    <row r="12" spans="1:8" ht="30" x14ac:dyDescent="0.25">
      <c r="A12" s="82" t="s">
        <v>7</v>
      </c>
      <c r="B12" s="89">
        <f>B9</f>
        <v>148.12179487179486</v>
      </c>
      <c r="C12" s="1" t="s">
        <v>125</v>
      </c>
    </row>
    <row r="13" spans="1:8" x14ac:dyDescent="0.25">
      <c r="A13" s="82" t="s">
        <v>138</v>
      </c>
      <c r="B13" s="91">
        <v>22.32</v>
      </c>
      <c r="C13" s="1" t="s">
        <v>145</v>
      </c>
    </row>
    <row r="14" spans="1:8" x14ac:dyDescent="0.25">
      <c r="A14" s="82" t="s">
        <v>150</v>
      </c>
      <c r="B14" s="104">
        <v>132.1</v>
      </c>
    </row>
    <row r="15" spans="1:8" ht="15.75" x14ac:dyDescent="0.25">
      <c r="A15" s="82" t="s">
        <v>8</v>
      </c>
      <c r="B15" s="91">
        <v>33.65</v>
      </c>
      <c r="C15" s="1" t="s">
        <v>145</v>
      </c>
      <c r="F15" s="77"/>
      <c r="H15" s="77"/>
    </row>
    <row r="16" spans="1:8" ht="15.75" x14ac:dyDescent="0.25">
      <c r="A16" s="82"/>
      <c r="B16" s="91"/>
      <c r="F16" s="77"/>
      <c r="H16" s="77"/>
    </row>
    <row r="17" spans="1:9" ht="30" x14ac:dyDescent="0.25">
      <c r="A17" s="82" t="s">
        <v>129</v>
      </c>
      <c r="B17" s="94">
        <v>16</v>
      </c>
      <c r="C17" s="1" t="s">
        <v>127</v>
      </c>
      <c r="D17" s="1" t="s">
        <v>151</v>
      </c>
      <c r="E17" t="s">
        <v>152</v>
      </c>
      <c r="G17" s="76"/>
    </row>
    <row r="18" spans="1:9" ht="30" x14ac:dyDescent="0.25">
      <c r="A18" s="82" t="s">
        <v>142</v>
      </c>
      <c r="B18" s="90">
        <f>(B15*B17)</f>
        <v>538.4</v>
      </c>
      <c r="C18" s="80" t="s">
        <v>144</v>
      </c>
      <c r="D18" s="82">
        <v>2</v>
      </c>
      <c r="E18" s="105">
        <f>B18*D18</f>
        <v>1076.8</v>
      </c>
    </row>
    <row r="19" spans="1:9" ht="30" x14ac:dyDescent="0.25">
      <c r="A19" s="82" t="s">
        <v>143</v>
      </c>
      <c r="B19" s="91">
        <f>B13*B14</f>
        <v>2948.4719999999998</v>
      </c>
      <c r="C19" s="1" t="s">
        <v>126</v>
      </c>
      <c r="D19" s="82">
        <v>2</v>
      </c>
      <c r="E19" s="105">
        <f>B19*D19</f>
        <v>5896.9439999999995</v>
      </c>
    </row>
    <row r="20" spans="1:9" ht="45" x14ac:dyDescent="0.25">
      <c r="A20" s="82"/>
      <c r="B20" s="91">
        <f>SUM(B18:B19)</f>
        <v>3486.8719999999998</v>
      </c>
      <c r="C20" s="1" t="s">
        <v>146</v>
      </c>
      <c r="D20" s="82" t="s">
        <v>154</v>
      </c>
      <c r="E20" s="105">
        <f>SUM(E18:E19)</f>
        <v>6973.7439999999997</v>
      </c>
    </row>
    <row r="21" spans="1:9" ht="30" x14ac:dyDescent="0.25">
      <c r="A21" s="82" t="s">
        <v>130</v>
      </c>
      <c r="B21" s="90">
        <f>B19*52</f>
        <v>153320.54399999999</v>
      </c>
      <c r="C21" s="81" t="s">
        <v>149</v>
      </c>
      <c r="D21" s="82"/>
      <c r="E21" s="105"/>
    </row>
    <row r="22" spans="1:9" x14ac:dyDescent="0.25">
      <c r="A22" s="82"/>
      <c r="B22" s="103">
        <v>153320.54399999999</v>
      </c>
      <c r="C22" s="81" t="s">
        <v>147</v>
      </c>
      <c r="D22" s="82">
        <v>2</v>
      </c>
      <c r="E22" s="105">
        <f>B22*D22</f>
        <v>306641.08799999999</v>
      </c>
    </row>
    <row r="23" spans="1:9" ht="30" x14ac:dyDescent="0.25">
      <c r="A23" s="82" t="s">
        <v>131</v>
      </c>
      <c r="B23" s="91">
        <f>B18*52</f>
        <v>27996.799999999999</v>
      </c>
      <c r="C23" s="1" t="s">
        <v>148</v>
      </c>
      <c r="D23" s="106">
        <v>2</v>
      </c>
      <c r="E23" s="105">
        <f>B23*D23</f>
        <v>55993.599999999999</v>
      </c>
      <c r="I23" s="77"/>
    </row>
    <row r="24" spans="1:9" ht="15.75" x14ac:dyDescent="0.25">
      <c r="A24" s="82"/>
      <c r="B24" s="91">
        <v>27996.799999999999</v>
      </c>
      <c r="C24" s="81" t="s">
        <v>147</v>
      </c>
      <c r="D24" s="82"/>
      <c r="E24" s="82"/>
      <c r="I24" s="77"/>
    </row>
    <row r="25" spans="1:9" ht="45" x14ac:dyDescent="0.25">
      <c r="A25" s="92" t="s">
        <v>115</v>
      </c>
      <c r="B25" s="91">
        <f>SUM(B21:B24)</f>
        <v>362634.68799999997</v>
      </c>
      <c r="C25" s="1" t="s">
        <v>141</v>
      </c>
      <c r="D25" s="82" t="s">
        <v>153</v>
      </c>
      <c r="E25" s="105">
        <f>SUM(E22:E24)</f>
        <v>362634.68799999997</v>
      </c>
    </row>
    <row r="27" spans="1:9" x14ac:dyDescent="0.25">
      <c r="A27" s="108" t="s">
        <v>9</v>
      </c>
      <c r="B27" s="108"/>
      <c r="C27" s="108"/>
    </row>
    <row r="28" spans="1:9" x14ac:dyDescent="0.25">
      <c r="A28" s="87" t="s">
        <v>140</v>
      </c>
      <c r="B28" s="87" t="s">
        <v>113</v>
      </c>
      <c r="C28" s="85" t="s">
        <v>114</v>
      </c>
      <c r="D28" s="93" t="s">
        <v>132</v>
      </c>
      <c r="E28" s="93" t="s">
        <v>128</v>
      </c>
    </row>
    <row r="29" spans="1:9" ht="30" x14ac:dyDescent="0.25">
      <c r="A29" s="82" t="s">
        <v>10</v>
      </c>
      <c r="B29" s="82">
        <v>1</v>
      </c>
      <c r="C29" s="83">
        <v>0.02</v>
      </c>
      <c r="D29" s="86">
        <f>B29*(C29*'GS Pay Tables'!E16)</f>
        <v>2777.42</v>
      </c>
      <c r="E29" s="1" t="s">
        <v>133</v>
      </c>
      <c r="F29" s="75"/>
    </row>
    <row r="30" spans="1:9" x14ac:dyDescent="0.25">
      <c r="A30" s="82" t="s">
        <v>11</v>
      </c>
      <c r="B30" s="82">
        <v>1</v>
      </c>
      <c r="C30" s="83">
        <v>0.05</v>
      </c>
      <c r="D30" s="86">
        <f>B30*(C30*'GS Pay Tables'!I14)</f>
        <v>5600.7000000000007</v>
      </c>
      <c r="E30" s="1"/>
    </row>
    <row r="31" spans="1:9" ht="30" x14ac:dyDescent="0.25">
      <c r="A31" s="82" t="s">
        <v>12</v>
      </c>
      <c r="B31" s="82">
        <v>1</v>
      </c>
      <c r="C31" s="83">
        <v>0.1</v>
      </c>
      <c r="D31" s="86">
        <f>B31*(C31*'GS Pay Tables'!E14)</f>
        <v>9990.5</v>
      </c>
      <c r="E31" s="1" t="s">
        <v>134</v>
      </c>
    </row>
    <row r="32" spans="1:9" x14ac:dyDescent="0.25">
      <c r="C32" s="85" t="s">
        <v>25</v>
      </c>
      <c r="D32" s="84">
        <f>172500</f>
        <v>172500</v>
      </c>
      <c r="E32" s="1"/>
    </row>
    <row r="33" spans="1:5" x14ac:dyDescent="0.25">
      <c r="E33" s="1"/>
    </row>
    <row r="34" spans="1:5" ht="30" x14ac:dyDescent="0.25">
      <c r="A34" s="1" t="s">
        <v>139</v>
      </c>
      <c r="C34" s="85" t="s">
        <v>9</v>
      </c>
      <c r="D34" s="84">
        <f>SUM(D29:D32)</f>
        <v>190868.62</v>
      </c>
      <c r="E34" s="1" t="s">
        <v>135</v>
      </c>
    </row>
    <row r="35" spans="1:5" x14ac:dyDescent="0.25">
      <c r="A35" s="88"/>
      <c r="E35" s="1"/>
    </row>
  </sheetData>
  <mergeCells count="3">
    <mergeCell ref="A1:B1"/>
    <mergeCell ref="A11:B11"/>
    <mergeCell ref="A27:C2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>
      <selection activeCell="F23" sqref="F23"/>
    </sheetView>
  </sheetViews>
  <sheetFormatPr defaultRowHeight="15" x14ac:dyDescent="0.25"/>
  <cols>
    <col min="2" max="11" width="15.7109375" customWidth="1"/>
  </cols>
  <sheetData>
    <row r="1" spans="1:11" x14ac:dyDescent="0.25">
      <c r="A1" s="96" t="s">
        <v>13</v>
      </c>
      <c r="B1" s="96" t="s">
        <v>14</v>
      </c>
      <c r="C1" s="96" t="s">
        <v>15</v>
      </c>
      <c r="D1" s="96" t="s">
        <v>16</v>
      </c>
      <c r="E1" s="96" t="s">
        <v>17</v>
      </c>
      <c r="F1" s="96" t="s">
        <v>18</v>
      </c>
      <c r="G1" s="96" t="s">
        <v>19</v>
      </c>
      <c r="H1" s="96" t="s">
        <v>20</v>
      </c>
      <c r="I1" s="96" t="s">
        <v>21</v>
      </c>
      <c r="J1" s="96" t="s">
        <v>22</v>
      </c>
      <c r="K1" s="96" t="s">
        <v>23</v>
      </c>
    </row>
    <row r="2" spans="1:11" x14ac:dyDescent="0.25">
      <c r="A2" s="97">
        <v>1</v>
      </c>
      <c r="B2" s="98">
        <v>22560</v>
      </c>
      <c r="C2" s="98">
        <v>23314</v>
      </c>
      <c r="D2" s="98">
        <v>24064</v>
      </c>
      <c r="E2" s="98">
        <v>24810</v>
      </c>
      <c r="F2" s="98">
        <v>25561</v>
      </c>
      <c r="G2" s="98">
        <v>26000</v>
      </c>
      <c r="H2" s="98">
        <v>26742</v>
      </c>
      <c r="I2" s="98">
        <v>27490</v>
      </c>
      <c r="J2" s="98">
        <v>27518</v>
      </c>
      <c r="K2" s="98">
        <v>28213</v>
      </c>
    </row>
    <row r="3" spans="1:11" x14ac:dyDescent="0.25">
      <c r="A3" s="97">
        <v>2</v>
      </c>
      <c r="B3" s="98">
        <v>25364</v>
      </c>
      <c r="C3" s="98">
        <v>25968</v>
      </c>
      <c r="D3" s="98">
        <v>26808</v>
      </c>
      <c r="E3" s="98">
        <v>27518</v>
      </c>
      <c r="F3" s="98">
        <v>27829</v>
      </c>
      <c r="G3" s="98">
        <v>28648</v>
      </c>
      <c r="H3" s="98">
        <v>29466</v>
      </c>
      <c r="I3" s="98">
        <v>30285</v>
      </c>
      <c r="J3" s="98">
        <v>31103</v>
      </c>
      <c r="K3" s="98">
        <v>31922</v>
      </c>
    </row>
    <row r="4" spans="1:11" x14ac:dyDescent="0.25">
      <c r="A4" s="97">
        <v>3</v>
      </c>
      <c r="B4" s="98">
        <v>27675</v>
      </c>
      <c r="C4" s="98">
        <v>28598</v>
      </c>
      <c r="D4" s="98">
        <v>29521</v>
      </c>
      <c r="E4" s="98">
        <v>30444</v>
      </c>
      <c r="F4" s="98">
        <v>31367</v>
      </c>
      <c r="G4" s="98">
        <v>32290</v>
      </c>
      <c r="H4" s="98">
        <v>33213</v>
      </c>
      <c r="I4" s="98">
        <v>34136</v>
      </c>
      <c r="J4" s="98">
        <v>35059</v>
      </c>
      <c r="K4" s="98">
        <v>35982</v>
      </c>
    </row>
    <row r="5" spans="1:11" x14ac:dyDescent="0.25">
      <c r="A5" s="97">
        <v>4</v>
      </c>
      <c r="B5" s="98">
        <v>31069</v>
      </c>
      <c r="C5" s="98">
        <v>32105</v>
      </c>
      <c r="D5" s="98">
        <v>33141</v>
      </c>
      <c r="E5" s="98">
        <v>34177</v>
      </c>
      <c r="F5" s="98">
        <v>35213</v>
      </c>
      <c r="G5" s="98">
        <v>36249</v>
      </c>
      <c r="H5" s="98">
        <v>37285</v>
      </c>
      <c r="I5" s="98">
        <v>38321</v>
      </c>
      <c r="J5" s="98">
        <v>39357</v>
      </c>
      <c r="K5" s="98">
        <v>40393</v>
      </c>
    </row>
    <row r="6" spans="1:11" x14ac:dyDescent="0.25">
      <c r="A6" s="97">
        <v>5</v>
      </c>
      <c r="B6" s="98">
        <v>34759</v>
      </c>
      <c r="C6" s="98">
        <v>35918</v>
      </c>
      <c r="D6" s="98">
        <v>37077</v>
      </c>
      <c r="E6" s="98">
        <v>38236</v>
      </c>
      <c r="F6" s="98">
        <v>39395</v>
      </c>
      <c r="G6" s="98">
        <v>40554</v>
      </c>
      <c r="H6" s="98">
        <v>41713</v>
      </c>
      <c r="I6" s="98">
        <v>42872</v>
      </c>
      <c r="J6" s="98">
        <v>44031</v>
      </c>
      <c r="K6" s="98">
        <v>45190</v>
      </c>
    </row>
    <row r="7" spans="1:11" x14ac:dyDescent="0.25">
      <c r="A7" s="97">
        <v>6</v>
      </c>
      <c r="B7" s="98">
        <v>38747</v>
      </c>
      <c r="C7" s="98">
        <v>40039</v>
      </c>
      <c r="D7" s="98">
        <v>41330</v>
      </c>
      <c r="E7" s="98">
        <v>42622</v>
      </c>
      <c r="F7" s="98">
        <v>43914</v>
      </c>
      <c r="G7" s="98">
        <v>45206</v>
      </c>
      <c r="H7" s="98">
        <v>46498</v>
      </c>
      <c r="I7" s="98">
        <v>47790</v>
      </c>
      <c r="J7" s="98">
        <v>49082</v>
      </c>
      <c r="K7" s="98">
        <v>50374</v>
      </c>
    </row>
    <row r="8" spans="1:11" x14ac:dyDescent="0.25">
      <c r="A8" s="97">
        <v>7</v>
      </c>
      <c r="B8" s="98">
        <v>43057</v>
      </c>
      <c r="C8" s="98">
        <v>44492</v>
      </c>
      <c r="D8" s="98">
        <v>45927</v>
      </c>
      <c r="E8" s="98">
        <v>47361</v>
      </c>
      <c r="F8" s="98">
        <v>48796</v>
      </c>
      <c r="G8" s="98">
        <v>50231</v>
      </c>
      <c r="H8" s="98">
        <v>51666</v>
      </c>
      <c r="I8" s="98">
        <v>53100</v>
      </c>
      <c r="J8" s="98">
        <v>54535</v>
      </c>
      <c r="K8" s="98">
        <v>55970</v>
      </c>
    </row>
    <row r="9" spans="1:11" x14ac:dyDescent="0.25">
      <c r="A9" s="97">
        <v>8</v>
      </c>
      <c r="B9" s="98">
        <v>47684</v>
      </c>
      <c r="C9" s="98">
        <v>49274</v>
      </c>
      <c r="D9" s="98">
        <v>50864</v>
      </c>
      <c r="E9" s="98">
        <v>52454</v>
      </c>
      <c r="F9" s="98">
        <v>54044</v>
      </c>
      <c r="G9" s="98">
        <v>55634</v>
      </c>
      <c r="H9" s="98">
        <v>57224</v>
      </c>
      <c r="I9" s="98">
        <v>58814</v>
      </c>
      <c r="J9" s="98">
        <v>60404</v>
      </c>
      <c r="K9" s="98">
        <v>61994</v>
      </c>
    </row>
    <row r="10" spans="1:11" x14ac:dyDescent="0.25">
      <c r="A10" s="97">
        <v>9</v>
      </c>
      <c r="B10" s="98">
        <v>52668</v>
      </c>
      <c r="C10" s="98">
        <v>54423</v>
      </c>
      <c r="D10" s="98">
        <v>56178</v>
      </c>
      <c r="E10" s="98">
        <v>57934</v>
      </c>
      <c r="F10" s="98">
        <v>59689</v>
      </c>
      <c r="G10" s="98">
        <v>61444</v>
      </c>
      <c r="H10" s="98">
        <v>63199</v>
      </c>
      <c r="I10" s="98">
        <v>64955</v>
      </c>
      <c r="J10" s="98">
        <v>66710</v>
      </c>
      <c r="K10" s="98">
        <v>68465</v>
      </c>
    </row>
    <row r="11" spans="1:11" x14ac:dyDescent="0.25">
      <c r="A11" s="97">
        <v>10</v>
      </c>
      <c r="B11" s="98">
        <v>58000</v>
      </c>
      <c r="C11" s="98">
        <v>59932</v>
      </c>
      <c r="D11" s="98">
        <v>61865</v>
      </c>
      <c r="E11" s="98">
        <v>63798</v>
      </c>
      <c r="F11" s="98">
        <v>65731</v>
      </c>
      <c r="G11" s="98">
        <v>67664</v>
      </c>
      <c r="H11" s="98">
        <v>69597</v>
      </c>
      <c r="I11" s="98">
        <v>71530</v>
      </c>
      <c r="J11" s="98">
        <v>73462</v>
      </c>
      <c r="K11" s="98">
        <v>75395</v>
      </c>
    </row>
    <row r="12" spans="1:11" x14ac:dyDescent="0.25">
      <c r="A12" s="97">
        <v>11</v>
      </c>
      <c r="B12" s="98">
        <v>63722</v>
      </c>
      <c r="C12" s="98">
        <v>65847</v>
      </c>
      <c r="D12" s="98">
        <v>67971</v>
      </c>
      <c r="E12" s="98">
        <v>70095</v>
      </c>
      <c r="F12" s="98">
        <v>72219</v>
      </c>
      <c r="G12" s="98">
        <v>74343</v>
      </c>
      <c r="H12" s="98">
        <v>76467</v>
      </c>
      <c r="I12" s="98">
        <v>78592</v>
      </c>
      <c r="J12" s="98">
        <v>80716</v>
      </c>
      <c r="K12" s="98">
        <v>82840</v>
      </c>
    </row>
    <row r="13" spans="1:11" x14ac:dyDescent="0.25">
      <c r="A13" s="97">
        <v>12</v>
      </c>
      <c r="B13" s="98">
        <v>76378</v>
      </c>
      <c r="C13" s="98">
        <v>78924</v>
      </c>
      <c r="D13" s="98">
        <v>81471</v>
      </c>
      <c r="E13" s="98">
        <v>84017</v>
      </c>
      <c r="F13" s="98">
        <v>86564</v>
      </c>
      <c r="G13" s="98">
        <v>89110</v>
      </c>
      <c r="H13" s="98">
        <v>91657</v>
      </c>
      <c r="I13" s="98">
        <v>94203</v>
      </c>
      <c r="J13" s="98">
        <v>96750</v>
      </c>
      <c r="K13" s="98">
        <v>99296</v>
      </c>
    </row>
    <row r="14" spans="1:11" x14ac:dyDescent="0.25">
      <c r="A14" s="97">
        <v>13</v>
      </c>
      <c r="B14" s="98">
        <v>90823</v>
      </c>
      <c r="C14" s="98">
        <v>93851</v>
      </c>
      <c r="D14" s="98">
        <v>96878</v>
      </c>
      <c r="E14" s="98">
        <v>99905</v>
      </c>
      <c r="F14" s="98">
        <v>102932</v>
      </c>
      <c r="G14" s="98">
        <v>105960</v>
      </c>
      <c r="H14" s="98">
        <v>108987</v>
      </c>
      <c r="I14" s="98">
        <v>112014</v>
      </c>
      <c r="J14" s="98">
        <v>115041</v>
      </c>
      <c r="K14" s="98">
        <v>118069</v>
      </c>
    </row>
    <row r="15" spans="1:11" x14ac:dyDescent="0.25">
      <c r="A15" s="97">
        <v>14</v>
      </c>
      <c r="B15" s="98">
        <v>107325</v>
      </c>
      <c r="C15" s="98">
        <v>110902</v>
      </c>
      <c r="D15" s="98">
        <v>114480</v>
      </c>
      <c r="E15" s="98">
        <v>118057</v>
      </c>
      <c r="F15" s="98">
        <v>121635</v>
      </c>
      <c r="G15" s="98">
        <v>125213</v>
      </c>
      <c r="H15" s="98">
        <v>128790</v>
      </c>
      <c r="I15" s="98">
        <v>132368</v>
      </c>
      <c r="J15" s="98">
        <v>135945</v>
      </c>
      <c r="K15" s="98">
        <v>139523</v>
      </c>
    </row>
    <row r="16" spans="1:11" x14ac:dyDescent="0.25">
      <c r="A16" s="97">
        <v>15</v>
      </c>
      <c r="B16" s="98">
        <v>126245</v>
      </c>
      <c r="C16" s="98">
        <v>130453</v>
      </c>
      <c r="D16" s="98">
        <v>134662</v>
      </c>
      <c r="E16" s="98">
        <v>138871</v>
      </c>
      <c r="F16" s="98">
        <v>143079</v>
      </c>
      <c r="G16" s="98">
        <v>147288</v>
      </c>
      <c r="H16" s="98">
        <v>151496</v>
      </c>
      <c r="I16" s="98">
        <v>155705</v>
      </c>
      <c r="J16" s="98" t="s">
        <v>136</v>
      </c>
      <c r="K16" s="98" t="s">
        <v>136</v>
      </c>
    </row>
    <row r="17" spans="1:11" x14ac:dyDescent="0.25">
      <c r="A17" s="79" t="s">
        <v>24</v>
      </c>
      <c r="B17" s="109" t="s">
        <v>137</v>
      </c>
      <c r="C17" s="110"/>
      <c r="D17" s="110"/>
      <c r="E17" s="110"/>
      <c r="F17" s="110"/>
      <c r="G17" s="111"/>
      <c r="H17" s="78"/>
      <c r="I17" s="78"/>
      <c r="J17" s="78"/>
      <c r="K17" s="78"/>
    </row>
  </sheetData>
  <mergeCells count="1">
    <mergeCell ref="B17:G17"/>
  </mergeCells>
  <hyperlinks>
    <hyperlink ref="B17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Z65"/>
  <sheetViews>
    <sheetView showZero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3" sqref="C3"/>
    </sheetView>
  </sheetViews>
  <sheetFormatPr defaultRowHeight="12.75" x14ac:dyDescent="0.2"/>
  <cols>
    <col min="1" max="1" width="8.140625" style="2" customWidth="1"/>
    <col min="2" max="2" width="10.5703125" style="2" customWidth="1"/>
    <col min="3" max="3" width="15.5703125" style="2" customWidth="1"/>
    <col min="4" max="4" width="15.140625" style="2" customWidth="1"/>
    <col min="5" max="5" width="6.42578125" style="2" customWidth="1"/>
    <col min="6" max="6" width="8.85546875" style="2" customWidth="1"/>
    <col min="7" max="7" width="7.5703125" style="2" customWidth="1"/>
    <col min="8" max="8" width="0.42578125" style="2" customWidth="1"/>
    <col min="9" max="9" width="8.85546875" style="2" customWidth="1"/>
    <col min="10" max="10" width="0.5703125" style="2" customWidth="1"/>
    <col min="11" max="11" width="6.28515625" style="2" customWidth="1"/>
    <col min="12" max="12" width="9.140625" style="2" customWidth="1"/>
    <col min="13" max="13" width="11.42578125" style="2" customWidth="1"/>
    <col min="14" max="14" width="7.42578125" style="2" customWidth="1"/>
    <col min="15" max="15" width="13.42578125" style="2" customWidth="1"/>
    <col min="16" max="16" width="12.28515625" style="2" customWidth="1"/>
    <col min="17" max="17" width="15.7109375" style="2" customWidth="1"/>
    <col min="18" max="18" width="15.28515625" style="2" customWidth="1"/>
    <col min="19" max="19" width="14.85546875" style="2" customWidth="1"/>
    <col min="20" max="20" width="16.42578125" style="2" customWidth="1"/>
    <col min="21" max="21" width="13.7109375" style="2" customWidth="1"/>
    <col min="22" max="22" width="14.140625" style="2" customWidth="1"/>
    <col min="23" max="23" width="13.7109375" style="2" customWidth="1"/>
    <col min="24" max="24" width="15.85546875" style="2" customWidth="1"/>
    <col min="25" max="25" width="15.42578125" style="2" customWidth="1"/>
    <col min="26" max="26" width="18.28515625" style="2" customWidth="1"/>
    <col min="27" max="16384" width="9.140625" style="2"/>
  </cols>
  <sheetData>
    <row r="1" spans="1:26" s="74" customFormat="1" ht="78" customHeight="1" x14ac:dyDescent="0.25">
      <c r="A1" s="65" t="s">
        <v>111</v>
      </c>
      <c r="B1" s="66" t="s">
        <v>110</v>
      </c>
      <c r="C1" s="65" t="s">
        <v>109</v>
      </c>
      <c r="D1" s="65" t="s">
        <v>108</v>
      </c>
      <c r="E1" s="67" t="s">
        <v>107</v>
      </c>
      <c r="F1" s="68"/>
      <c r="G1" s="69" t="s">
        <v>106</v>
      </c>
      <c r="H1" s="70"/>
      <c r="I1" s="71"/>
      <c r="J1" s="72"/>
      <c r="K1" s="71" t="s">
        <v>105</v>
      </c>
      <c r="L1" s="67"/>
      <c r="M1" s="65" t="s">
        <v>104</v>
      </c>
      <c r="N1" s="65" t="s">
        <v>103</v>
      </c>
      <c r="O1" s="65" t="s">
        <v>102</v>
      </c>
      <c r="P1" s="65" t="s">
        <v>101</v>
      </c>
      <c r="Q1" s="65" t="s">
        <v>100</v>
      </c>
      <c r="R1" s="65" t="s">
        <v>99</v>
      </c>
      <c r="S1" s="65" t="s">
        <v>98</v>
      </c>
      <c r="T1" s="65" t="s">
        <v>97</v>
      </c>
      <c r="U1" s="73" t="s">
        <v>96</v>
      </c>
      <c r="V1" s="73" t="s">
        <v>95</v>
      </c>
      <c r="W1" s="73" t="s">
        <v>94</v>
      </c>
      <c r="X1" s="73" t="s">
        <v>93</v>
      </c>
      <c r="Y1" s="73" t="s">
        <v>92</v>
      </c>
    </row>
    <row r="2" spans="1:26" ht="13.5" thickBot="1" x14ac:dyDescent="0.25">
      <c r="A2" s="3" t="s">
        <v>91</v>
      </c>
      <c r="B2" s="4" t="s">
        <v>86</v>
      </c>
      <c r="C2" s="4" t="s">
        <v>86</v>
      </c>
      <c r="D2" s="4" t="s">
        <v>86</v>
      </c>
      <c r="E2" s="4" t="s">
        <v>86</v>
      </c>
      <c r="F2" s="4" t="s">
        <v>90</v>
      </c>
      <c r="G2" s="5" t="s">
        <v>86</v>
      </c>
      <c r="H2" s="62"/>
      <c r="I2" s="61" t="s">
        <v>90</v>
      </c>
      <c r="J2" s="62"/>
      <c r="K2" s="6" t="s">
        <v>86</v>
      </c>
      <c r="L2" s="4" t="s">
        <v>90</v>
      </c>
      <c r="M2" s="4" t="s">
        <v>89</v>
      </c>
      <c r="N2" s="4" t="s">
        <v>88</v>
      </c>
      <c r="O2" s="4" t="s">
        <v>86</v>
      </c>
      <c r="P2" s="4" t="s">
        <v>87</v>
      </c>
      <c r="Q2" s="4" t="s">
        <v>86</v>
      </c>
      <c r="R2" s="4" t="s">
        <v>86</v>
      </c>
      <c r="S2" s="4" t="s">
        <v>86</v>
      </c>
      <c r="T2" s="4" t="s">
        <v>85</v>
      </c>
      <c r="U2" s="57" t="s">
        <v>3</v>
      </c>
      <c r="V2" s="57" t="s">
        <v>3</v>
      </c>
      <c r="W2" s="57" t="s">
        <v>3</v>
      </c>
      <c r="X2" s="57" t="s">
        <v>84</v>
      </c>
      <c r="Y2" s="57" t="s">
        <v>84</v>
      </c>
      <c r="Z2" s="64" t="s">
        <v>83</v>
      </c>
    </row>
    <row r="3" spans="1:26" ht="13.5" thickBot="1" x14ac:dyDescent="0.25">
      <c r="A3" s="14" t="s">
        <v>82</v>
      </c>
      <c r="B3" s="7">
        <v>124958</v>
      </c>
      <c r="C3" s="7">
        <v>123666</v>
      </c>
      <c r="D3" s="7">
        <v>190592</v>
      </c>
      <c r="E3" s="7">
        <v>16516</v>
      </c>
      <c r="F3" s="7">
        <v>1716787</v>
      </c>
      <c r="G3" s="8">
        <v>53376</v>
      </c>
      <c r="H3" s="9"/>
      <c r="I3" s="63">
        <v>1272804</v>
      </c>
      <c r="J3" s="9"/>
      <c r="K3" s="9">
        <v>69892</v>
      </c>
      <c r="L3" s="7">
        <v>2989591</v>
      </c>
      <c r="M3" s="7">
        <v>575</v>
      </c>
      <c r="N3" s="7">
        <v>1233.4600000000003</v>
      </c>
      <c r="O3" s="7">
        <v>8290</v>
      </c>
      <c r="P3" s="10">
        <v>92501.893000000011</v>
      </c>
      <c r="Q3" s="11">
        <v>4.1365524581790616E-2</v>
      </c>
      <c r="R3" s="11">
        <v>6.3751864385462764E-2</v>
      </c>
      <c r="S3" s="11">
        <v>1.5411835104232368</v>
      </c>
      <c r="T3" s="7">
        <v>2423.7437776660772</v>
      </c>
      <c r="U3" s="7">
        <v>11589</v>
      </c>
      <c r="V3" s="7">
        <v>15710</v>
      </c>
      <c r="W3" s="7">
        <v>27299</v>
      </c>
      <c r="X3" s="12">
        <v>0.7016832162751272</v>
      </c>
      <c r="Y3" s="13">
        <v>0.29432703836930457</v>
      </c>
    </row>
    <row r="4" spans="1:26" ht="13.5" thickBot="1" x14ac:dyDescent="0.25">
      <c r="A4" s="14">
        <v>2012</v>
      </c>
      <c r="B4" s="7">
        <v>127896</v>
      </c>
      <c r="C4" s="7">
        <v>126398</v>
      </c>
      <c r="D4" s="7">
        <v>193650</v>
      </c>
      <c r="E4" s="7">
        <v>16528</v>
      </c>
      <c r="F4" s="7">
        <v>1723433</v>
      </c>
      <c r="G4" s="8">
        <v>52928</v>
      </c>
      <c r="H4" s="9"/>
      <c r="I4" s="63">
        <v>1248785</v>
      </c>
      <c r="J4" s="9"/>
      <c r="K4" s="9">
        <v>69456</v>
      </c>
      <c r="L4" s="7">
        <v>2972218</v>
      </c>
      <c r="M4" s="7">
        <v>573</v>
      </c>
      <c r="N4" s="7">
        <v>1180.29</v>
      </c>
      <c r="O4" s="7">
        <v>8712</v>
      </c>
      <c r="P4" s="10">
        <v>90776.520999999979</v>
      </c>
      <c r="Q4" s="11">
        <v>4.2526490318004935E-2</v>
      </c>
      <c r="R4" s="11">
        <v>6.5153363582348273E-2</v>
      </c>
      <c r="S4" s="11">
        <v>1.5320653807813416</v>
      </c>
      <c r="T4" s="7">
        <v>2518.2099314575235</v>
      </c>
      <c r="U4" s="7">
        <v>11173</v>
      </c>
      <c r="V4" s="7">
        <v>13470</v>
      </c>
      <c r="W4" s="7">
        <v>24643</v>
      </c>
      <c r="X4" s="12">
        <v>0.67600435624394961</v>
      </c>
      <c r="Y4" s="13">
        <v>0.2544966747279323</v>
      </c>
    </row>
    <row r="5" spans="1:26" ht="13.5" thickBot="1" x14ac:dyDescent="0.25">
      <c r="A5" s="14">
        <v>2011</v>
      </c>
      <c r="B5" s="7">
        <v>134830</v>
      </c>
      <c r="C5" s="7">
        <v>132387</v>
      </c>
      <c r="D5" s="7">
        <v>204144</v>
      </c>
      <c r="E5" s="7">
        <v>16602</v>
      </c>
      <c r="F5" s="7">
        <v>1733444</v>
      </c>
      <c r="G5" s="8">
        <v>52550</v>
      </c>
      <c r="H5" s="9"/>
      <c r="I5" s="63">
        <v>1233786</v>
      </c>
      <c r="J5" s="9"/>
      <c r="K5" s="9">
        <v>69152</v>
      </c>
      <c r="L5" s="7">
        <v>2967230</v>
      </c>
      <c r="M5" s="7">
        <v>575</v>
      </c>
      <c r="N5" s="7">
        <v>1186.6199999999999</v>
      </c>
      <c r="O5" s="7">
        <v>9065</v>
      </c>
      <c r="P5" s="7">
        <v>87576.959999999992</v>
      </c>
      <c r="Q5" s="11">
        <v>4.4616359365468802E-2</v>
      </c>
      <c r="R5" s="11">
        <v>6.879952009112876E-2</v>
      </c>
      <c r="S5" s="11">
        <v>1.5420245190237711</v>
      </c>
      <c r="T5" s="7">
        <v>2500.5730562437852</v>
      </c>
      <c r="U5" s="7">
        <v>11069</v>
      </c>
      <c r="V5" s="7">
        <v>14482</v>
      </c>
      <c r="W5" s="7">
        <v>25551</v>
      </c>
      <c r="X5" s="13">
        <v>0.66672690037344895</v>
      </c>
      <c r="Y5" s="13">
        <v>0.27558515699333969</v>
      </c>
    </row>
    <row r="6" spans="1:26" ht="13.5" thickBot="1" x14ac:dyDescent="0.25">
      <c r="A6" s="14">
        <v>2010</v>
      </c>
      <c r="B6" s="7">
        <v>143062</v>
      </c>
      <c r="C6" s="7">
        <v>139296</v>
      </c>
      <c r="D6" s="7">
        <v>211937</v>
      </c>
      <c r="E6" s="7">
        <v>16639</v>
      </c>
      <c r="F6" s="7">
        <v>1736645</v>
      </c>
      <c r="G6" s="8">
        <v>52681</v>
      </c>
      <c r="H6" s="9"/>
      <c r="I6" s="63">
        <v>1212015</v>
      </c>
      <c r="J6" s="9"/>
      <c r="K6" s="9">
        <v>69320</v>
      </c>
      <c r="L6" s="7">
        <v>2948660</v>
      </c>
      <c r="M6" s="7">
        <v>578</v>
      </c>
      <c r="N6" s="7">
        <v>1165.9999999999998</v>
      </c>
      <c r="O6" s="7">
        <v>8813</v>
      </c>
      <c r="P6" s="7">
        <v>87840.224000000017</v>
      </c>
      <c r="Q6" s="11">
        <v>4.7240441420848794E-2</v>
      </c>
      <c r="R6" s="11">
        <v>7.1875699470267854E-2</v>
      </c>
      <c r="S6" s="11">
        <v>1.5214866184240754</v>
      </c>
      <c r="T6" s="7">
        <v>2528.8679245283024</v>
      </c>
      <c r="U6" s="7">
        <v>12231</v>
      </c>
      <c r="V6" s="7">
        <v>20262</v>
      </c>
      <c r="W6" s="7">
        <v>32493</v>
      </c>
      <c r="X6" s="13">
        <v>0.73508023318709059</v>
      </c>
      <c r="Y6" s="13">
        <v>0.38461684478274899</v>
      </c>
    </row>
    <row r="7" spans="1:26" ht="13.5" thickBot="1" x14ac:dyDescent="0.25">
      <c r="A7" s="14">
        <v>2009</v>
      </c>
      <c r="B7" s="7">
        <v>161222</v>
      </c>
      <c r="C7" s="7">
        <v>157617</v>
      </c>
      <c r="D7" s="7">
        <v>233025</v>
      </c>
      <c r="E7" s="7">
        <v>16653</v>
      </c>
      <c r="F7" s="7">
        <v>1737301</v>
      </c>
      <c r="G7" s="8">
        <v>52371</v>
      </c>
      <c r="H7" s="9"/>
      <c r="I7" s="63">
        <v>1163008</v>
      </c>
      <c r="J7" s="9"/>
      <c r="K7" s="9">
        <v>69024</v>
      </c>
      <c r="L7" s="7">
        <v>2900309</v>
      </c>
      <c r="M7" s="7">
        <v>573</v>
      </c>
      <c r="N7" s="7">
        <v>1203.17</v>
      </c>
      <c r="O7" s="7">
        <v>8661</v>
      </c>
      <c r="P7" s="7">
        <v>84945.821000000011</v>
      </c>
      <c r="Q7" s="11">
        <v>5.4344899112473879E-2</v>
      </c>
      <c r="R7" s="11">
        <v>8.0344887389585035E-2</v>
      </c>
      <c r="S7" s="11">
        <v>1.4784255505434059</v>
      </c>
      <c r="T7" s="7">
        <v>2410.5562804923657</v>
      </c>
      <c r="U7" s="7">
        <v>12949</v>
      </c>
      <c r="V7" s="7">
        <v>23593</v>
      </c>
      <c r="W7" s="7">
        <v>36542</v>
      </c>
      <c r="X7" s="13">
        <v>0.77757761364318745</v>
      </c>
      <c r="Y7" s="13">
        <v>0.4504974126902293</v>
      </c>
    </row>
    <row r="8" spans="1:26" ht="13.5" thickBot="1" x14ac:dyDescent="0.25">
      <c r="A8" s="14">
        <v>2008</v>
      </c>
      <c r="B8" s="7">
        <v>184591</v>
      </c>
      <c r="C8" s="7">
        <v>182506</v>
      </c>
      <c r="D8" s="7">
        <v>271650</v>
      </c>
      <c r="E8" s="7">
        <v>16749</v>
      </c>
      <c r="F8" s="7">
        <v>1740115</v>
      </c>
      <c r="G8" s="8">
        <v>50116</v>
      </c>
      <c r="H8" s="9"/>
      <c r="I8" s="63">
        <v>1130863</v>
      </c>
      <c r="J8" s="9"/>
      <c r="K8" s="9">
        <v>66865</v>
      </c>
      <c r="L8" s="7">
        <v>2870978</v>
      </c>
      <c r="M8" s="7">
        <v>572</v>
      </c>
      <c r="N8" s="7">
        <v>1293.03</v>
      </c>
      <c r="O8" s="7">
        <v>8771</v>
      </c>
      <c r="P8" s="7">
        <v>86866.689000000013</v>
      </c>
      <c r="Q8" s="11">
        <v>6.3569278482802721E-2</v>
      </c>
      <c r="R8" s="11">
        <v>9.4619324843311231E-2</v>
      </c>
      <c r="S8" s="11">
        <v>1.4884442155326401</v>
      </c>
      <c r="T8" s="7">
        <v>2220.3491024956884</v>
      </c>
      <c r="U8" s="7">
        <v>13357</v>
      </c>
      <c r="V8" s="7">
        <v>22957</v>
      </c>
      <c r="W8" s="7">
        <v>36314</v>
      </c>
      <c r="X8" s="13">
        <v>0.79748044659382644</v>
      </c>
      <c r="Y8" s="13">
        <v>0.45807726075504829</v>
      </c>
    </row>
    <row r="9" spans="1:26" ht="13.5" customHeight="1" x14ac:dyDescent="0.2">
      <c r="A9" s="15" t="s">
        <v>81</v>
      </c>
      <c r="B9" s="16">
        <v>655</v>
      </c>
      <c r="C9" s="16">
        <v>713</v>
      </c>
      <c r="D9" s="16">
        <v>1316</v>
      </c>
      <c r="E9" s="16">
        <v>17</v>
      </c>
      <c r="F9" s="16">
        <v>776</v>
      </c>
      <c r="G9" s="16">
        <v>636</v>
      </c>
      <c r="H9" s="16"/>
      <c r="I9" s="16">
        <v>3632</v>
      </c>
      <c r="J9" s="16"/>
      <c r="K9" s="16">
        <v>653</v>
      </c>
      <c r="L9" s="16">
        <v>4408</v>
      </c>
      <c r="M9" s="16">
        <v>0</v>
      </c>
      <c r="N9" s="17">
        <v>5</v>
      </c>
      <c r="O9" s="16">
        <v>17</v>
      </c>
      <c r="P9" s="18">
        <v>729.28</v>
      </c>
      <c r="Q9" s="19">
        <v>0.1617513611615245</v>
      </c>
      <c r="R9" s="19">
        <v>0.2985480943738657</v>
      </c>
      <c r="S9" s="19">
        <v>1.8457223001402525</v>
      </c>
      <c r="T9" s="16">
        <v>881.6</v>
      </c>
      <c r="U9" s="20">
        <v>1</v>
      </c>
      <c r="V9" s="20">
        <v>0</v>
      </c>
      <c r="W9" s="21">
        <v>1</v>
      </c>
      <c r="X9" s="22">
        <v>5.8823529411764705E-2</v>
      </c>
      <c r="Y9" s="22">
        <v>0</v>
      </c>
    </row>
    <row r="10" spans="1:26" x14ac:dyDescent="0.2">
      <c r="A10" s="23" t="s">
        <v>80</v>
      </c>
      <c r="B10" s="16">
        <v>554</v>
      </c>
      <c r="C10" s="16">
        <v>532</v>
      </c>
      <c r="D10" s="16">
        <v>1016</v>
      </c>
      <c r="E10" s="16">
        <v>231</v>
      </c>
      <c r="F10" s="16">
        <v>27119</v>
      </c>
      <c r="G10" s="16">
        <v>350</v>
      </c>
      <c r="H10" s="16"/>
      <c r="I10" s="16">
        <v>10140</v>
      </c>
      <c r="J10" s="16"/>
      <c r="K10" s="16">
        <v>581</v>
      </c>
      <c r="L10" s="16">
        <v>37259</v>
      </c>
      <c r="M10" s="16">
        <v>13</v>
      </c>
      <c r="N10" s="17">
        <v>20.8</v>
      </c>
      <c r="O10" s="16">
        <v>1</v>
      </c>
      <c r="P10" s="18">
        <v>1567.6130000000001</v>
      </c>
      <c r="Q10" s="19">
        <v>1.4278429372768995E-2</v>
      </c>
      <c r="R10" s="19">
        <v>2.726857940363402E-2</v>
      </c>
      <c r="S10" s="19">
        <v>1.9097744360902256</v>
      </c>
      <c r="T10" s="16">
        <v>1791.2980769230769</v>
      </c>
      <c r="U10" s="20">
        <v>231</v>
      </c>
      <c r="V10" s="20">
        <v>299</v>
      </c>
      <c r="W10" s="21">
        <v>530</v>
      </c>
      <c r="X10" s="22">
        <v>1</v>
      </c>
      <c r="Y10" s="22">
        <v>0.85428571428571431</v>
      </c>
    </row>
    <row r="11" spans="1:26" x14ac:dyDescent="0.2">
      <c r="A11" s="23" t="s">
        <v>79</v>
      </c>
      <c r="B11" s="16">
        <v>1066</v>
      </c>
      <c r="C11" s="16">
        <v>1066</v>
      </c>
      <c r="D11" s="16">
        <v>1126</v>
      </c>
      <c r="E11" s="16">
        <v>238</v>
      </c>
      <c r="F11" s="16">
        <v>25531</v>
      </c>
      <c r="G11" s="16">
        <v>139</v>
      </c>
      <c r="H11" s="16"/>
      <c r="I11" s="16">
        <v>7427</v>
      </c>
      <c r="J11" s="16"/>
      <c r="K11" s="16">
        <v>377</v>
      </c>
      <c r="L11" s="16">
        <v>32958</v>
      </c>
      <c r="M11" s="16">
        <v>8</v>
      </c>
      <c r="N11" s="17">
        <v>15</v>
      </c>
      <c r="O11" s="24">
        <v>338</v>
      </c>
      <c r="P11" s="18">
        <v>942.25099999999998</v>
      </c>
      <c r="Q11" s="19">
        <v>3.2344195642939499E-2</v>
      </c>
      <c r="R11" s="19">
        <v>3.4164694459615265E-2</v>
      </c>
      <c r="S11" s="19">
        <v>1.0562851782363978</v>
      </c>
      <c r="T11" s="16">
        <v>2197.1999999999998</v>
      </c>
      <c r="U11" s="20">
        <v>238</v>
      </c>
      <c r="V11" s="20">
        <v>139</v>
      </c>
      <c r="W11" s="21">
        <v>377</v>
      </c>
      <c r="X11" s="22">
        <v>1</v>
      </c>
      <c r="Y11" s="22">
        <v>1</v>
      </c>
    </row>
    <row r="12" spans="1:26" x14ac:dyDescent="0.2">
      <c r="A12" s="25" t="s">
        <v>78</v>
      </c>
      <c r="B12" s="16">
        <v>2260</v>
      </c>
      <c r="C12" s="16">
        <v>2260</v>
      </c>
      <c r="D12" s="16">
        <v>3714</v>
      </c>
      <c r="E12" s="16">
        <v>146</v>
      </c>
      <c r="F12" s="16">
        <v>16370</v>
      </c>
      <c r="G12" s="16">
        <v>2086</v>
      </c>
      <c r="H12" s="16"/>
      <c r="I12" s="16">
        <v>32540</v>
      </c>
      <c r="J12" s="16"/>
      <c r="K12" s="16">
        <v>2232</v>
      </c>
      <c r="L12" s="16">
        <v>48910</v>
      </c>
      <c r="M12" s="16">
        <v>8</v>
      </c>
      <c r="N12" s="17">
        <v>23.04</v>
      </c>
      <c r="O12" s="16">
        <v>74</v>
      </c>
      <c r="P12" s="18">
        <v>1520.4970000000001</v>
      </c>
      <c r="Q12" s="19">
        <v>4.620731956655081E-2</v>
      </c>
      <c r="R12" s="19">
        <v>7.5935391535473323E-2</v>
      </c>
      <c r="S12" s="19">
        <v>1.643362831858407</v>
      </c>
      <c r="T12" s="16">
        <v>2122.8298611111113</v>
      </c>
      <c r="U12" s="20">
        <v>144</v>
      </c>
      <c r="V12" s="20">
        <v>268</v>
      </c>
      <c r="W12" s="21">
        <v>412</v>
      </c>
      <c r="X12" s="22">
        <v>0.98630136986301364</v>
      </c>
      <c r="Y12" s="22">
        <v>0.12847555129434324</v>
      </c>
    </row>
    <row r="13" spans="1:26" ht="13.5" thickBot="1" x14ac:dyDescent="0.25">
      <c r="A13" s="26" t="s">
        <v>77</v>
      </c>
      <c r="B13" s="27">
        <v>30592</v>
      </c>
      <c r="C13" s="27">
        <v>30964</v>
      </c>
      <c r="D13" s="27">
        <v>39661</v>
      </c>
      <c r="E13" s="27">
        <v>1271</v>
      </c>
      <c r="F13" s="27">
        <v>121188</v>
      </c>
      <c r="G13" s="27">
        <v>7571</v>
      </c>
      <c r="H13" s="27"/>
      <c r="I13" s="27">
        <v>174814</v>
      </c>
      <c r="J13" s="27"/>
      <c r="K13" s="27">
        <v>8842</v>
      </c>
      <c r="L13" s="27">
        <v>296002</v>
      </c>
      <c r="M13" s="27">
        <v>35</v>
      </c>
      <c r="N13" s="28">
        <v>112.24</v>
      </c>
      <c r="O13" s="27">
        <v>856</v>
      </c>
      <c r="P13" s="29">
        <v>9641.7829999999994</v>
      </c>
      <c r="Q13" s="30">
        <v>0.10460740130134256</v>
      </c>
      <c r="R13" s="30">
        <v>0.13398895953405721</v>
      </c>
      <c r="S13" s="30">
        <v>1.2808745640098178</v>
      </c>
      <c r="T13" s="27">
        <v>2637.2238061297221</v>
      </c>
      <c r="U13" s="31">
        <v>853</v>
      </c>
      <c r="V13" s="31">
        <v>2220</v>
      </c>
      <c r="W13" s="32">
        <v>3073</v>
      </c>
      <c r="X13" s="33">
        <v>0.67112509834775769</v>
      </c>
      <c r="Y13" s="33">
        <v>0.29322414476291109</v>
      </c>
    </row>
    <row r="14" spans="1:26" ht="13.5" thickTop="1" x14ac:dyDescent="0.2">
      <c r="A14" s="23" t="s">
        <v>76</v>
      </c>
      <c r="B14" s="16">
        <v>1961</v>
      </c>
      <c r="C14" s="16">
        <v>1961</v>
      </c>
      <c r="D14" s="16">
        <v>3678</v>
      </c>
      <c r="E14" s="16">
        <v>203</v>
      </c>
      <c r="F14" s="16">
        <v>20158</v>
      </c>
      <c r="G14" s="16">
        <v>569</v>
      </c>
      <c r="H14" s="16"/>
      <c r="I14" s="16">
        <v>17718</v>
      </c>
      <c r="J14" s="16"/>
      <c r="K14" s="16">
        <v>772</v>
      </c>
      <c r="L14" s="16">
        <v>37876</v>
      </c>
      <c r="M14" s="16">
        <v>16</v>
      </c>
      <c r="N14" s="17">
        <v>31.54</v>
      </c>
      <c r="O14" s="16">
        <v>26</v>
      </c>
      <c r="P14" s="18">
        <v>2234.223</v>
      </c>
      <c r="Q14" s="19">
        <v>5.1774210581898829E-2</v>
      </c>
      <c r="R14" s="19">
        <v>9.7106347027141202E-2</v>
      </c>
      <c r="S14" s="19">
        <v>1.8755736868944417</v>
      </c>
      <c r="T14" s="16">
        <v>1200.8877615726062</v>
      </c>
      <c r="U14" s="20">
        <v>203</v>
      </c>
      <c r="V14" s="20">
        <v>569</v>
      </c>
      <c r="W14" s="21">
        <v>772</v>
      </c>
      <c r="X14" s="22">
        <v>1</v>
      </c>
      <c r="Y14" s="22">
        <v>1</v>
      </c>
    </row>
    <row r="15" spans="1:26" x14ac:dyDescent="0.2">
      <c r="A15" s="25" t="s">
        <v>75</v>
      </c>
      <c r="B15" s="16">
        <v>1264</v>
      </c>
      <c r="C15" s="16">
        <v>1317</v>
      </c>
      <c r="D15" s="16">
        <v>2353</v>
      </c>
      <c r="E15" s="16">
        <v>234</v>
      </c>
      <c r="F15" s="16">
        <v>27126</v>
      </c>
      <c r="G15" s="16">
        <v>189</v>
      </c>
      <c r="H15" s="16"/>
      <c r="I15" s="16">
        <v>9242</v>
      </c>
      <c r="J15" s="16"/>
      <c r="K15" s="16">
        <v>423</v>
      </c>
      <c r="L15" s="16">
        <v>36368</v>
      </c>
      <c r="M15" s="16">
        <v>9</v>
      </c>
      <c r="N15" s="17">
        <v>9</v>
      </c>
      <c r="O15" s="16">
        <v>31</v>
      </c>
      <c r="P15" s="18">
        <v>1902.12</v>
      </c>
      <c r="Q15" s="19">
        <v>3.6213154421469426E-2</v>
      </c>
      <c r="R15" s="19">
        <v>6.4699736031676197E-2</v>
      </c>
      <c r="S15" s="19">
        <v>1.7866362946089598</v>
      </c>
      <c r="T15" s="16">
        <v>4040.8888888888887</v>
      </c>
      <c r="U15" s="20">
        <v>234</v>
      </c>
      <c r="V15" s="20">
        <v>89</v>
      </c>
      <c r="W15" s="21">
        <v>323</v>
      </c>
      <c r="X15" s="22">
        <v>1</v>
      </c>
      <c r="Y15" s="22">
        <v>0.47089947089947087</v>
      </c>
    </row>
    <row r="16" spans="1:26" x14ac:dyDescent="0.2">
      <c r="A16" s="25" t="s">
        <v>74</v>
      </c>
      <c r="B16" s="16">
        <v>555</v>
      </c>
      <c r="C16" s="16">
        <v>522</v>
      </c>
      <c r="D16" s="16">
        <v>1198</v>
      </c>
      <c r="E16" s="16">
        <v>19</v>
      </c>
      <c r="F16" s="16">
        <v>2766</v>
      </c>
      <c r="G16" s="16">
        <v>136</v>
      </c>
      <c r="H16" s="16"/>
      <c r="I16" s="16">
        <v>1744</v>
      </c>
      <c r="J16" s="16"/>
      <c r="K16" s="16">
        <v>155</v>
      </c>
      <c r="L16" s="16">
        <v>4510</v>
      </c>
      <c r="M16" s="16">
        <v>0</v>
      </c>
      <c r="N16" s="17">
        <v>9</v>
      </c>
      <c r="O16" s="16">
        <v>37</v>
      </c>
      <c r="P16" s="18">
        <v>556.78499999999997</v>
      </c>
      <c r="Q16" s="19">
        <v>0.11574279379157427</v>
      </c>
      <c r="R16" s="19">
        <v>0.26563192904656319</v>
      </c>
      <c r="S16" s="19">
        <v>2.2950191570881224</v>
      </c>
      <c r="T16" s="16">
        <v>501.11111111111109</v>
      </c>
      <c r="U16" s="20">
        <v>19</v>
      </c>
      <c r="V16" s="20">
        <v>70</v>
      </c>
      <c r="W16" s="21">
        <v>89</v>
      </c>
      <c r="X16" s="22">
        <v>1</v>
      </c>
      <c r="Y16" s="22">
        <v>0.51470588235294112</v>
      </c>
    </row>
    <row r="17" spans="1:25" x14ac:dyDescent="0.2">
      <c r="A17" s="23" t="s">
        <v>73</v>
      </c>
      <c r="B17" s="16">
        <v>439</v>
      </c>
      <c r="C17" s="16">
        <v>528</v>
      </c>
      <c r="D17" s="16">
        <v>630</v>
      </c>
      <c r="E17" s="16">
        <v>50</v>
      </c>
      <c r="F17" s="16">
        <v>5135</v>
      </c>
      <c r="G17" s="16">
        <v>104</v>
      </c>
      <c r="H17" s="16"/>
      <c r="I17" s="16">
        <v>2228</v>
      </c>
      <c r="J17" s="16"/>
      <c r="K17" s="16">
        <v>154</v>
      </c>
      <c r="L17" s="16">
        <v>7363</v>
      </c>
      <c r="M17" s="16">
        <v>0</v>
      </c>
      <c r="N17" s="17">
        <v>6</v>
      </c>
      <c r="O17" s="16">
        <v>32</v>
      </c>
      <c r="P17" s="18">
        <v>530.96600000000001</v>
      </c>
      <c r="Q17" s="19">
        <v>7.1709900855629505E-2</v>
      </c>
      <c r="R17" s="19">
        <v>8.5562949884557926E-2</v>
      </c>
      <c r="S17" s="19">
        <v>1.1931818181818181</v>
      </c>
      <c r="T17" s="16">
        <v>1227.1666666666667</v>
      </c>
      <c r="U17" s="20">
        <v>50</v>
      </c>
      <c r="V17" s="20">
        <v>94</v>
      </c>
      <c r="W17" s="21">
        <v>144</v>
      </c>
      <c r="X17" s="22">
        <v>1</v>
      </c>
      <c r="Y17" s="22">
        <v>0.90384615384615385</v>
      </c>
    </row>
    <row r="18" spans="1:25" ht="13.5" thickBot="1" x14ac:dyDescent="0.25">
      <c r="A18" s="34" t="s">
        <v>72</v>
      </c>
      <c r="B18" s="27">
        <v>2752</v>
      </c>
      <c r="C18" s="27">
        <v>2926</v>
      </c>
      <c r="D18" s="27">
        <v>6480</v>
      </c>
      <c r="E18" s="27">
        <v>682</v>
      </c>
      <c r="F18" s="27">
        <v>83342</v>
      </c>
      <c r="G18" s="27">
        <v>3397</v>
      </c>
      <c r="H18" s="27"/>
      <c r="I18" s="27">
        <v>86751</v>
      </c>
      <c r="J18" s="27"/>
      <c r="K18" s="27">
        <v>4079</v>
      </c>
      <c r="L18" s="27">
        <v>170093</v>
      </c>
      <c r="M18" s="27">
        <v>17</v>
      </c>
      <c r="N18" s="28">
        <v>24</v>
      </c>
      <c r="O18" s="27">
        <v>366</v>
      </c>
      <c r="P18" s="29">
        <v>2959.4059999999999</v>
      </c>
      <c r="Q18" s="30">
        <v>1.7202354006337708E-2</v>
      </c>
      <c r="R18" s="30">
        <v>3.8096805865026777E-2</v>
      </c>
      <c r="S18" s="30">
        <v>2.2146274777853727</v>
      </c>
      <c r="T18" s="27">
        <v>7087.208333333333</v>
      </c>
      <c r="U18" s="31">
        <v>168</v>
      </c>
      <c r="V18" s="31">
        <v>371</v>
      </c>
      <c r="W18" s="32">
        <v>539</v>
      </c>
      <c r="X18" s="33">
        <v>0.24633431085043989</v>
      </c>
      <c r="Y18" s="33">
        <v>0.10921401236385046</v>
      </c>
    </row>
    <row r="19" spans="1:25" ht="13.5" thickTop="1" x14ac:dyDescent="0.2">
      <c r="A19" s="23" t="s">
        <v>71</v>
      </c>
      <c r="B19" s="16">
        <v>2618</v>
      </c>
      <c r="C19" s="16">
        <v>2459</v>
      </c>
      <c r="D19" s="16">
        <v>4271</v>
      </c>
      <c r="E19" s="16">
        <v>372</v>
      </c>
      <c r="F19" s="16">
        <v>40866</v>
      </c>
      <c r="G19" s="16">
        <v>2590</v>
      </c>
      <c r="H19" s="16"/>
      <c r="I19" s="16">
        <v>33693</v>
      </c>
      <c r="J19" s="16"/>
      <c r="K19" s="16">
        <v>2962</v>
      </c>
      <c r="L19" s="16">
        <v>74559</v>
      </c>
      <c r="M19" s="16">
        <v>13</v>
      </c>
      <c r="N19" s="17">
        <v>47.34</v>
      </c>
      <c r="O19" s="16">
        <v>7</v>
      </c>
      <c r="P19" s="18">
        <v>2409.6129999999998</v>
      </c>
      <c r="Q19" s="19">
        <v>3.2980592550865759E-2</v>
      </c>
      <c r="R19" s="19">
        <v>5.7283493609088104E-2</v>
      </c>
      <c r="S19" s="19">
        <v>1.7368849125660837</v>
      </c>
      <c r="T19" s="16">
        <v>1574.9683143219263</v>
      </c>
      <c r="U19" s="20">
        <v>327</v>
      </c>
      <c r="V19" s="20">
        <v>1501</v>
      </c>
      <c r="W19" s="21">
        <v>1828</v>
      </c>
      <c r="X19" s="22">
        <v>0.87903225806451613</v>
      </c>
      <c r="Y19" s="22">
        <v>0.57953667953667953</v>
      </c>
    </row>
    <row r="20" spans="1:25" x14ac:dyDescent="0.2">
      <c r="A20" s="23" t="s">
        <v>70</v>
      </c>
      <c r="B20" s="16">
        <v>62</v>
      </c>
      <c r="C20" s="16">
        <v>53</v>
      </c>
      <c r="D20" s="16">
        <v>99</v>
      </c>
      <c r="E20" s="16">
        <v>50</v>
      </c>
      <c r="F20" s="16">
        <v>4300</v>
      </c>
      <c r="G20" s="16">
        <v>1638</v>
      </c>
      <c r="H20" s="16"/>
      <c r="I20" s="16">
        <v>7774</v>
      </c>
      <c r="J20" s="16"/>
      <c r="K20" s="16">
        <v>1688</v>
      </c>
      <c r="L20" s="16">
        <v>12074</v>
      </c>
      <c r="M20" s="16">
        <v>0</v>
      </c>
      <c r="N20" s="17">
        <v>2</v>
      </c>
      <c r="O20" s="16">
        <v>40</v>
      </c>
      <c r="P20" s="18">
        <v>166.554</v>
      </c>
      <c r="Q20" s="19">
        <v>4.3895974821931425E-3</v>
      </c>
      <c r="R20" s="19">
        <v>8.1994368063607759E-3</v>
      </c>
      <c r="S20" s="19">
        <v>1.8679245283018868</v>
      </c>
      <c r="T20" s="16">
        <v>6037</v>
      </c>
      <c r="U20" s="20">
        <v>49</v>
      </c>
      <c r="V20" s="20">
        <v>20</v>
      </c>
      <c r="W20" s="21">
        <v>69</v>
      </c>
      <c r="X20" s="22">
        <v>0.98</v>
      </c>
      <c r="Y20" s="22">
        <v>1.221001221001221E-2</v>
      </c>
    </row>
    <row r="21" spans="1:25" x14ac:dyDescent="0.2">
      <c r="A21" s="25" t="s">
        <v>69</v>
      </c>
      <c r="B21" s="16">
        <v>731</v>
      </c>
      <c r="C21" s="16">
        <v>711</v>
      </c>
      <c r="D21" s="16">
        <v>1174</v>
      </c>
      <c r="E21" s="16">
        <v>447</v>
      </c>
      <c r="F21" s="16">
        <v>31482</v>
      </c>
      <c r="G21" s="16">
        <v>408</v>
      </c>
      <c r="H21" s="16"/>
      <c r="I21" s="16">
        <v>22641</v>
      </c>
      <c r="J21" s="16"/>
      <c r="K21" s="16">
        <v>855</v>
      </c>
      <c r="L21" s="16">
        <v>54123</v>
      </c>
      <c r="M21" s="16">
        <v>8</v>
      </c>
      <c r="N21" s="17">
        <v>12</v>
      </c>
      <c r="O21" s="16">
        <v>6</v>
      </c>
      <c r="P21" s="18">
        <v>1026.7719999999999</v>
      </c>
      <c r="Q21" s="35">
        <v>1.3136744082922232E-2</v>
      </c>
      <c r="R21" s="35">
        <v>2.1691332705134601E-2</v>
      </c>
      <c r="S21" s="19">
        <v>1.651195499296765</v>
      </c>
      <c r="T21" s="16">
        <v>4510.25</v>
      </c>
      <c r="U21" s="20">
        <v>24</v>
      </c>
      <c r="V21" s="20">
        <v>2</v>
      </c>
      <c r="W21" s="21">
        <v>26</v>
      </c>
      <c r="X21" s="22">
        <v>5.3691275167785234E-2</v>
      </c>
      <c r="Y21" s="22">
        <v>4.9019607843137254E-3</v>
      </c>
    </row>
    <row r="22" spans="1:25" x14ac:dyDescent="0.2">
      <c r="A22" s="23" t="s">
        <v>68</v>
      </c>
      <c r="B22" s="16">
        <v>984</v>
      </c>
      <c r="C22" s="16">
        <v>992</v>
      </c>
      <c r="D22" s="16">
        <v>1746</v>
      </c>
      <c r="E22" s="16">
        <v>78</v>
      </c>
      <c r="F22" s="16">
        <v>5960</v>
      </c>
      <c r="G22" s="16">
        <v>287</v>
      </c>
      <c r="H22" s="16"/>
      <c r="I22" s="16">
        <v>9335</v>
      </c>
      <c r="J22" s="16"/>
      <c r="K22" s="16">
        <v>365</v>
      </c>
      <c r="L22" s="16">
        <v>15295</v>
      </c>
      <c r="M22" s="16">
        <v>6</v>
      </c>
      <c r="N22" s="17">
        <v>17.45</v>
      </c>
      <c r="O22" s="16">
        <v>54</v>
      </c>
      <c r="P22" s="18">
        <v>672.79300000000001</v>
      </c>
      <c r="Q22" s="19">
        <v>6.4857796665576992E-2</v>
      </c>
      <c r="R22" s="19">
        <v>0.11415495259888853</v>
      </c>
      <c r="S22" s="19">
        <v>1.7600806451612903</v>
      </c>
      <c r="T22" s="16">
        <v>876.50429799426934</v>
      </c>
      <c r="U22" s="20">
        <v>78</v>
      </c>
      <c r="V22" s="20">
        <v>287</v>
      </c>
      <c r="W22" s="21">
        <v>365</v>
      </c>
      <c r="X22" s="22">
        <v>1</v>
      </c>
      <c r="Y22" s="22">
        <v>1</v>
      </c>
    </row>
    <row r="23" spans="1:25" ht="13.5" thickBot="1" x14ac:dyDescent="0.25">
      <c r="A23" s="34" t="s">
        <v>67</v>
      </c>
      <c r="B23" s="27">
        <v>4629</v>
      </c>
      <c r="C23" s="27">
        <v>4478</v>
      </c>
      <c r="D23" s="27">
        <v>7085</v>
      </c>
      <c r="E23" s="27">
        <v>1068</v>
      </c>
      <c r="F23" s="27">
        <v>105348</v>
      </c>
      <c r="G23" s="27">
        <v>510</v>
      </c>
      <c r="H23" s="27"/>
      <c r="I23" s="27">
        <v>31420</v>
      </c>
      <c r="J23" s="27"/>
      <c r="K23" s="27">
        <v>1578</v>
      </c>
      <c r="L23" s="27">
        <v>136768</v>
      </c>
      <c r="M23" s="27">
        <v>16</v>
      </c>
      <c r="N23" s="28">
        <v>68.33</v>
      </c>
      <c r="O23" s="27">
        <v>149</v>
      </c>
      <c r="P23" s="29">
        <v>4455.4070000000002</v>
      </c>
      <c r="Q23" s="30">
        <v>3.2741576977070662E-2</v>
      </c>
      <c r="R23" s="30">
        <v>5.1803053345811888E-2</v>
      </c>
      <c r="S23" s="30">
        <v>1.5821795444394819</v>
      </c>
      <c r="T23" s="27">
        <v>2001.5805649056051</v>
      </c>
      <c r="U23" s="31">
        <v>679</v>
      </c>
      <c r="V23" s="31">
        <v>371</v>
      </c>
      <c r="W23" s="31">
        <v>1050</v>
      </c>
      <c r="X23" s="36">
        <v>0.63576779026217234</v>
      </c>
      <c r="Y23" s="36">
        <v>0.72745098039215683</v>
      </c>
    </row>
    <row r="24" spans="1:25" ht="13.5" customHeight="1" thickTop="1" x14ac:dyDescent="0.2">
      <c r="A24" s="23" t="s">
        <v>66</v>
      </c>
      <c r="B24" s="16">
        <v>1025</v>
      </c>
      <c r="C24" s="16">
        <v>986</v>
      </c>
      <c r="D24" s="16">
        <v>1345</v>
      </c>
      <c r="E24" s="16">
        <v>517</v>
      </c>
      <c r="F24" s="16">
        <v>51596</v>
      </c>
      <c r="G24" s="16">
        <v>270</v>
      </c>
      <c r="H24" s="50"/>
      <c r="I24" s="16">
        <v>18404</v>
      </c>
      <c r="J24" s="50"/>
      <c r="K24" s="16">
        <v>787</v>
      </c>
      <c r="L24" s="16">
        <v>70000</v>
      </c>
      <c r="M24" s="16">
        <v>17</v>
      </c>
      <c r="N24" s="17">
        <v>20.14</v>
      </c>
      <c r="O24" s="16">
        <v>24</v>
      </c>
      <c r="P24" s="18">
        <v>897.07299999999998</v>
      </c>
      <c r="Q24" s="19">
        <v>1.4085714285714286E-2</v>
      </c>
      <c r="R24" s="19">
        <v>1.9214285714285715E-2</v>
      </c>
      <c r="S24" s="19">
        <v>1.3640973630831643</v>
      </c>
      <c r="T24" s="16">
        <v>3475.6703078450842</v>
      </c>
      <c r="U24" s="20">
        <v>407</v>
      </c>
      <c r="V24" s="20">
        <v>90</v>
      </c>
      <c r="W24" s="21">
        <v>497</v>
      </c>
      <c r="X24" s="22">
        <v>0.78723404255319152</v>
      </c>
      <c r="Y24" s="22">
        <v>0.33333333333333331</v>
      </c>
    </row>
    <row r="25" spans="1:25" x14ac:dyDescent="0.2">
      <c r="A25" s="25" t="s">
        <v>65</v>
      </c>
      <c r="B25" s="16">
        <v>1763</v>
      </c>
      <c r="C25" s="16">
        <v>1684</v>
      </c>
      <c r="D25" s="16">
        <v>2099</v>
      </c>
      <c r="E25" s="16">
        <v>350</v>
      </c>
      <c r="F25" s="16">
        <v>22170</v>
      </c>
      <c r="G25" s="16">
        <v>442</v>
      </c>
      <c r="H25" s="16"/>
      <c r="I25" s="16">
        <v>13216</v>
      </c>
      <c r="J25" s="16"/>
      <c r="K25" s="16">
        <v>792</v>
      </c>
      <c r="L25" s="16">
        <v>35386</v>
      </c>
      <c r="M25" s="16">
        <v>9</v>
      </c>
      <c r="N25" s="17">
        <v>9.5</v>
      </c>
      <c r="O25" s="16">
        <v>119</v>
      </c>
      <c r="P25" s="18">
        <v>714.86300000000006</v>
      </c>
      <c r="Q25" s="19">
        <v>4.7589442152263607E-2</v>
      </c>
      <c r="R25" s="19">
        <v>5.9317244107839256E-2</v>
      </c>
      <c r="S25" s="19">
        <v>1.2464370546318291</v>
      </c>
      <c r="T25" s="16">
        <v>3724.8421052631579</v>
      </c>
      <c r="U25" s="20">
        <v>299</v>
      </c>
      <c r="V25" s="20">
        <v>15</v>
      </c>
      <c r="W25" s="21">
        <v>314</v>
      </c>
      <c r="X25" s="22">
        <v>0.85428571428571431</v>
      </c>
      <c r="Y25" s="37">
        <v>3.3936651583710405E-2</v>
      </c>
    </row>
    <row r="26" spans="1:25" x14ac:dyDescent="0.2">
      <c r="A26" s="23" t="s">
        <v>64</v>
      </c>
      <c r="B26" s="16">
        <v>4184</v>
      </c>
      <c r="C26" s="16">
        <v>3991</v>
      </c>
      <c r="D26" s="16">
        <v>5947</v>
      </c>
      <c r="E26" s="16">
        <v>310</v>
      </c>
      <c r="F26" s="16">
        <v>27687</v>
      </c>
      <c r="G26" s="16">
        <v>214</v>
      </c>
      <c r="H26" s="16"/>
      <c r="I26" s="16">
        <v>6313</v>
      </c>
      <c r="J26" s="16"/>
      <c r="K26" s="16">
        <v>524</v>
      </c>
      <c r="L26" s="16">
        <v>34000</v>
      </c>
      <c r="M26" s="16">
        <v>15</v>
      </c>
      <c r="N26" s="17">
        <v>36.25</v>
      </c>
      <c r="O26" s="16">
        <v>109</v>
      </c>
      <c r="P26" s="18">
        <v>1527.7750000000001</v>
      </c>
      <c r="Q26" s="19">
        <v>0.11738235294117647</v>
      </c>
      <c r="R26" s="19">
        <v>0.17491176470588235</v>
      </c>
      <c r="S26" s="19">
        <v>1.4901027311450765</v>
      </c>
      <c r="T26" s="16">
        <v>937.93103448275861</v>
      </c>
      <c r="U26" s="20">
        <v>297</v>
      </c>
      <c r="V26" s="20">
        <v>206</v>
      </c>
      <c r="W26" s="21">
        <v>503</v>
      </c>
      <c r="X26" s="22">
        <v>0.95806451612903221</v>
      </c>
      <c r="Y26" s="37">
        <v>0.96261682242990654</v>
      </c>
    </row>
    <row r="27" spans="1:25" x14ac:dyDescent="0.2">
      <c r="A27" s="23" t="s">
        <v>63</v>
      </c>
      <c r="B27" s="16">
        <v>769</v>
      </c>
      <c r="C27" s="16">
        <v>731</v>
      </c>
      <c r="D27" s="16">
        <v>998</v>
      </c>
      <c r="E27" s="16">
        <v>283</v>
      </c>
      <c r="F27" s="16">
        <v>34905</v>
      </c>
      <c r="G27" s="16">
        <v>99</v>
      </c>
      <c r="H27" s="16"/>
      <c r="I27" s="16">
        <v>5188</v>
      </c>
      <c r="J27" s="16"/>
      <c r="K27" s="16">
        <v>382</v>
      </c>
      <c r="L27" s="16">
        <v>40093</v>
      </c>
      <c r="M27" s="16">
        <v>7</v>
      </c>
      <c r="N27" s="17">
        <v>16.5</v>
      </c>
      <c r="O27" s="16">
        <v>5</v>
      </c>
      <c r="P27" s="18">
        <v>1066.6959999999999</v>
      </c>
      <c r="Q27" s="19">
        <v>1.8232609183648017E-2</v>
      </c>
      <c r="R27" s="19">
        <v>2.489212580749757E-2</v>
      </c>
      <c r="S27" s="19">
        <v>1.3652530779753762</v>
      </c>
      <c r="T27" s="16">
        <v>2429.878787878788</v>
      </c>
      <c r="U27" s="20">
        <v>283</v>
      </c>
      <c r="V27" s="20">
        <v>99</v>
      </c>
      <c r="W27" s="21">
        <v>382</v>
      </c>
      <c r="X27" s="22">
        <v>1</v>
      </c>
      <c r="Y27" s="37">
        <v>1</v>
      </c>
    </row>
    <row r="28" spans="1:25" ht="13.5" thickBot="1" x14ac:dyDescent="0.25">
      <c r="A28" s="34" t="s">
        <v>62</v>
      </c>
      <c r="B28" s="27">
        <v>4360</v>
      </c>
      <c r="C28" s="27">
        <v>4376</v>
      </c>
      <c r="D28" s="27">
        <v>6036</v>
      </c>
      <c r="E28" s="27">
        <v>431</v>
      </c>
      <c r="F28" s="27">
        <v>48503</v>
      </c>
      <c r="G28" s="27">
        <v>80</v>
      </c>
      <c r="H28" s="27"/>
      <c r="I28" s="27">
        <v>2475</v>
      </c>
      <c r="J28" s="27"/>
      <c r="K28" s="27">
        <v>511</v>
      </c>
      <c r="L28" s="27">
        <v>50978</v>
      </c>
      <c r="M28" s="27">
        <v>24</v>
      </c>
      <c r="N28" s="28">
        <v>38.28</v>
      </c>
      <c r="O28" s="27">
        <v>308</v>
      </c>
      <c r="P28" s="29">
        <v>2843.7930000000001</v>
      </c>
      <c r="Q28" s="30">
        <v>8.5840950998469931E-2</v>
      </c>
      <c r="R28" s="30">
        <v>0.1184040174192789</v>
      </c>
      <c r="S28" s="30">
        <v>1.3793418647166362</v>
      </c>
      <c r="T28" s="27">
        <v>1331.7136886102403</v>
      </c>
      <c r="U28" s="31">
        <v>431</v>
      </c>
      <c r="V28" s="31">
        <v>80</v>
      </c>
      <c r="W28" s="32">
        <v>511</v>
      </c>
      <c r="X28" s="33">
        <v>1</v>
      </c>
      <c r="Y28" s="38">
        <v>1</v>
      </c>
    </row>
    <row r="29" spans="1:25" ht="13.5" thickTop="1" x14ac:dyDescent="0.2">
      <c r="A29" s="25" t="s">
        <v>61</v>
      </c>
      <c r="B29" s="16">
        <v>1555</v>
      </c>
      <c r="C29" s="16">
        <v>1578</v>
      </c>
      <c r="D29" s="16">
        <v>2873</v>
      </c>
      <c r="E29" s="16">
        <v>233</v>
      </c>
      <c r="F29" s="16">
        <v>27843</v>
      </c>
      <c r="G29" s="16">
        <v>1389</v>
      </c>
      <c r="H29" s="16"/>
      <c r="I29" s="16">
        <v>20427</v>
      </c>
      <c r="J29" s="16"/>
      <c r="K29" s="16">
        <v>1622</v>
      </c>
      <c r="L29" s="16">
        <v>48270</v>
      </c>
      <c r="M29" s="16">
        <v>19</v>
      </c>
      <c r="N29" s="17">
        <v>36.200000000000003</v>
      </c>
      <c r="O29" s="16">
        <v>94</v>
      </c>
      <c r="P29" s="18">
        <v>2514.1770000000001</v>
      </c>
      <c r="Q29" s="19">
        <v>3.2691112492231202E-2</v>
      </c>
      <c r="R29" s="19">
        <v>5.951937020923969E-2</v>
      </c>
      <c r="S29" s="19">
        <v>1.8206590621039289</v>
      </c>
      <c r="T29" s="16">
        <v>1333.4254143646408</v>
      </c>
      <c r="U29" s="20">
        <v>233</v>
      </c>
      <c r="V29" s="20">
        <v>304</v>
      </c>
      <c r="W29" s="21">
        <v>537</v>
      </c>
      <c r="X29" s="22">
        <v>1</v>
      </c>
      <c r="Y29" s="37">
        <v>0.21886249100071994</v>
      </c>
    </row>
    <row r="30" spans="1:25" x14ac:dyDescent="0.2">
      <c r="A30" s="39" t="s">
        <v>60</v>
      </c>
      <c r="B30" s="16">
        <v>753</v>
      </c>
      <c r="C30" s="16">
        <v>649</v>
      </c>
      <c r="D30" s="16">
        <v>1211</v>
      </c>
      <c r="E30" s="16">
        <v>106</v>
      </c>
      <c r="F30" s="16">
        <v>6977</v>
      </c>
      <c r="G30" s="16">
        <v>251</v>
      </c>
      <c r="H30" s="16"/>
      <c r="I30" s="16">
        <v>7126</v>
      </c>
      <c r="J30" s="16"/>
      <c r="K30" s="16">
        <v>357</v>
      </c>
      <c r="L30" s="16">
        <v>14103</v>
      </c>
      <c r="M30" s="16">
        <v>0</v>
      </c>
      <c r="N30" s="17">
        <v>8.23</v>
      </c>
      <c r="O30" s="16">
        <v>62</v>
      </c>
      <c r="P30" s="18">
        <v>729.45699999999999</v>
      </c>
      <c r="Q30" s="19">
        <v>4.6018577607601217E-2</v>
      </c>
      <c r="R30" s="19">
        <v>8.5868254981209674E-2</v>
      </c>
      <c r="S30" s="19">
        <v>1.8659476117103235</v>
      </c>
      <c r="T30" s="16">
        <v>1713.6087484811665</v>
      </c>
      <c r="U30" s="20">
        <v>106</v>
      </c>
      <c r="V30" s="20">
        <v>251</v>
      </c>
      <c r="W30" s="21">
        <v>357</v>
      </c>
      <c r="X30" s="22">
        <v>1</v>
      </c>
      <c r="Y30" s="37">
        <v>1</v>
      </c>
    </row>
    <row r="31" spans="1:25" x14ac:dyDescent="0.2">
      <c r="A31" s="25" t="s">
        <v>59</v>
      </c>
      <c r="B31" s="16">
        <v>1930</v>
      </c>
      <c r="C31" s="16">
        <v>1732</v>
      </c>
      <c r="D31" s="16">
        <v>3566</v>
      </c>
      <c r="E31" s="16">
        <v>447</v>
      </c>
      <c r="F31" s="16">
        <v>46870</v>
      </c>
      <c r="G31" s="16">
        <v>4637</v>
      </c>
      <c r="H31" s="16"/>
      <c r="I31" s="16">
        <v>49063</v>
      </c>
      <c r="J31" s="16"/>
      <c r="K31" s="16">
        <v>5084</v>
      </c>
      <c r="L31" s="16">
        <v>95933</v>
      </c>
      <c r="M31" s="16">
        <v>14</v>
      </c>
      <c r="N31" s="17">
        <v>20.84</v>
      </c>
      <c r="O31" s="16">
        <v>58</v>
      </c>
      <c r="P31" s="18">
        <v>2012.723</v>
      </c>
      <c r="Q31" s="19">
        <v>1.805426704053871E-2</v>
      </c>
      <c r="R31" s="19">
        <v>3.7171776135427853E-2</v>
      </c>
      <c r="S31" s="19">
        <v>2.0588914549653579</v>
      </c>
      <c r="T31" s="16">
        <v>4603.31094049904</v>
      </c>
      <c r="U31" s="20">
        <v>202</v>
      </c>
      <c r="V31" s="20">
        <v>3</v>
      </c>
      <c r="W31" s="21">
        <v>205</v>
      </c>
      <c r="X31" s="22">
        <v>0.45190156599552572</v>
      </c>
      <c r="Y31" s="37">
        <v>6.4697002372223421E-4</v>
      </c>
    </row>
    <row r="32" spans="1:25" x14ac:dyDescent="0.2">
      <c r="A32" s="25" t="s">
        <v>58</v>
      </c>
      <c r="B32" s="16">
        <v>1262</v>
      </c>
      <c r="C32" s="16">
        <v>1320</v>
      </c>
      <c r="D32" s="16">
        <v>2693</v>
      </c>
      <c r="E32" s="16">
        <v>375</v>
      </c>
      <c r="F32" s="16">
        <v>29871</v>
      </c>
      <c r="G32" s="16">
        <v>2275</v>
      </c>
      <c r="H32" s="16"/>
      <c r="I32" s="16">
        <v>101225</v>
      </c>
      <c r="J32" s="16"/>
      <c r="K32" s="16">
        <v>2650</v>
      </c>
      <c r="L32" s="16">
        <v>131096</v>
      </c>
      <c r="M32" s="16">
        <v>16</v>
      </c>
      <c r="N32" s="17">
        <v>21</v>
      </c>
      <c r="O32" s="16">
        <v>49</v>
      </c>
      <c r="P32" s="18">
        <v>2058.3530000000001</v>
      </c>
      <c r="Q32" s="19">
        <v>1.0068957100140356E-2</v>
      </c>
      <c r="R32" s="19">
        <v>2.0542198083846951E-2</v>
      </c>
      <c r="S32" s="19">
        <v>2.040151515151515</v>
      </c>
      <c r="T32" s="16">
        <v>6242.666666666667</v>
      </c>
      <c r="U32" s="20">
        <v>212</v>
      </c>
      <c r="V32" s="20">
        <v>255</v>
      </c>
      <c r="W32" s="21">
        <v>467</v>
      </c>
      <c r="X32" s="22">
        <v>0.56533333333333335</v>
      </c>
      <c r="Y32" s="37">
        <v>0.11208791208791209</v>
      </c>
    </row>
    <row r="33" spans="1:25" ht="13.5" thickBot="1" x14ac:dyDescent="0.25">
      <c r="A33" s="34" t="s">
        <v>57</v>
      </c>
      <c r="B33" s="27">
        <v>4820</v>
      </c>
      <c r="C33" s="27">
        <v>4740</v>
      </c>
      <c r="D33" s="27">
        <v>5545</v>
      </c>
      <c r="E33" s="27">
        <v>529</v>
      </c>
      <c r="F33" s="27">
        <v>56073</v>
      </c>
      <c r="G33" s="27">
        <v>622</v>
      </c>
      <c r="H33" s="27"/>
      <c r="I33" s="27">
        <v>22254</v>
      </c>
      <c r="J33" s="27"/>
      <c r="K33" s="27">
        <v>1151</v>
      </c>
      <c r="L33" s="27">
        <v>78327</v>
      </c>
      <c r="M33" s="27">
        <v>8</v>
      </c>
      <c r="N33" s="28">
        <v>17.75</v>
      </c>
      <c r="O33" s="27">
        <v>231</v>
      </c>
      <c r="P33" s="29">
        <v>1053.606</v>
      </c>
      <c r="Q33" s="30">
        <v>6.0515531042935389E-2</v>
      </c>
      <c r="R33" s="30">
        <v>7.0792957728497197E-2</v>
      </c>
      <c r="S33" s="30">
        <v>1.1698312236286921</v>
      </c>
      <c r="T33" s="27">
        <v>4412.788732394366</v>
      </c>
      <c r="U33" s="31">
        <v>485</v>
      </c>
      <c r="V33" s="31">
        <v>208</v>
      </c>
      <c r="W33" s="32">
        <v>693</v>
      </c>
      <c r="X33" s="33">
        <v>0.91682419659735348</v>
      </c>
      <c r="Y33" s="38">
        <v>0.33440514469453375</v>
      </c>
    </row>
    <row r="34" spans="1:25" ht="13.5" thickTop="1" x14ac:dyDescent="0.2">
      <c r="A34" s="25" t="s">
        <v>56</v>
      </c>
      <c r="B34" s="16">
        <v>1599</v>
      </c>
      <c r="C34" s="16">
        <v>1402</v>
      </c>
      <c r="D34" s="16">
        <v>2118</v>
      </c>
      <c r="E34" s="16">
        <v>211</v>
      </c>
      <c r="F34" s="16">
        <v>20104</v>
      </c>
      <c r="G34" s="16">
        <v>190</v>
      </c>
      <c r="H34" s="16"/>
      <c r="I34" s="16">
        <v>5680</v>
      </c>
      <c r="J34" s="16"/>
      <c r="K34" s="16">
        <v>401</v>
      </c>
      <c r="L34" s="16">
        <v>25784</v>
      </c>
      <c r="M34" s="16">
        <v>10</v>
      </c>
      <c r="N34" s="17">
        <v>18.5</v>
      </c>
      <c r="O34" s="16">
        <v>5</v>
      </c>
      <c r="P34" s="18">
        <v>1046.02</v>
      </c>
      <c r="Q34" s="19">
        <v>5.4374806081290722E-2</v>
      </c>
      <c r="R34" s="19">
        <v>8.2143965249767303E-2</v>
      </c>
      <c r="S34" s="19">
        <v>1.5106990014265336</v>
      </c>
      <c r="T34" s="16">
        <v>1393.7297297297298</v>
      </c>
      <c r="U34" s="20">
        <v>211</v>
      </c>
      <c r="V34" s="20">
        <v>190</v>
      </c>
      <c r="W34" s="21">
        <v>401</v>
      </c>
      <c r="X34" s="22">
        <v>1</v>
      </c>
      <c r="Y34" s="37">
        <v>1</v>
      </c>
    </row>
    <row r="35" spans="1:25" x14ac:dyDescent="0.2">
      <c r="A35" s="23" t="s">
        <v>55</v>
      </c>
      <c r="B35" s="16">
        <v>536</v>
      </c>
      <c r="C35" s="16">
        <v>534</v>
      </c>
      <c r="D35" s="16">
        <v>1062</v>
      </c>
      <c r="E35" s="16">
        <v>128</v>
      </c>
      <c r="F35" s="16">
        <v>7556</v>
      </c>
      <c r="G35" s="16">
        <v>198</v>
      </c>
      <c r="H35" s="16"/>
      <c r="I35" s="16">
        <v>5418</v>
      </c>
      <c r="J35" s="16"/>
      <c r="K35" s="16">
        <v>326</v>
      </c>
      <c r="L35" s="16">
        <v>12974</v>
      </c>
      <c r="M35" s="16">
        <v>9</v>
      </c>
      <c r="N35" s="17">
        <v>16.29</v>
      </c>
      <c r="O35" s="16">
        <v>1</v>
      </c>
      <c r="P35" s="18">
        <v>947.50400000000002</v>
      </c>
      <c r="Q35" s="19">
        <v>4.1159241560043164E-2</v>
      </c>
      <c r="R35" s="19">
        <v>8.1856019731771229E-2</v>
      </c>
      <c r="S35" s="19">
        <v>1.9887640449438202</v>
      </c>
      <c r="T35" s="16">
        <v>796.43953345610805</v>
      </c>
      <c r="U35" s="20">
        <v>128</v>
      </c>
      <c r="V35" s="20">
        <v>198</v>
      </c>
      <c r="W35" s="21">
        <v>326</v>
      </c>
      <c r="X35" s="22">
        <v>1</v>
      </c>
      <c r="Y35" s="37">
        <v>1</v>
      </c>
    </row>
    <row r="36" spans="1:25" x14ac:dyDescent="0.2">
      <c r="A36" s="25" t="s">
        <v>54</v>
      </c>
      <c r="B36" s="16">
        <v>1670</v>
      </c>
      <c r="C36" s="16">
        <v>1630</v>
      </c>
      <c r="D36" s="16">
        <v>3058</v>
      </c>
      <c r="E36" s="16">
        <v>444</v>
      </c>
      <c r="F36" s="16">
        <v>50335</v>
      </c>
      <c r="G36" s="16">
        <v>1261</v>
      </c>
      <c r="H36" s="16"/>
      <c r="I36" s="16">
        <v>41010</v>
      </c>
      <c r="J36" s="16"/>
      <c r="K36" s="16">
        <v>1705</v>
      </c>
      <c r="L36" s="16">
        <v>91345</v>
      </c>
      <c r="M36" s="16">
        <v>16</v>
      </c>
      <c r="N36" s="17">
        <v>37.57</v>
      </c>
      <c r="O36" s="16">
        <v>1050</v>
      </c>
      <c r="P36" s="18">
        <v>3816.0070000000001</v>
      </c>
      <c r="Q36" s="19">
        <v>1.7844435929717007E-2</v>
      </c>
      <c r="R36" s="19">
        <v>3.3477475504953745E-2</v>
      </c>
      <c r="S36" s="19">
        <v>1.8760736196319019</v>
      </c>
      <c r="T36" s="16">
        <v>2431.3281873835508</v>
      </c>
      <c r="U36" s="20">
        <v>353</v>
      </c>
      <c r="V36" s="20">
        <v>903</v>
      </c>
      <c r="W36" s="21">
        <v>1256</v>
      </c>
      <c r="X36" s="22">
        <v>0.79504504504504503</v>
      </c>
      <c r="Y36" s="37">
        <v>0.7160983346550357</v>
      </c>
    </row>
    <row r="37" spans="1:25" x14ac:dyDescent="0.2">
      <c r="A37" s="25" t="s">
        <v>53</v>
      </c>
      <c r="B37" s="16">
        <v>634</v>
      </c>
      <c r="C37" s="16">
        <v>626</v>
      </c>
      <c r="D37" s="16">
        <v>835</v>
      </c>
      <c r="E37" s="16">
        <v>118</v>
      </c>
      <c r="F37" s="16">
        <v>6715</v>
      </c>
      <c r="G37" s="16">
        <v>141</v>
      </c>
      <c r="H37" s="16"/>
      <c r="I37" s="16">
        <v>4482</v>
      </c>
      <c r="J37" s="16"/>
      <c r="K37" s="16">
        <v>259</v>
      </c>
      <c r="L37" s="16">
        <v>11197</v>
      </c>
      <c r="M37" s="16">
        <v>6</v>
      </c>
      <c r="N37" s="17">
        <v>4.55</v>
      </c>
      <c r="O37" s="16">
        <v>50</v>
      </c>
      <c r="P37" s="18">
        <v>263.654</v>
      </c>
      <c r="Q37" s="19">
        <v>5.590783245512191E-2</v>
      </c>
      <c r="R37" s="19">
        <v>7.4573546485665804E-2</v>
      </c>
      <c r="S37" s="19">
        <v>1.3338658146964857</v>
      </c>
      <c r="T37" s="16">
        <v>2460.8791208791208</v>
      </c>
      <c r="U37" s="20">
        <v>118</v>
      </c>
      <c r="V37" s="20">
        <v>139</v>
      </c>
      <c r="W37" s="21">
        <v>257</v>
      </c>
      <c r="X37" s="22">
        <v>1</v>
      </c>
      <c r="Y37" s="37">
        <v>0.98581560283687941</v>
      </c>
    </row>
    <row r="38" spans="1:25" ht="13.5" thickBot="1" x14ac:dyDescent="0.25">
      <c r="A38" s="34" t="s">
        <v>52</v>
      </c>
      <c r="B38" s="27">
        <v>530</v>
      </c>
      <c r="C38" s="27">
        <v>546</v>
      </c>
      <c r="D38" s="27">
        <v>827</v>
      </c>
      <c r="E38" s="27">
        <v>226</v>
      </c>
      <c r="F38" s="27">
        <v>16651</v>
      </c>
      <c r="G38" s="27">
        <v>287</v>
      </c>
      <c r="H38" s="27"/>
      <c r="I38" s="27">
        <v>11676</v>
      </c>
      <c r="J38" s="27"/>
      <c r="K38" s="27">
        <v>513</v>
      </c>
      <c r="L38" s="27">
        <v>28327</v>
      </c>
      <c r="M38" s="27">
        <v>6</v>
      </c>
      <c r="N38" s="28">
        <v>4</v>
      </c>
      <c r="O38" s="27">
        <v>54</v>
      </c>
      <c r="P38" s="29">
        <v>229.642</v>
      </c>
      <c r="Q38" s="30">
        <v>1.9274896741624598E-2</v>
      </c>
      <c r="R38" s="30">
        <v>2.919476118191125E-2</v>
      </c>
      <c r="S38" s="30">
        <v>1.5146520146520146</v>
      </c>
      <c r="T38" s="27">
        <v>7081.75</v>
      </c>
      <c r="U38" s="40">
        <v>129</v>
      </c>
      <c r="V38" s="40">
        <v>61</v>
      </c>
      <c r="W38" s="32">
        <v>190</v>
      </c>
      <c r="X38" s="33">
        <v>0.57079646017699115</v>
      </c>
      <c r="Y38" s="41">
        <v>0.21254355400696864</v>
      </c>
    </row>
    <row r="39" spans="1:25" ht="13.5" thickTop="1" x14ac:dyDescent="0.2">
      <c r="A39" s="23" t="s">
        <v>51</v>
      </c>
      <c r="B39" s="16">
        <v>323</v>
      </c>
      <c r="C39" s="16">
        <v>194</v>
      </c>
      <c r="D39" s="16">
        <v>431</v>
      </c>
      <c r="E39" s="16">
        <v>82</v>
      </c>
      <c r="F39" s="16">
        <v>7522</v>
      </c>
      <c r="G39" s="16">
        <v>154</v>
      </c>
      <c r="H39" s="16"/>
      <c r="I39" s="16">
        <v>5258</v>
      </c>
      <c r="J39" s="16"/>
      <c r="K39" s="16">
        <v>236</v>
      </c>
      <c r="L39" s="16">
        <v>12780</v>
      </c>
      <c r="M39" s="16">
        <v>0</v>
      </c>
      <c r="N39" s="17">
        <v>6</v>
      </c>
      <c r="O39" s="16">
        <v>23</v>
      </c>
      <c r="P39" s="18">
        <v>476.68099999999998</v>
      </c>
      <c r="Q39" s="19">
        <v>1.5179968701095461E-2</v>
      </c>
      <c r="R39" s="19">
        <v>3.3724569640062596E-2</v>
      </c>
      <c r="S39" s="19">
        <v>2.2216494845360826</v>
      </c>
      <c r="T39" s="16">
        <v>2130</v>
      </c>
      <c r="U39" s="42">
        <v>14</v>
      </c>
      <c r="V39" s="42">
        <v>4</v>
      </c>
      <c r="W39" s="21">
        <v>18</v>
      </c>
      <c r="X39" s="22">
        <v>0.17073170731707318</v>
      </c>
      <c r="Y39" s="43">
        <v>2.5974025974025976E-2</v>
      </c>
    </row>
    <row r="40" spans="1:25" x14ac:dyDescent="0.2">
      <c r="A40" s="25" t="s">
        <v>50</v>
      </c>
      <c r="B40" s="16">
        <v>2265</v>
      </c>
      <c r="C40" s="16">
        <v>2343</v>
      </c>
      <c r="D40" s="16">
        <v>5093</v>
      </c>
      <c r="E40" s="16">
        <v>385</v>
      </c>
      <c r="F40" s="16">
        <v>51877</v>
      </c>
      <c r="G40" s="16">
        <v>520</v>
      </c>
      <c r="H40" s="16"/>
      <c r="I40" s="16">
        <v>25290</v>
      </c>
      <c r="J40" s="16"/>
      <c r="K40" s="16">
        <v>905</v>
      </c>
      <c r="L40" s="16">
        <v>77167</v>
      </c>
      <c r="M40" s="16">
        <v>0</v>
      </c>
      <c r="N40" s="17">
        <v>26</v>
      </c>
      <c r="O40" s="16">
        <v>217</v>
      </c>
      <c r="P40" s="18">
        <v>2755.011</v>
      </c>
      <c r="Q40" s="19">
        <v>3.036271981546516E-2</v>
      </c>
      <c r="R40" s="19">
        <v>6.5999714904039289E-2</v>
      </c>
      <c r="S40" s="19">
        <v>2.1737089201877935</v>
      </c>
      <c r="T40" s="16">
        <v>2967.9615384615386</v>
      </c>
      <c r="U40" s="42">
        <v>267</v>
      </c>
      <c r="V40" s="42">
        <v>0</v>
      </c>
      <c r="W40" s="21">
        <v>267</v>
      </c>
      <c r="X40" s="22">
        <v>0.69350649350649352</v>
      </c>
      <c r="Y40" s="43">
        <v>0</v>
      </c>
    </row>
    <row r="41" spans="1:25" x14ac:dyDescent="0.2">
      <c r="A41" s="25" t="s">
        <v>49</v>
      </c>
      <c r="B41" s="16">
        <v>2764</v>
      </c>
      <c r="C41" s="16">
        <v>2715</v>
      </c>
      <c r="D41" s="16">
        <v>4491</v>
      </c>
      <c r="E41" s="16">
        <v>73</v>
      </c>
      <c r="F41" s="16">
        <v>6764</v>
      </c>
      <c r="G41" s="16">
        <v>220</v>
      </c>
      <c r="H41" s="16"/>
      <c r="I41" s="16">
        <v>4749</v>
      </c>
      <c r="J41" s="16"/>
      <c r="K41" s="16">
        <v>293</v>
      </c>
      <c r="L41" s="16">
        <v>11513</v>
      </c>
      <c r="M41" s="16">
        <v>5</v>
      </c>
      <c r="N41" s="17">
        <v>8.5</v>
      </c>
      <c r="O41" s="16">
        <v>85</v>
      </c>
      <c r="P41" s="18">
        <v>700.32899999999995</v>
      </c>
      <c r="Q41" s="19">
        <v>0.2358203769651698</v>
      </c>
      <c r="R41" s="19">
        <v>0.39008077825067317</v>
      </c>
      <c r="S41" s="19">
        <v>1.6541436464088397</v>
      </c>
      <c r="T41" s="16">
        <v>1354.4705882352941</v>
      </c>
      <c r="U41" s="42">
        <v>73</v>
      </c>
      <c r="V41" s="42">
        <v>172</v>
      </c>
      <c r="W41" s="21">
        <v>245</v>
      </c>
      <c r="X41" s="22">
        <v>1</v>
      </c>
      <c r="Y41" s="43">
        <v>0.78181818181818186</v>
      </c>
    </row>
    <row r="42" spans="1:25" x14ac:dyDescent="0.2">
      <c r="A42" s="23" t="s">
        <v>48</v>
      </c>
      <c r="B42" s="16">
        <v>748</v>
      </c>
      <c r="C42" s="16">
        <v>760</v>
      </c>
      <c r="D42" s="16">
        <v>1586</v>
      </c>
      <c r="E42" s="16">
        <v>51</v>
      </c>
      <c r="F42" s="16">
        <v>5837</v>
      </c>
      <c r="G42" s="16">
        <v>491</v>
      </c>
      <c r="H42" s="16"/>
      <c r="I42" s="16">
        <v>7741</v>
      </c>
      <c r="J42" s="16"/>
      <c r="K42" s="16">
        <v>542</v>
      </c>
      <c r="L42" s="16">
        <v>13578</v>
      </c>
      <c r="M42" s="16">
        <v>0</v>
      </c>
      <c r="N42" s="17">
        <v>13.25</v>
      </c>
      <c r="O42" s="16">
        <v>7</v>
      </c>
      <c r="P42" s="18">
        <v>1180.346</v>
      </c>
      <c r="Q42" s="19">
        <v>5.5972897333922522E-2</v>
      </c>
      <c r="R42" s="19">
        <v>0.11680659891000147</v>
      </c>
      <c r="S42" s="19">
        <v>2.0868421052631581</v>
      </c>
      <c r="T42" s="16">
        <v>1024.7547169811321</v>
      </c>
      <c r="U42" s="42">
        <v>51</v>
      </c>
      <c r="V42" s="42">
        <v>360</v>
      </c>
      <c r="W42" s="21">
        <v>411</v>
      </c>
      <c r="X42" s="22">
        <v>1</v>
      </c>
      <c r="Y42" s="43">
        <v>0.73319755600814662</v>
      </c>
    </row>
    <row r="43" spans="1:25" ht="13.5" thickBot="1" x14ac:dyDescent="0.25">
      <c r="A43" s="34" t="s">
        <v>47</v>
      </c>
      <c r="B43" s="27">
        <v>1569</v>
      </c>
      <c r="C43" s="27">
        <v>1606</v>
      </c>
      <c r="D43" s="27">
        <v>2658</v>
      </c>
      <c r="E43" s="27">
        <v>635</v>
      </c>
      <c r="F43" s="27">
        <v>115708</v>
      </c>
      <c r="G43" s="27">
        <v>912</v>
      </c>
      <c r="H43" s="27"/>
      <c r="I43" s="27">
        <v>44639</v>
      </c>
      <c r="J43" s="27"/>
      <c r="K43" s="27">
        <v>1547</v>
      </c>
      <c r="L43" s="27">
        <v>160347</v>
      </c>
      <c r="M43" s="27">
        <v>34</v>
      </c>
      <c r="N43" s="28">
        <v>40.72</v>
      </c>
      <c r="O43" s="27">
        <v>920</v>
      </c>
      <c r="P43" s="29">
        <v>2614.2159999999999</v>
      </c>
      <c r="Q43" s="30">
        <v>1.0015778280853399E-2</v>
      </c>
      <c r="R43" s="30">
        <v>1.6576549608037568E-2</v>
      </c>
      <c r="S43" s="30">
        <v>1.6550435865504358</v>
      </c>
      <c r="T43" s="27">
        <v>3937.794695481336</v>
      </c>
      <c r="U43" s="40">
        <v>500</v>
      </c>
      <c r="V43" s="40">
        <v>408</v>
      </c>
      <c r="W43" s="32">
        <v>908</v>
      </c>
      <c r="X43" s="33">
        <v>0.78740157480314965</v>
      </c>
      <c r="Y43" s="44">
        <v>0.44736842105263158</v>
      </c>
    </row>
    <row r="44" spans="1:25" ht="13.5" thickTop="1" x14ac:dyDescent="0.2">
      <c r="A44" s="23" t="s">
        <v>46</v>
      </c>
      <c r="B44" s="16">
        <v>5318</v>
      </c>
      <c r="C44" s="16">
        <v>5264</v>
      </c>
      <c r="D44" s="16">
        <v>9004</v>
      </c>
      <c r="E44" s="16">
        <v>973</v>
      </c>
      <c r="F44" s="16">
        <v>94915</v>
      </c>
      <c r="G44" s="16">
        <v>1326</v>
      </c>
      <c r="H44" s="16"/>
      <c r="I44" s="16">
        <v>51489</v>
      </c>
      <c r="J44" s="16"/>
      <c r="K44" s="16">
        <v>2299</v>
      </c>
      <c r="L44" s="16">
        <v>146404</v>
      </c>
      <c r="M44" s="16">
        <v>12</v>
      </c>
      <c r="N44" s="17">
        <v>92.82</v>
      </c>
      <c r="O44" s="16">
        <v>319</v>
      </c>
      <c r="P44" s="18">
        <v>7847.7979999999998</v>
      </c>
      <c r="Q44" s="19">
        <v>3.5955301767711265E-2</v>
      </c>
      <c r="R44" s="19">
        <v>6.150105188382831E-2</v>
      </c>
      <c r="S44" s="19">
        <v>1.7104863221884499</v>
      </c>
      <c r="T44" s="16">
        <v>1577.2893772893774</v>
      </c>
      <c r="U44" s="42">
        <v>612</v>
      </c>
      <c r="V44" s="42">
        <v>536</v>
      </c>
      <c r="W44" s="21">
        <v>1148</v>
      </c>
      <c r="X44" s="22">
        <v>0.62898252826310386</v>
      </c>
      <c r="Y44" s="43">
        <v>0.40422322775263952</v>
      </c>
    </row>
    <row r="45" spans="1:25" x14ac:dyDescent="0.2">
      <c r="A45" s="23" t="s">
        <v>45</v>
      </c>
      <c r="B45" s="16">
        <v>1371</v>
      </c>
      <c r="C45" s="16">
        <v>1292</v>
      </c>
      <c r="D45" s="16">
        <v>2062</v>
      </c>
      <c r="E45" s="16">
        <v>398</v>
      </c>
      <c r="F45" s="16">
        <v>33078</v>
      </c>
      <c r="G45" s="16">
        <v>201</v>
      </c>
      <c r="H45" s="16"/>
      <c r="I45" s="16">
        <v>10301</v>
      </c>
      <c r="J45" s="16"/>
      <c r="K45" s="16">
        <v>599</v>
      </c>
      <c r="L45" s="16">
        <v>43379</v>
      </c>
      <c r="M45" s="16">
        <v>11</v>
      </c>
      <c r="N45" s="17">
        <v>27.6</v>
      </c>
      <c r="O45" s="16">
        <v>141</v>
      </c>
      <c r="P45" s="18">
        <v>1942.299</v>
      </c>
      <c r="Q45" s="19">
        <v>2.9783996864842434E-2</v>
      </c>
      <c r="R45" s="19">
        <v>4.7534521312155652E-2</v>
      </c>
      <c r="S45" s="19">
        <v>1.5959752321981424</v>
      </c>
      <c r="T45" s="16">
        <v>1571.7028985507245</v>
      </c>
      <c r="U45" s="45">
        <v>128</v>
      </c>
      <c r="V45" s="42">
        <v>56</v>
      </c>
      <c r="W45" s="21">
        <v>184</v>
      </c>
      <c r="X45" s="22">
        <v>0.32160804020100503</v>
      </c>
      <c r="Y45" s="43">
        <v>0.27860696517412936</v>
      </c>
    </row>
    <row r="46" spans="1:25" x14ac:dyDescent="0.2">
      <c r="A46" s="23" t="s">
        <v>44</v>
      </c>
      <c r="B46" s="16">
        <v>2190</v>
      </c>
      <c r="C46" s="16">
        <v>1974</v>
      </c>
      <c r="D46" s="16">
        <v>2865</v>
      </c>
      <c r="E46" s="16">
        <v>139</v>
      </c>
      <c r="F46" s="16">
        <v>12185</v>
      </c>
      <c r="G46" s="16">
        <v>2188</v>
      </c>
      <c r="H46" s="16"/>
      <c r="I46" s="16">
        <v>32262</v>
      </c>
      <c r="J46" s="16"/>
      <c r="K46" s="16">
        <v>2327</v>
      </c>
      <c r="L46" s="16">
        <v>44447</v>
      </c>
      <c r="M46" s="16">
        <v>21</v>
      </c>
      <c r="N46" s="17">
        <v>9</v>
      </c>
      <c r="O46" s="16">
        <v>167</v>
      </c>
      <c r="P46" s="18">
        <v>1154.105</v>
      </c>
      <c r="Q46" s="19">
        <v>4.4412446284338651E-2</v>
      </c>
      <c r="R46" s="19">
        <v>6.4458793619366891E-2</v>
      </c>
      <c r="S46" s="19">
        <v>1.4513677811550152</v>
      </c>
      <c r="T46" s="16">
        <v>4938.5555555555557</v>
      </c>
      <c r="U46" s="45">
        <v>72</v>
      </c>
      <c r="V46" s="45">
        <v>307</v>
      </c>
      <c r="W46" s="21">
        <v>379</v>
      </c>
      <c r="X46" s="22">
        <v>0.51798561151079137</v>
      </c>
      <c r="Y46" s="43">
        <v>0.1403107861060329</v>
      </c>
    </row>
    <row r="47" spans="1:25" x14ac:dyDescent="0.2">
      <c r="A47" s="23" t="s">
        <v>43</v>
      </c>
      <c r="B47" s="16">
        <v>998</v>
      </c>
      <c r="C47" s="16">
        <v>1037</v>
      </c>
      <c r="D47" s="16">
        <v>2150</v>
      </c>
      <c r="E47" s="16">
        <v>712</v>
      </c>
      <c r="F47" s="16">
        <v>88642</v>
      </c>
      <c r="G47" s="16">
        <v>1818</v>
      </c>
      <c r="H47" s="16"/>
      <c r="I47" s="16">
        <v>66827</v>
      </c>
      <c r="J47" s="16"/>
      <c r="K47" s="16">
        <v>2530</v>
      </c>
      <c r="L47" s="16">
        <v>155469</v>
      </c>
      <c r="M47" s="16">
        <v>56</v>
      </c>
      <c r="N47" s="17">
        <v>74.069999999999993</v>
      </c>
      <c r="O47" s="16">
        <v>550</v>
      </c>
      <c r="P47" s="18">
        <v>4908.0370000000003</v>
      </c>
      <c r="Q47" s="19">
        <v>6.6701400279155333E-3</v>
      </c>
      <c r="R47" s="19">
        <v>1.3829123490856698E-2</v>
      </c>
      <c r="S47" s="19">
        <v>2.073288331726133</v>
      </c>
      <c r="T47" s="16">
        <v>2098.9469420818145</v>
      </c>
      <c r="U47" s="45">
        <v>684</v>
      </c>
      <c r="V47" s="45">
        <v>1670</v>
      </c>
      <c r="W47" s="21">
        <v>2354</v>
      </c>
      <c r="X47" s="22">
        <v>0.9606741573033708</v>
      </c>
      <c r="Y47" s="43">
        <v>0.91859185918591857</v>
      </c>
    </row>
    <row r="48" spans="1:25" ht="13.5" customHeight="1" thickBot="1" x14ac:dyDescent="0.25">
      <c r="A48" s="34" t="s">
        <v>42</v>
      </c>
      <c r="B48" s="27">
        <v>1447</v>
      </c>
      <c r="C48" s="27">
        <v>1389</v>
      </c>
      <c r="D48" s="27">
        <v>3722</v>
      </c>
      <c r="E48" s="27">
        <v>12</v>
      </c>
      <c r="F48" s="27">
        <v>716</v>
      </c>
      <c r="G48" s="27">
        <v>765</v>
      </c>
      <c r="H48" s="56"/>
      <c r="I48" s="27">
        <v>15970</v>
      </c>
      <c r="J48" s="56"/>
      <c r="K48" s="27">
        <v>777</v>
      </c>
      <c r="L48" s="27">
        <v>16686</v>
      </c>
      <c r="M48" s="27">
        <v>2</v>
      </c>
      <c r="N48" s="28">
        <v>11</v>
      </c>
      <c r="O48" s="27">
        <v>0</v>
      </c>
      <c r="P48" s="29">
        <v>413.22500000000002</v>
      </c>
      <c r="Q48" s="30">
        <v>8.3243437612369645E-2</v>
      </c>
      <c r="R48" s="30">
        <v>0.2230612489512166</v>
      </c>
      <c r="S48" s="30">
        <v>2.6796256299496042</v>
      </c>
      <c r="T48" s="27">
        <v>1516.909090909091</v>
      </c>
      <c r="U48" s="46">
        <v>4</v>
      </c>
      <c r="V48" s="46">
        <v>119</v>
      </c>
      <c r="W48" s="32">
        <v>123</v>
      </c>
      <c r="X48" s="33">
        <v>0.33333333333333331</v>
      </c>
      <c r="Y48" s="44">
        <v>0.15555555555555556</v>
      </c>
    </row>
    <row r="49" spans="1:25" ht="13.5" thickTop="1" x14ac:dyDescent="0.2">
      <c r="A49" s="23" t="s">
        <v>41</v>
      </c>
      <c r="B49" s="16">
        <v>670</v>
      </c>
      <c r="C49" s="16">
        <v>677</v>
      </c>
      <c r="D49" s="16">
        <v>862</v>
      </c>
      <c r="E49" s="16">
        <v>90</v>
      </c>
      <c r="F49" s="16">
        <v>9152</v>
      </c>
      <c r="G49" s="16">
        <v>60</v>
      </c>
      <c r="H49" s="16"/>
      <c r="I49" s="16">
        <v>4228</v>
      </c>
      <c r="J49" s="16"/>
      <c r="K49" s="16">
        <v>150</v>
      </c>
      <c r="L49" s="16">
        <v>13380</v>
      </c>
      <c r="M49" s="16">
        <v>0</v>
      </c>
      <c r="N49" s="17">
        <v>9.35</v>
      </c>
      <c r="O49" s="16">
        <v>14</v>
      </c>
      <c r="P49" s="18">
        <v>691.09500000000003</v>
      </c>
      <c r="Q49" s="19">
        <v>5.059790732436472E-2</v>
      </c>
      <c r="R49" s="19">
        <v>6.442451420029896E-2</v>
      </c>
      <c r="S49" s="19">
        <v>1.2732644017725259</v>
      </c>
      <c r="T49" s="16">
        <v>1431.0160427807486</v>
      </c>
      <c r="U49" s="45">
        <v>61</v>
      </c>
      <c r="V49" s="45">
        <v>31</v>
      </c>
      <c r="W49" s="21">
        <v>92</v>
      </c>
      <c r="X49" s="22">
        <v>0.67777777777777781</v>
      </c>
      <c r="Y49" s="43">
        <v>0.51666666666666672</v>
      </c>
    </row>
    <row r="50" spans="1:25" x14ac:dyDescent="0.2">
      <c r="A50" s="23" t="s">
        <v>40</v>
      </c>
      <c r="B50" s="16">
        <v>3814</v>
      </c>
      <c r="C50" s="16">
        <v>3628</v>
      </c>
      <c r="D50" s="16">
        <v>7908</v>
      </c>
      <c r="E50" s="16">
        <v>274</v>
      </c>
      <c r="F50" s="16">
        <v>22848</v>
      </c>
      <c r="G50" s="16">
        <v>1297</v>
      </c>
      <c r="H50" s="16"/>
      <c r="I50" s="16">
        <v>19801</v>
      </c>
      <c r="J50" s="16"/>
      <c r="K50" s="16">
        <v>1571</v>
      </c>
      <c r="L50" s="16">
        <v>42649</v>
      </c>
      <c r="M50" s="16">
        <v>10</v>
      </c>
      <c r="N50" s="17">
        <v>22.23</v>
      </c>
      <c r="O50" s="16">
        <v>26</v>
      </c>
      <c r="P50" s="18">
        <v>1539.002</v>
      </c>
      <c r="Q50" s="19">
        <v>8.5066472836408821E-2</v>
      </c>
      <c r="R50" s="19">
        <v>0.18542052568641704</v>
      </c>
      <c r="S50" s="19">
        <v>2.179713340683572</v>
      </c>
      <c r="T50" s="16">
        <v>1918.5335132703553</v>
      </c>
      <c r="U50" s="45">
        <v>206</v>
      </c>
      <c r="V50" s="45">
        <v>317</v>
      </c>
      <c r="W50" s="21">
        <v>523</v>
      </c>
      <c r="X50" s="22">
        <v>0.75182481751824815</v>
      </c>
      <c r="Y50" s="43">
        <v>0.24441017733230533</v>
      </c>
    </row>
    <row r="51" spans="1:25" x14ac:dyDescent="0.2">
      <c r="A51" s="23" t="s">
        <v>39</v>
      </c>
      <c r="B51" s="16">
        <v>321</v>
      </c>
      <c r="C51" s="16">
        <v>268</v>
      </c>
      <c r="D51" s="16">
        <v>351</v>
      </c>
      <c r="E51" s="16">
        <v>110</v>
      </c>
      <c r="F51" s="16">
        <v>6933</v>
      </c>
      <c r="G51" s="16">
        <v>172</v>
      </c>
      <c r="H51" s="16"/>
      <c r="I51" s="16">
        <v>4229</v>
      </c>
      <c r="J51" s="16"/>
      <c r="K51" s="16">
        <v>282</v>
      </c>
      <c r="L51" s="16">
        <v>11162</v>
      </c>
      <c r="M51" s="16">
        <v>9</v>
      </c>
      <c r="N51" s="17">
        <v>6</v>
      </c>
      <c r="O51" s="16">
        <v>0</v>
      </c>
      <c r="P51" s="18">
        <v>331.53500000000003</v>
      </c>
      <c r="Q51" s="19">
        <v>2.4010034044078123E-2</v>
      </c>
      <c r="R51" s="19">
        <v>3.1445977423400821E-2</v>
      </c>
      <c r="S51" s="19">
        <v>1.3097014925373134</v>
      </c>
      <c r="T51" s="16">
        <v>1860.3333333333333</v>
      </c>
      <c r="U51" s="45">
        <v>54</v>
      </c>
      <c r="V51" s="45">
        <v>35</v>
      </c>
      <c r="W51" s="21">
        <v>89</v>
      </c>
      <c r="X51" s="22">
        <v>0.49090909090909091</v>
      </c>
      <c r="Y51" s="43">
        <v>0.20348837209302326</v>
      </c>
    </row>
    <row r="52" spans="1:25" x14ac:dyDescent="0.2">
      <c r="A52" s="23" t="s">
        <v>38</v>
      </c>
      <c r="B52" s="16">
        <v>1457</v>
      </c>
      <c r="C52" s="16">
        <v>1431</v>
      </c>
      <c r="D52" s="16">
        <v>1780</v>
      </c>
      <c r="E52" s="16">
        <v>327</v>
      </c>
      <c r="F52" s="16">
        <v>37349</v>
      </c>
      <c r="G52" s="16">
        <v>353</v>
      </c>
      <c r="H52" s="16"/>
      <c r="I52" s="16">
        <v>17776</v>
      </c>
      <c r="J52" s="16"/>
      <c r="K52" s="16">
        <v>680</v>
      </c>
      <c r="L52" s="16">
        <v>55125</v>
      </c>
      <c r="M52" s="16">
        <v>9</v>
      </c>
      <c r="N52" s="17">
        <v>13</v>
      </c>
      <c r="O52" s="16">
        <v>324</v>
      </c>
      <c r="P52" s="18">
        <v>901.35400000000004</v>
      </c>
      <c r="Q52" s="19">
        <v>2.5959183673469388E-2</v>
      </c>
      <c r="R52" s="19">
        <v>3.2290249433106578E-2</v>
      </c>
      <c r="S52" s="19">
        <v>1.2438853948287911</v>
      </c>
      <c r="T52" s="16">
        <v>4240.3846153846152</v>
      </c>
      <c r="U52" s="45">
        <v>132</v>
      </c>
      <c r="V52" s="45">
        <v>79</v>
      </c>
      <c r="W52" s="21">
        <v>211</v>
      </c>
      <c r="X52" s="22">
        <v>0.40366972477064222</v>
      </c>
      <c r="Y52" s="43">
        <v>0.22379603399433429</v>
      </c>
    </row>
    <row r="53" spans="1:25" ht="13.5" thickBot="1" x14ac:dyDescent="0.25">
      <c r="A53" s="34" t="s">
        <v>37</v>
      </c>
      <c r="B53" s="27">
        <v>13003</v>
      </c>
      <c r="C53" s="27">
        <v>12623</v>
      </c>
      <c r="D53" s="27">
        <v>15460</v>
      </c>
      <c r="E53" s="27">
        <v>1192</v>
      </c>
      <c r="F53" s="27">
        <v>135339</v>
      </c>
      <c r="G53" s="27">
        <v>1794</v>
      </c>
      <c r="H53" s="27"/>
      <c r="I53" s="27">
        <v>58154</v>
      </c>
      <c r="J53" s="27"/>
      <c r="K53" s="27">
        <v>2986</v>
      </c>
      <c r="L53" s="27">
        <v>193493</v>
      </c>
      <c r="M53" s="27">
        <v>28</v>
      </c>
      <c r="N53" s="28">
        <v>62</v>
      </c>
      <c r="O53" s="27">
        <v>675</v>
      </c>
      <c r="P53" s="29">
        <v>3967.6759999999999</v>
      </c>
      <c r="Q53" s="30">
        <v>6.5237502131860067E-2</v>
      </c>
      <c r="R53" s="30">
        <v>7.9899531249192482E-2</v>
      </c>
      <c r="S53" s="30">
        <v>1.2247484750059416</v>
      </c>
      <c r="T53" s="27">
        <v>3120.8548387096776</v>
      </c>
      <c r="U53" s="46">
        <v>981</v>
      </c>
      <c r="V53" s="46">
        <v>184</v>
      </c>
      <c r="W53" s="47">
        <v>1165</v>
      </c>
      <c r="X53" s="48">
        <v>0.82298657718120805</v>
      </c>
      <c r="Y53" s="44">
        <v>0.10256410256410256</v>
      </c>
    </row>
    <row r="54" spans="1:25" ht="13.5" thickTop="1" x14ac:dyDescent="0.2">
      <c r="A54" s="23" t="s">
        <v>36</v>
      </c>
      <c r="B54" s="16">
        <v>907</v>
      </c>
      <c r="C54" s="16">
        <v>911</v>
      </c>
      <c r="D54" s="16">
        <v>1290</v>
      </c>
      <c r="E54" s="16">
        <v>115</v>
      </c>
      <c r="F54" s="16">
        <v>8605</v>
      </c>
      <c r="G54" s="16">
        <v>183</v>
      </c>
      <c r="H54" s="16"/>
      <c r="I54" s="16">
        <v>5932</v>
      </c>
      <c r="J54" s="16"/>
      <c r="K54" s="16">
        <v>298</v>
      </c>
      <c r="L54" s="16">
        <v>14537</v>
      </c>
      <c r="M54" s="16">
        <v>12</v>
      </c>
      <c r="N54" s="17">
        <v>10.92</v>
      </c>
      <c r="O54" s="16">
        <v>11</v>
      </c>
      <c r="P54" s="18">
        <v>570.63599999999997</v>
      </c>
      <c r="Q54" s="19">
        <v>6.2667675586434615E-2</v>
      </c>
      <c r="R54" s="19">
        <v>8.8739079590011691E-2</v>
      </c>
      <c r="S54" s="19">
        <v>1.41602634467618</v>
      </c>
      <c r="T54" s="16">
        <v>1331.2271062271063</v>
      </c>
      <c r="U54" s="45">
        <v>23</v>
      </c>
      <c r="V54" s="45">
        <v>52</v>
      </c>
      <c r="W54" s="42">
        <v>75</v>
      </c>
      <c r="X54" s="43">
        <v>0.2</v>
      </c>
      <c r="Y54" s="43">
        <v>0.28415300546448086</v>
      </c>
    </row>
    <row r="55" spans="1:25" x14ac:dyDescent="0.2">
      <c r="A55" s="25" t="s">
        <v>35</v>
      </c>
      <c r="B55" s="16">
        <v>1625</v>
      </c>
      <c r="C55" s="16">
        <v>1614</v>
      </c>
      <c r="D55" s="16">
        <v>2370</v>
      </c>
      <c r="E55" s="16">
        <v>279</v>
      </c>
      <c r="F55" s="16">
        <v>32072</v>
      </c>
      <c r="G55" s="16">
        <v>543</v>
      </c>
      <c r="H55" s="16"/>
      <c r="I55" s="16">
        <v>32448</v>
      </c>
      <c r="J55" s="16"/>
      <c r="K55" s="16">
        <v>822</v>
      </c>
      <c r="L55" s="16">
        <v>64520</v>
      </c>
      <c r="M55" s="16">
        <v>21</v>
      </c>
      <c r="N55" s="17">
        <v>26.65</v>
      </c>
      <c r="O55" s="16">
        <v>88</v>
      </c>
      <c r="P55" s="18">
        <v>1928.1869999999999</v>
      </c>
      <c r="Q55" s="19">
        <v>2.5015499070055798E-2</v>
      </c>
      <c r="R55" s="19">
        <v>3.6732796032238064E-2</v>
      </c>
      <c r="S55" s="19">
        <v>1.4684014869888475</v>
      </c>
      <c r="T55" s="16">
        <v>2421.0131332082551</v>
      </c>
      <c r="U55" s="45">
        <v>84</v>
      </c>
      <c r="V55" s="45">
        <v>61</v>
      </c>
      <c r="W55" s="42">
        <v>145</v>
      </c>
      <c r="X55" s="43">
        <v>0.30107526881720431</v>
      </c>
      <c r="Y55" s="43">
        <v>0.11233885819521179</v>
      </c>
    </row>
    <row r="56" spans="1:25" x14ac:dyDescent="0.2">
      <c r="A56" s="25" t="s">
        <v>34</v>
      </c>
      <c r="B56" s="16">
        <v>385</v>
      </c>
      <c r="C56" s="16">
        <v>422</v>
      </c>
      <c r="D56" s="16">
        <v>583</v>
      </c>
      <c r="E56" s="16">
        <v>39</v>
      </c>
      <c r="F56" s="16">
        <v>3212</v>
      </c>
      <c r="G56" s="16">
        <v>124</v>
      </c>
      <c r="H56" s="16"/>
      <c r="I56" s="16">
        <v>3175</v>
      </c>
      <c r="J56" s="16"/>
      <c r="K56" s="16">
        <v>163</v>
      </c>
      <c r="L56" s="16">
        <v>6387</v>
      </c>
      <c r="M56" s="16">
        <v>1</v>
      </c>
      <c r="N56" s="17">
        <v>5.8</v>
      </c>
      <c r="O56" s="16">
        <v>11</v>
      </c>
      <c r="P56" s="18">
        <v>493.96199999999999</v>
      </c>
      <c r="Q56" s="19">
        <v>6.6071708157194306E-2</v>
      </c>
      <c r="R56" s="19">
        <v>9.1279160795365591E-2</v>
      </c>
      <c r="S56" s="19">
        <v>1.3815165876777251</v>
      </c>
      <c r="T56" s="16">
        <v>1101.2068965517242</v>
      </c>
      <c r="U56" s="45">
        <v>39</v>
      </c>
      <c r="V56" s="45">
        <v>124</v>
      </c>
      <c r="W56" s="42">
        <v>163</v>
      </c>
      <c r="X56" s="43">
        <v>1</v>
      </c>
      <c r="Y56" s="43">
        <v>1</v>
      </c>
    </row>
    <row r="57" spans="1:25" x14ac:dyDescent="0.2">
      <c r="A57" s="25" t="s">
        <v>33</v>
      </c>
      <c r="B57" s="16">
        <v>2991</v>
      </c>
      <c r="C57" s="16">
        <v>3149</v>
      </c>
      <c r="D57" s="16">
        <v>4835</v>
      </c>
      <c r="E57" s="16">
        <v>252</v>
      </c>
      <c r="F57" s="16">
        <v>23704</v>
      </c>
      <c r="G57" s="16">
        <v>3286</v>
      </c>
      <c r="H57" s="16"/>
      <c r="I57" s="16">
        <v>45334</v>
      </c>
      <c r="J57" s="16"/>
      <c r="K57" s="16">
        <v>3538</v>
      </c>
      <c r="L57" s="16">
        <v>69038</v>
      </c>
      <c r="M57" s="16">
        <v>13</v>
      </c>
      <c r="N57" s="17">
        <v>17.560000000000002</v>
      </c>
      <c r="O57" s="16">
        <v>347</v>
      </c>
      <c r="P57" s="18">
        <v>1795.904</v>
      </c>
      <c r="Q57" s="19">
        <v>4.5612561198180711E-2</v>
      </c>
      <c r="R57" s="19">
        <v>7.0033894377009756E-2</v>
      </c>
      <c r="S57" s="19">
        <v>1.5354080660527152</v>
      </c>
      <c r="T57" s="16">
        <v>3931.5489749430517</v>
      </c>
      <c r="U57" s="45">
        <v>184</v>
      </c>
      <c r="V57" s="45">
        <v>1827</v>
      </c>
      <c r="W57" s="42">
        <v>2011</v>
      </c>
      <c r="X57" s="43">
        <v>0.73015873015873012</v>
      </c>
      <c r="Y57" s="43">
        <v>0.55599513085818619</v>
      </c>
    </row>
    <row r="58" spans="1:25" ht="13.5" thickBot="1" x14ac:dyDescent="0.25">
      <c r="A58" s="49" t="s">
        <v>32</v>
      </c>
      <c r="B58" s="27">
        <v>1015</v>
      </c>
      <c r="C58" s="27">
        <v>1147</v>
      </c>
      <c r="D58" s="27">
        <v>3158</v>
      </c>
      <c r="E58" s="27">
        <v>398</v>
      </c>
      <c r="F58" s="27">
        <v>35119</v>
      </c>
      <c r="G58" s="27">
        <v>3396</v>
      </c>
      <c r="H58" s="27"/>
      <c r="I58" s="27">
        <v>46333</v>
      </c>
      <c r="J58" s="27"/>
      <c r="K58" s="27">
        <v>3794</v>
      </c>
      <c r="L58" s="27">
        <v>81452</v>
      </c>
      <c r="M58" s="27">
        <v>1</v>
      </c>
      <c r="N58" s="28">
        <v>26</v>
      </c>
      <c r="O58" s="27">
        <v>109</v>
      </c>
      <c r="P58" s="29">
        <v>2133.0149999999999</v>
      </c>
      <c r="Q58" s="30">
        <v>1.4081913274075529E-2</v>
      </c>
      <c r="R58" s="30">
        <v>3.8771300888867065E-2</v>
      </c>
      <c r="S58" s="30">
        <v>2.7532693984306889</v>
      </c>
      <c r="T58" s="27">
        <v>3132.7692307692309</v>
      </c>
      <c r="U58" s="46">
        <v>64</v>
      </c>
      <c r="V58" s="46">
        <v>0</v>
      </c>
      <c r="W58" s="40">
        <v>64</v>
      </c>
      <c r="X58" s="44">
        <v>0.16080402010050251</v>
      </c>
      <c r="Y58" s="44">
        <v>0</v>
      </c>
    </row>
    <row r="59" spans="1:25" ht="13.5" customHeight="1" thickTop="1" x14ac:dyDescent="0.2">
      <c r="A59" s="23" t="s">
        <v>31</v>
      </c>
      <c r="B59" s="16">
        <v>538</v>
      </c>
      <c r="C59" s="16">
        <v>521</v>
      </c>
      <c r="D59" s="16">
        <v>823</v>
      </c>
      <c r="E59" s="16">
        <v>128</v>
      </c>
      <c r="F59" s="16">
        <v>10937</v>
      </c>
      <c r="G59" s="16">
        <v>568</v>
      </c>
      <c r="H59" s="50"/>
      <c r="I59" s="16">
        <v>4035</v>
      </c>
      <c r="J59" s="50"/>
      <c r="K59" s="16">
        <v>696</v>
      </c>
      <c r="L59" s="16">
        <v>14972</v>
      </c>
      <c r="M59" s="16">
        <v>1</v>
      </c>
      <c r="N59" s="17">
        <v>11.65</v>
      </c>
      <c r="O59" s="16">
        <v>3</v>
      </c>
      <c r="P59" s="18">
        <v>855.08</v>
      </c>
      <c r="Q59" s="19">
        <v>3.4798290141597646E-2</v>
      </c>
      <c r="R59" s="19">
        <v>5.4969275981832752E-2</v>
      </c>
      <c r="S59" s="19">
        <v>1.579654510556622</v>
      </c>
      <c r="T59" s="16">
        <v>1285.1502145922746</v>
      </c>
      <c r="U59" s="45">
        <v>126</v>
      </c>
      <c r="V59" s="45">
        <v>27</v>
      </c>
      <c r="W59" s="42">
        <v>153</v>
      </c>
      <c r="X59" s="43">
        <v>0.984375</v>
      </c>
      <c r="Y59" s="43">
        <v>4.7535211267605633E-2</v>
      </c>
    </row>
    <row r="60" spans="1:25" x14ac:dyDescent="0.2">
      <c r="A60" s="23" t="s">
        <v>30</v>
      </c>
      <c r="B60" s="16">
        <v>727</v>
      </c>
      <c r="C60" s="16">
        <v>694</v>
      </c>
      <c r="D60" s="16">
        <v>1350</v>
      </c>
      <c r="E60" s="16">
        <v>38</v>
      </c>
      <c r="F60" s="16">
        <v>2950</v>
      </c>
      <c r="G60" s="16">
        <v>39</v>
      </c>
      <c r="H60" s="16"/>
      <c r="I60" s="16">
        <v>1777</v>
      </c>
      <c r="J60" s="16"/>
      <c r="K60" s="16">
        <v>77</v>
      </c>
      <c r="L60" s="16">
        <v>4727</v>
      </c>
      <c r="M60" s="16">
        <v>4</v>
      </c>
      <c r="N60" s="17">
        <v>5</v>
      </c>
      <c r="O60" s="16">
        <v>0</v>
      </c>
      <c r="P60" s="18">
        <v>264.99400000000003</v>
      </c>
      <c r="Q60" s="19">
        <v>0.14681616247091178</v>
      </c>
      <c r="R60" s="19">
        <v>0.28559339961920882</v>
      </c>
      <c r="S60" s="19">
        <v>1.9452449567723342</v>
      </c>
      <c r="T60" s="16">
        <v>945.4</v>
      </c>
      <c r="U60" s="45">
        <v>38</v>
      </c>
      <c r="V60" s="45">
        <v>39</v>
      </c>
      <c r="W60" s="42">
        <v>77</v>
      </c>
      <c r="X60" s="43">
        <v>1</v>
      </c>
      <c r="Y60" s="43">
        <v>1</v>
      </c>
    </row>
    <row r="61" spans="1:25" ht="12.75" customHeight="1" x14ac:dyDescent="0.2">
      <c r="A61" s="52"/>
      <c r="B61" s="59" t="s">
        <v>29</v>
      </c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60" t="s">
        <v>28</v>
      </c>
      <c r="R61" s="53"/>
      <c r="S61" s="53"/>
      <c r="T61" s="53"/>
      <c r="U61" s="51"/>
      <c r="V61" s="51"/>
      <c r="W61" s="52"/>
      <c r="X61" s="51"/>
      <c r="Y61" s="51"/>
    </row>
    <row r="62" spans="1:25" ht="12.75" customHeight="1" x14ac:dyDescent="0.2">
      <c r="A62" s="52"/>
      <c r="B62" s="55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8" t="s">
        <v>27</v>
      </c>
      <c r="R62" s="53"/>
      <c r="S62" s="53"/>
      <c r="T62" s="53"/>
      <c r="U62" s="51"/>
      <c r="V62" s="51"/>
      <c r="W62" s="52"/>
      <c r="X62" s="51"/>
      <c r="Y62" s="51"/>
    </row>
    <row r="63" spans="1:25" ht="12.75" customHeight="1" x14ac:dyDescent="0.2">
      <c r="A63" s="52"/>
      <c r="B63" s="55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5" t="s">
        <v>26</v>
      </c>
      <c r="R63" s="52"/>
      <c r="S63" s="52"/>
      <c r="T63" s="52"/>
      <c r="U63" s="52"/>
      <c r="V63" s="52"/>
      <c r="W63" s="52"/>
      <c r="X63" s="52"/>
      <c r="Y63" s="52"/>
    </row>
    <row r="64" spans="1:25" ht="10.5" customHeight="1" x14ac:dyDescent="0.25">
      <c r="B64" s="55"/>
      <c r="Q64" s="54"/>
    </row>
    <row r="65" spans="17:17" ht="10.5" customHeight="1" x14ac:dyDescent="0.25">
      <c r="Q65" s="54"/>
    </row>
  </sheetData>
  <hyperlinks>
    <hyperlink ref="Z2" location="ToC!A1" display="Table of Contents"/>
  </hyperlinks>
  <pageMargins left="0.27" right="0.25" top="0.63" bottom="0.37" header="0.17" footer="0.2"/>
  <pageSetup scale="95" orientation="landscape" useFirstPageNumber="1" r:id="rId1"/>
  <headerFooter alignWithMargins="0">
    <oddHeader>&amp;C&amp;"Arial Rounded MT Bold,Bold"&amp;14Table A-1: Selected Information by State for FY 2013</oddHeader>
    <oddFooter>&amp;C&amp;"Arial Narrow,Regular"Table A-1: p. &amp;P</oddFooter>
  </headerFooter>
  <rowBreaks count="1" manualBreakCount="1">
    <brk id="33" max="65535" man="1"/>
  </rowBreaks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Calculator</vt:lpstr>
      <vt:lpstr>GS Pay Tables</vt:lpstr>
      <vt:lpstr>A-1 sel info by St</vt:lpstr>
      <vt:lpstr>'A-1 sel info by St'!Print_Area</vt:lpstr>
      <vt:lpstr>'A-1 sel info by St'!Print_Titles</vt:lpstr>
    </vt:vector>
  </TitlesOfParts>
  <Company>ICF International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Wyss</dc:creator>
  <cp:lastModifiedBy>DHHS</cp:lastModifiedBy>
  <cp:lastPrinted>2016-01-08T21:31:58Z</cp:lastPrinted>
  <dcterms:created xsi:type="dcterms:W3CDTF">2015-02-04T00:43:15Z</dcterms:created>
  <dcterms:modified xsi:type="dcterms:W3CDTF">2016-01-09T00:02:48Z</dcterms:modified>
</cp:coreProperties>
</file>