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Tables/pivotTable1.xml" ContentType="application/vnd.openxmlformats-officedocument.spreadsheetml.pivot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pivotCache/pivotCacheRecords1.xml" ContentType="application/vnd.openxmlformats-officedocument.spreadsheetml.pivotCacheRecord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525" yWindow="705" windowWidth="21255" windowHeight="9360" tabRatio="870" firstSheet="6" activeTab="6"/>
  </bookViews>
  <sheets>
    <sheet name="Annual Controller Detail" sheetId="1" state="hidden" r:id="rId1"/>
    <sheet name="Annual Reporter Detail" sheetId="2" state="hidden" r:id="rId2"/>
    <sheet name="Annual # of Respondants" sheetId="8" state="hidden" r:id="rId3"/>
    <sheet name="Labor Data" sheetId="4" state="hidden" r:id="rId4"/>
    <sheet name="Other Cost Basis" sheetId="5" state="hidden" r:id="rId5"/>
    <sheet name="BURDEN SUMMARY" sheetId="16" state="hidden" r:id="rId6"/>
    <sheet name="Proposed 2.5|40-Yr1" sheetId="12" r:id="rId7"/>
    <sheet name="Proposed 2.5|40-Yr2" sheetId="13" r:id="rId8"/>
    <sheet name="Proposed 2.5|40-Yr3" sheetId="10" r:id="rId9"/>
    <sheet name="Agency Base Data" sheetId="17" state="hidden" r:id="rId10"/>
    <sheet name="AgencyYR1" sheetId="18" r:id="rId11"/>
    <sheet name="AgencyYR2" sheetId="22" r:id="rId12"/>
    <sheet name="AgencyYR3" sheetId="23" r:id="rId13"/>
    <sheet name="FY14 GSA Rate" sheetId="21" state="hidden" r:id="rId14"/>
  </sheets>
  <externalReferences>
    <externalReference r:id="rId15"/>
  </externalReferences>
  <definedNames>
    <definedName name="\b" localSheetId="11">#REF!</definedName>
    <definedName name="\b" localSheetId="12">#REF!</definedName>
    <definedName name="\b" localSheetId="6">#REF!</definedName>
    <definedName name="\b" localSheetId="7">#REF!</definedName>
    <definedName name="\b" localSheetId="8">#REF!</definedName>
    <definedName name="\b">#REF!</definedName>
    <definedName name="\c" localSheetId="11">#REF!</definedName>
    <definedName name="\c" localSheetId="12">#REF!</definedName>
    <definedName name="\c" localSheetId="6">#REF!</definedName>
    <definedName name="\c" localSheetId="7">#REF!</definedName>
    <definedName name="\c" localSheetId="8">#REF!</definedName>
    <definedName name="\c">#REF!</definedName>
    <definedName name="\p">#N/A</definedName>
    <definedName name="\z" localSheetId="11">#REF!</definedName>
    <definedName name="\z" localSheetId="12">#REF!</definedName>
    <definedName name="\z" localSheetId="6">#REF!</definedName>
    <definedName name="\z" localSheetId="7">#REF!</definedName>
    <definedName name="\z" localSheetId="8">#REF!</definedName>
    <definedName name="\z">#REF!</definedName>
    <definedName name="_ftn1" localSheetId="3">'Labor Data'!$A$14</definedName>
    <definedName name="_ftnref1" localSheetId="3">'Labor Data'!$B$7</definedName>
    <definedName name="_Ref354565577" localSheetId="3">'Labor Data'!$A$5</definedName>
    <definedName name="APPC" localSheetId="11">#REF!</definedName>
    <definedName name="APPC" localSheetId="12">#REF!</definedName>
    <definedName name="APPC" localSheetId="6">#REF!</definedName>
    <definedName name="APPC" localSheetId="7">#REF!</definedName>
    <definedName name="APPC" localSheetId="8">#REF!</definedName>
    <definedName name="APPC">#REF!</definedName>
    <definedName name="cler">[1]basis!$C$26</definedName>
    <definedName name="comptime" localSheetId="10">AgencyYR1!#REF!</definedName>
    <definedName name="comptime" localSheetId="11">AgencyYR2!#REF!</definedName>
    <definedName name="comptime" localSheetId="12">AgencyYR3!#REF!</definedName>
    <definedName name="DUST" localSheetId="11">#REF!</definedName>
    <definedName name="DUST" localSheetId="12">#REF!</definedName>
    <definedName name="DUST" localSheetId="6">#REF!</definedName>
    <definedName name="DUST" localSheetId="7">#REF!</definedName>
    <definedName name="DUST" localSheetId="8">#REF!</definedName>
    <definedName name="DUST">#REF!</definedName>
    <definedName name="excd">[1]basis!$C$19</definedName>
    <definedName name="GOVERNMENT" localSheetId="11">#REF!</definedName>
    <definedName name="GOVERNMENT" localSheetId="12">#REF!</definedName>
    <definedName name="GOVERNMENT" localSheetId="6">#REF!</definedName>
    <definedName name="GOVERNMENT" localSheetId="7">#REF!</definedName>
    <definedName name="GOVERNMENT" localSheetId="8">#REF!</definedName>
    <definedName name="GOVERNMENT">#REF!</definedName>
    <definedName name="INDUSTRY" localSheetId="11">#REF!</definedName>
    <definedName name="INDUSTRY" localSheetId="12">#REF!</definedName>
    <definedName name="INDUSTRY" localSheetId="6">#REF!</definedName>
    <definedName name="INDUSTRY" localSheetId="7">#REF!</definedName>
    <definedName name="INDUSTRY" localSheetId="8">#REF!</definedName>
    <definedName name="INDUSTRY">#REF!</definedName>
    <definedName name="June_2003_HMIWI_Inventory" localSheetId="11">#REF!</definedName>
    <definedName name="June_2003_HMIWI_Inventory" localSheetId="12">#REF!</definedName>
    <definedName name="June_2003_HMIWI_Inventory" localSheetId="6">#REF!</definedName>
    <definedName name="June_2003_HMIWI_Inventory" localSheetId="7">#REF!</definedName>
    <definedName name="June_2003_HMIWI_Inventory" localSheetId="8">#REF!</definedName>
    <definedName name="June_2003_HMIWI_Inventory">#REF!</definedName>
    <definedName name="LIME" localSheetId="11">#REF!</definedName>
    <definedName name="LIME" localSheetId="12">#REF!</definedName>
    <definedName name="LIME" localSheetId="6">#REF!</definedName>
    <definedName name="LIME" localSheetId="7">#REF!</definedName>
    <definedName name="LIME" localSheetId="8">#REF!</definedName>
    <definedName name="LIME">#REF!</definedName>
    <definedName name="lit">[1]basis!$C$13</definedName>
    <definedName name="mang">[1]basis!$C$25</definedName>
    <definedName name="new_respondents">[1]basis!$C$17</definedName>
    <definedName name="noexcd">[1]basis!$C$20</definedName>
    <definedName name="_xlnm.Print_Area" localSheetId="10">AgencyYR1!$A$1:$N$45</definedName>
    <definedName name="_xlnm.Print_Area" localSheetId="11">AgencyYR2!$A$1:$N$43</definedName>
    <definedName name="_xlnm.Print_Area" localSheetId="12">AgencyYR3!$A$1:$N$43</definedName>
    <definedName name="_xlnm.Print_Titles" localSheetId="6">'Proposed 2.5|40-Yr1'!$1:$3</definedName>
    <definedName name="_xlnm.Print_Titles" localSheetId="7">'Proposed 2.5|40-Yr2'!$1:$3</definedName>
    <definedName name="_xlnm.Print_Titles" localSheetId="8">'Proposed 2.5|40-Yr3'!$1:$3</definedName>
    <definedName name="read1" localSheetId="11">#REF!</definedName>
    <definedName name="read1" localSheetId="12">#REF!</definedName>
    <definedName name="read1" localSheetId="5">#REF!</definedName>
    <definedName name="read1" localSheetId="6">#REF!</definedName>
    <definedName name="read1" localSheetId="7">#REF!</definedName>
    <definedName name="read1" localSheetId="8">#REF!</definedName>
    <definedName name="read1">#REF!</definedName>
    <definedName name="respondents" localSheetId="10">AgencyYR1!#REF!</definedName>
    <definedName name="respondents" localSheetId="11">AgencyYR2!#REF!</definedName>
    <definedName name="respondents" localSheetId="12">AgencyYR3!#REF!</definedName>
    <definedName name="retest" localSheetId="10">AgencyYR1!#REF!</definedName>
    <definedName name="retest" localSheetId="11">AgencyYR2!#REF!</definedName>
    <definedName name="retest" localSheetId="12">AgencyYR3!#REF!</definedName>
    <definedName name="sperfac" localSheetId="10">AgencyYR1!#REF!</definedName>
    <definedName name="sperfac" localSheetId="11">AgencyYR2!#REF!</definedName>
    <definedName name="sperfac" localSheetId="12">AgencyYR3!#REF!</definedName>
    <definedName name="ssmalf">[1]basis!$C$21</definedName>
    <definedName name="TABLE1" localSheetId="11">#REF!</definedName>
    <definedName name="TABLE1" localSheetId="12">#REF!</definedName>
    <definedName name="TABLE1" localSheetId="6">#REF!</definedName>
    <definedName name="TABLE1" localSheetId="7">#REF!</definedName>
    <definedName name="TABLE1" localSheetId="8">#REF!</definedName>
    <definedName name="TABLE1">#REF!</definedName>
    <definedName name="TABLE16">#N/A</definedName>
    <definedName name="TABLE17">#N/A</definedName>
    <definedName name="TABLE2" localSheetId="11">#REF!</definedName>
    <definedName name="TABLE2" localSheetId="12">#REF!</definedName>
    <definedName name="TABLE2" localSheetId="6">#REF!</definedName>
    <definedName name="TABLE2" localSheetId="7">#REF!</definedName>
    <definedName name="TABLE2" localSheetId="8">#REF!</definedName>
    <definedName name="TABLE2">#REF!</definedName>
    <definedName name="TABLE23">#N/A</definedName>
    <definedName name="tech">[1]basis!$C$24</definedName>
    <definedName name="TOTAL" localSheetId="11">#REF!</definedName>
    <definedName name="TOTAL" localSheetId="12">#REF!</definedName>
    <definedName name="TOTAL" localSheetId="6">#REF!</definedName>
    <definedName name="TOTAL" localSheetId="7">#REF!</definedName>
    <definedName name="TOTAL" localSheetId="8">#REF!</definedName>
    <definedName name="TOTAL">#REF!</definedName>
  </definedNames>
  <calcPr calcId="125725"/>
  <pivotCaches>
    <pivotCache cacheId="0" r:id="rId16"/>
  </pivotCaches>
</workbook>
</file>

<file path=xl/calcChain.xml><?xml version="1.0" encoding="utf-8"?>
<calcChain xmlns="http://schemas.openxmlformats.org/spreadsheetml/2006/main">
  <c r="H17" i="22"/>
  <c r="G23"/>
  <c r="H17" i="23"/>
  <c r="G23"/>
  <c r="G23" i="18"/>
  <c r="H17"/>
  <c r="C18" i="8" l="1"/>
  <c r="C3" i="16" l="1"/>
  <c r="M10" i="4"/>
  <c r="M9"/>
  <c r="M8"/>
  <c r="I5" i="18"/>
  <c r="F16" i="1" l="1"/>
  <c r="I17" i="23"/>
  <c r="J17" s="1"/>
  <c r="I17" i="22"/>
  <c r="J17" s="1"/>
  <c r="J20" i="23"/>
  <c r="L20" s="1"/>
  <c r="I20"/>
  <c r="I19"/>
  <c r="J19" s="1"/>
  <c r="J15"/>
  <c r="L15" s="1"/>
  <c r="I15"/>
  <c r="J13"/>
  <c r="L13" s="1"/>
  <c r="I20" i="22"/>
  <c r="J20" s="1"/>
  <c r="I19"/>
  <c r="J19" s="1"/>
  <c r="J15"/>
  <c r="L15" s="1"/>
  <c r="I15"/>
  <c r="J13"/>
  <c r="L13" s="1"/>
  <c r="D6" i="17"/>
  <c r="D5"/>
  <c r="D4"/>
  <c r="K13" i="23" l="1"/>
  <c r="M13" s="1"/>
  <c r="K13" i="22"/>
  <c r="M13" s="1"/>
  <c r="L17" i="23"/>
  <c r="K17"/>
  <c r="K19"/>
  <c r="M19" s="1"/>
  <c r="L19"/>
  <c r="K15"/>
  <c r="M15" s="1"/>
  <c r="K20"/>
  <c r="M20" s="1"/>
  <c r="L20" i="22"/>
  <c r="K20"/>
  <c r="M20" s="1"/>
  <c r="L17"/>
  <c r="K17"/>
  <c r="K19"/>
  <c r="L19"/>
  <c r="M19" s="1"/>
  <c r="K15"/>
  <c r="M15"/>
  <c r="J5" i="18"/>
  <c r="K5" s="1"/>
  <c r="I15"/>
  <c r="J15" s="1"/>
  <c r="J13"/>
  <c r="K13" s="1"/>
  <c r="I17"/>
  <c r="J17" s="1"/>
  <c r="I19"/>
  <c r="J19" s="1"/>
  <c r="I20"/>
  <c r="J20" s="1"/>
  <c r="L5" l="1"/>
  <c r="M17" i="23"/>
  <c r="M17" i="22"/>
  <c r="M5" i="18"/>
  <c r="K19"/>
  <c r="L19"/>
  <c r="L15"/>
  <c r="K15"/>
  <c r="L20"/>
  <c r="K20"/>
  <c r="L17"/>
  <c r="K17"/>
  <c r="L13"/>
  <c r="M13" s="1"/>
  <c r="M15" l="1"/>
  <c r="M17"/>
  <c r="M20"/>
  <c r="M19"/>
  <c r="H7" i="12" l="1"/>
  <c r="N7" s="1"/>
  <c r="R34" i="13"/>
  <c r="P34"/>
  <c r="O34"/>
  <c r="I34"/>
  <c r="G31"/>
  <c r="G30"/>
  <c r="R23"/>
  <c r="G22"/>
  <c r="G19"/>
  <c r="C18"/>
  <c r="G18" s="1"/>
  <c r="G17"/>
  <c r="P16"/>
  <c r="G16"/>
  <c r="D16"/>
  <c r="G15"/>
  <c r="O14"/>
  <c r="N14"/>
  <c r="G14"/>
  <c r="J14" s="1"/>
  <c r="D10"/>
  <c r="C10"/>
  <c r="F10" s="1"/>
  <c r="P9"/>
  <c r="G9"/>
  <c r="D9"/>
  <c r="G7"/>
  <c r="R34" i="12"/>
  <c r="P34"/>
  <c r="O34"/>
  <c r="I34"/>
  <c r="G31"/>
  <c r="G30"/>
  <c r="R23"/>
  <c r="G22"/>
  <c r="G19"/>
  <c r="C18"/>
  <c r="G18" s="1"/>
  <c r="G17"/>
  <c r="P16"/>
  <c r="G16"/>
  <c r="D16"/>
  <c r="G15"/>
  <c r="O14"/>
  <c r="N14"/>
  <c r="G14"/>
  <c r="J14" s="1"/>
  <c r="D10"/>
  <c r="C10"/>
  <c r="F10" s="1"/>
  <c r="P9"/>
  <c r="G9"/>
  <c r="D9"/>
  <c r="G7"/>
  <c r="P34" i="10"/>
  <c r="P16"/>
  <c r="P9"/>
  <c r="I34"/>
  <c r="C6" i="8"/>
  <c r="P23" i="12" l="1"/>
  <c r="P23" i="13"/>
  <c r="J7" i="12"/>
  <c r="K7" s="1"/>
  <c r="P23" i="10"/>
  <c r="P35" s="1"/>
  <c r="P35" i="12"/>
  <c r="P35" i="13"/>
  <c r="K14"/>
  <c r="M14" s="1"/>
  <c r="L14"/>
  <c r="L14" i="12"/>
  <c r="K14"/>
  <c r="F4" i="5"/>
  <c r="G4"/>
  <c r="J8" i="4"/>
  <c r="C18" i="10"/>
  <c r="C13" i="8"/>
  <c r="H16" i="12" s="1"/>
  <c r="O16" s="1"/>
  <c r="L7" l="1"/>
  <c r="M7" s="1"/>
  <c r="J16"/>
  <c r="N16"/>
  <c r="M14"/>
  <c r="I32" i="2"/>
  <c r="I33"/>
  <c r="I34"/>
  <c r="I31"/>
  <c r="C10" i="10"/>
  <c r="F10" s="1"/>
  <c r="D10"/>
  <c r="F17" i="1"/>
  <c r="D5" i="8"/>
  <c r="E5"/>
  <c r="E12"/>
  <c r="D12"/>
  <c r="D18" l="1"/>
  <c r="E18" s="1"/>
  <c r="L16" i="12"/>
  <c r="K16"/>
  <c r="I5" i="22"/>
  <c r="J5" s="1"/>
  <c r="I5" i="23"/>
  <c r="J5" s="1"/>
  <c r="H7" i="13"/>
  <c r="D13" i="8"/>
  <c r="H16" i="13" s="1"/>
  <c r="D6" i="8"/>
  <c r="E13"/>
  <c r="H16" i="10" s="1"/>
  <c r="E6" i="8"/>
  <c r="H7" i="10"/>
  <c r="F18" i="8" l="1"/>
  <c r="M16" i="12"/>
  <c r="C4" i="16"/>
  <c r="C5"/>
  <c r="L5" i="23"/>
  <c r="K5"/>
  <c r="L5" i="22"/>
  <c r="K5"/>
  <c r="M5" s="1"/>
  <c r="O16" i="13"/>
  <c r="N16"/>
  <c r="J16"/>
  <c r="J7"/>
  <c r="N7"/>
  <c r="G30" i="10"/>
  <c r="C6" i="16" l="1"/>
  <c r="M5" i="23"/>
  <c r="L16" i="13"/>
  <c r="K16"/>
  <c r="K7"/>
  <c r="L7"/>
  <c r="R34" i="10"/>
  <c r="O34"/>
  <c r="G31"/>
  <c r="R23"/>
  <c r="G22"/>
  <c r="G19"/>
  <c r="G18"/>
  <c r="G17"/>
  <c r="D16"/>
  <c r="G16"/>
  <c r="G15"/>
  <c r="G14"/>
  <c r="G9"/>
  <c r="D9"/>
  <c r="G7"/>
  <c r="J7" s="1"/>
  <c r="G2" i="5"/>
  <c r="F2"/>
  <c r="H4"/>
  <c r="B4"/>
  <c r="K7" i="10" l="1"/>
  <c r="L7"/>
  <c r="M16" i="13"/>
  <c r="M7"/>
  <c r="D9" i="8"/>
  <c r="H9" i="13" s="1"/>
  <c r="E9" i="8"/>
  <c r="C9"/>
  <c r="H9" i="12" s="1"/>
  <c r="D2" i="8"/>
  <c r="E2"/>
  <c r="C2"/>
  <c r="H12" i="22" l="1"/>
  <c r="H8"/>
  <c r="H13"/>
  <c r="H12" i="18"/>
  <c r="H8"/>
  <c r="H13"/>
  <c r="M7" i="10"/>
  <c r="H10" i="18"/>
  <c r="H10" i="22"/>
  <c r="H10" i="23"/>
  <c r="H30" i="12"/>
  <c r="H19"/>
  <c r="H17"/>
  <c r="H22"/>
  <c r="J9"/>
  <c r="H18"/>
  <c r="N9"/>
  <c r="H10"/>
  <c r="O9"/>
  <c r="H30" i="13"/>
  <c r="J9"/>
  <c r="O9"/>
  <c r="H22"/>
  <c r="H10"/>
  <c r="H19"/>
  <c r="N9"/>
  <c r="H18"/>
  <c r="H17"/>
  <c r="H9" i="10"/>
  <c r="H17" s="1"/>
  <c r="N17" s="1"/>
  <c r="J9" l="1"/>
  <c r="K9" s="1"/>
  <c r="O9"/>
  <c r="H13" i="23"/>
  <c r="H12"/>
  <c r="H8"/>
  <c r="I10" i="13"/>
  <c r="M10" s="1"/>
  <c r="H9" i="22"/>
  <c r="I10" i="12"/>
  <c r="M10" s="1"/>
  <c r="H9" i="18"/>
  <c r="M27" s="1"/>
  <c r="J17" i="10"/>
  <c r="K17" s="1"/>
  <c r="H30"/>
  <c r="J30" s="1"/>
  <c r="H19"/>
  <c r="J19" s="1"/>
  <c r="L19" s="1"/>
  <c r="I12" i="22"/>
  <c r="J12" s="1"/>
  <c r="I8"/>
  <c r="J8" s="1"/>
  <c r="I12" i="18"/>
  <c r="J12" s="1"/>
  <c r="I12" i="23"/>
  <c r="J12" s="1"/>
  <c r="I8"/>
  <c r="J8" s="1"/>
  <c r="H22"/>
  <c r="I22" s="1"/>
  <c r="J22" s="1"/>
  <c r="H22" i="22"/>
  <c r="I22" s="1"/>
  <c r="J22" s="1"/>
  <c r="H22" i="18"/>
  <c r="I22" s="1"/>
  <c r="J22" s="1"/>
  <c r="K22" s="1"/>
  <c r="H11"/>
  <c r="I23" i="13"/>
  <c r="H25" i="23"/>
  <c r="I10"/>
  <c r="J10" s="1"/>
  <c r="H21"/>
  <c r="I21" s="1"/>
  <c r="J21" s="1"/>
  <c r="H24"/>
  <c r="I24" s="1"/>
  <c r="J24" s="1"/>
  <c r="H11"/>
  <c r="I11" s="1"/>
  <c r="J11" s="1"/>
  <c r="H23"/>
  <c r="I23" s="1"/>
  <c r="J23" s="1"/>
  <c r="H24" i="18"/>
  <c r="H23"/>
  <c r="H25"/>
  <c r="H26" s="1"/>
  <c r="I26" s="1"/>
  <c r="J26" s="1"/>
  <c r="H21"/>
  <c r="H25" i="22"/>
  <c r="H23"/>
  <c r="I23" s="1"/>
  <c r="J23" s="1"/>
  <c r="I10"/>
  <c r="J10" s="1"/>
  <c r="H21"/>
  <c r="I21" s="1"/>
  <c r="J21" s="1"/>
  <c r="H24"/>
  <c r="I24" s="1"/>
  <c r="J24" s="1"/>
  <c r="H11"/>
  <c r="I11" s="1"/>
  <c r="J11" s="1"/>
  <c r="O17" i="10"/>
  <c r="N9"/>
  <c r="H18"/>
  <c r="J18" s="1"/>
  <c r="K18" s="1"/>
  <c r="H10"/>
  <c r="H22"/>
  <c r="N22" s="1"/>
  <c r="J19" i="13"/>
  <c r="O19"/>
  <c r="N19"/>
  <c r="K9"/>
  <c r="L9"/>
  <c r="K9" i="12"/>
  <c r="L9"/>
  <c r="N30"/>
  <c r="J30"/>
  <c r="O18"/>
  <c r="J18"/>
  <c r="N18"/>
  <c r="N19"/>
  <c r="O19"/>
  <c r="J19"/>
  <c r="O18" i="13"/>
  <c r="N18"/>
  <c r="J18"/>
  <c r="J22"/>
  <c r="N22"/>
  <c r="O22"/>
  <c r="N17" i="12"/>
  <c r="O17"/>
  <c r="J17"/>
  <c r="J17" i="13"/>
  <c r="N17"/>
  <c r="O17"/>
  <c r="O10"/>
  <c r="N10"/>
  <c r="N30"/>
  <c r="J30"/>
  <c r="O10" i="12"/>
  <c r="N10"/>
  <c r="J22"/>
  <c r="N22"/>
  <c r="O22"/>
  <c r="L18" i="10"/>
  <c r="C10" i="8"/>
  <c r="C3"/>
  <c r="D10"/>
  <c r="D3"/>
  <c r="E10"/>
  <c r="L9" i="10" l="1"/>
  <c r="N30"/>
  <c r="I10"/>
  <c r="M10" s="1"/>
  <c r="H9" i="23"/>
  <c r="O18" i="10"/>
  <c r="I35" i="13"/>
  <c r="L17" i="10"/>
  <c r="H15" i="13"/>
  <c r="H15" i="10"/>
  <c r="K19"/>
  <c r="N19"/>
  <c r="I8" i="18"/>
  <c r="J8" s="1"/>
  <c r="L8" s="1"/>
  <c r="O19" i="10"/>
  <c r="L22" i="18"/>
  <c r="O22" i="10"/>
  <c r="J22"/>
  <c r="L22" s="1"/>
  <c r="C4" i="8"/>
  <c r="D4"/>
  <c r="O10" i="10"/>
  <c r="L12" i="23"/>
  <c r="K12"/>
  <c r="L12" i="18"/>
  <c r="K12"/>
  <c r="L26"/>
  <c r="K26"/>
  <c r="I25" i="23"/>
  <c r="J25" s="1"/>
  <c r="K25" s="1"/>
  <c r="H26"/>
  <c r="I26" s="1"/>
  <c r="J26" s="1"/>
  <c r="K12" i="22"/>
  <c r="L12"/>
  <c r="L22" i="23"/>
  <c r="K22"/>
  <c r="L22" i="22"/>
  <c r="K22"/>
  <c r="I25"/>
  <c r="J25" s="1"/>
  <c r="L25" s="1"/>
  <c r="H26"/>
  <c r="I26" s="1"/>
  <c r="J26" s="1"/>
  <c r="M22" i="18"/>
  <c r="N10" i="10"/>
  <c r="I23"/>
  <c r="H18" i="22"/>
  <c r="I18" s="1"/>
  <c r="J18" s="1"/>
  <c r="H18" i="18"/>
  <c r="I18" s="1"/>
  <c r="J18" s="1"/>
  <c r="L11" i="22"/>
  <c r="K11"/>
  <c r="L21"/>
  <c r="K21"/>
  <c r="L23"/>
  <c r="K23"/>
  <c r="L8"/>
  <c r="K8"/>
  <c r="K8" i="23"/>
  <c r="L8"/>
  <c r="K11"/>
  <c r="L11"/>
  <c r="K21"/>
  <c r="L21"/>
  <c r="M9" i="13"/>
  <c r="N18" i="10"/>
  <c r="L24" i="22"/>
  <c r="K24"/>
  <c r="L10"/>
  <c r="K10"/>
  <c r="K23" i="23"/>
  <c r="L23"/>
  <c r="K24"/>
  <c r="L24"/>
  <c r="K10"/>
  <c r="L10"/>
  <c r="M9" i="10"/>
  <c r="H15" i="12"/>
  <c r="K22"/>
  <c r="L22"/>
  <c r="M19" i="10"/>
  <c r="L17" i="12"/>
  <c r="K17"/>
  <c r="L30" i="13"/>
  <c r="K30"/>
  <c r="L17"/>
  <c r="K17"/>
  <c r="K19" i="12"/>
  <c r="L19"/>
  <c r="L18"/>
  <c r="K18"/>
  <c r="K30"/>
  <c r="L30"/>
  <c r="K22" i="13"/>
  <c r="L22"/>
  <c r="I23" i="12"/>
  <c r="L18" i="13"/>
  <c r="K18"/>
  <c r="L19"/>
  <c r="K19"/>
  <c r="M18" i="10"/>
  <c r="M17"/>
  <c r="M9" i="12"/>
  <c r="L30" i="10"/>
  <c r="K30"/>
  <c r="E11" i="8"/>
  <c r="D11"/>
  <c r="J11" i="4"/>
  <c r="E3" i="8"/>
  <c r="K8" i="18" l="1"/>
  <c r="L25" i="23"/>
  <c r="K22" i="10"/>
  <c r="M22" s="1"/>
  <c r="I35"/>
  <c r="K25" i="22"/>
  <c r="E4" i="8"/>
  <c r="M12" i="23"/>
  <c r="M8" i="22"/>
  <c r="M22"/>
  <c r="M12"/>
  <c r="M26" i="18"/>
  <c r="M12"/>
  <c r="M18" i="13"/>
  <c r="M22"/>
  <c r="M18" i="12"/>
  <c r="M23" i="23"/>
  <c r="L26"/>
  <c r="K26"/>
  <c r="I9" i="22"/>
  <c r="J9" s="1"/>
  <c r="M27"/>
  <c r="I9" i="23"/>
  <c r="J9" s="1"/>
  <c r="M27"/>
  <c r="M22"/>
  <c r="M21"/>
  <c r="M8"/>
  <c r="L26" i="22"/>
  <c r="K26"/>
  <c r="M24"/>
  <c r="M25"/>
  <c r="M10"/>
  <c r="M21"/>
  <c r="M11"/>
  <c r="M8" i="18"/>
  <c r="M25" i="23"/>
  <c r="M11"/>
  <c r="M23" i="22"/>
  <c r="H18" i="23"/>
  <c r="I18" s="1"/>
  <c r="J18" s="1"/>
  <c r="L18" i="22"/>
  <c r="K18"/>
  <c r="M10" i="23"/>
  <c r="M24"/>
  <c r="L18" i="18"/>
  <c r="K18"/>
  <c r="M30" i="10"/>
  <c r="M17" i="13"/>
  <c r="M30"/>
  <c r="M17" i="12"/>
  <c r="O15"/>
  <c r="O23" s="1"/>
  <c r="D3" i="16" s="1"/>
  <c r="N15" i="12"/>
  <c r="N23" s="1"/>
  <c r="E3" i="16" s="1"/>
  <c r="J15" i="12"/>
  <c r="M19" i="13"/>
  <c r="O15"/>
  <c r="O23" s="1"/>
  <c r="D4" i="16" s="1"/>
  <c r="J15" i="13"/>
  <c r="N15"/>
  <c r="N23" s="1"/>
  <c r="E4" i="16" s="1"/>
  <c r="I35" i="12"/>
  <c r="M30"/>
  <c r="M19"/>
  <c r="M22"/>
  <c r="N7" i="10"/>
  <c r="H6" i="23"/>
  <c r="I6" s="1"/>
  <c r="J6" s="1"/>
  <c r="C11" i="8"/>
  <c r="J10" i="4"/>
  <c r="J9"/>
  <c r="D6" i="5"/>
  <c r="B6"/>
  <c r="D4"/>
  <c r="D3"/>
  <c r="D2"/>
  <c r="M26" i="22" l="1"/>
  <c r="H6"/>
  <c r="I6" s="1"/>
  <c r="J6" s="1"/>
  <c r="J28" s="1"/>
  <c r="H6" i="18"/>
  <c r="I6" s="1"/>
  <c r="J6" s="1"/>
  <c r="L9" i="23"/>
  <c r="K9"/>
  <c r="K9" i="22"/>
  <c r="L9"/>
  <c r="J28" i="23"/>
  <c r="M26"/>
  <c r="M18" i="18"/>
  <c r="L6" i="23"/>
  <c r="K6"/>
  <c r="L18"/>
  <c r="K18"/>
  <c r="M18" i="22"/>
  <c r="H31" i="12"/>
  <c r="O35" i="13"/>
  <c r="H31"/>
  <c r="L15"/>
  <c r="L23" s="1"/>
  <c r="K15"/>
  <c r="K23" s="1"/>
  <c r="J23"/>
  <c r="L15" i="12"/>
  <c r="L23" s="1"/>
  <c r="K15"/>
  <c r="K23" s="1"/>
  <c r="J23"/>
  <c r="H31" i="10"/>
  <c r="N31" s="1"/>
  <c r="N34" s="1"/>
  <c r="O35" i="12"/>
  <c r="O16" i="10"/>
  <c r="N16"/>
  <c r="J16"/>
  <c r="N14"/>
  <c r="O14"/>
  <c r="J14"/>
  <c r="N15"/>
  <c r="O15"/>
  <c r="J15"/>
  <c r="B3" i="16" l="1"/>
  <c r="B4"/>
  <c r="L6" i="22"/>
  <c r="L28" s="1"/>
  <c r="K6"/>
  <c r="M9"/>
  <c r="M9" i="23"/>
  <c r="L29"/>
  <c r="K28" i="22"/>
  <c r="L6" i="18"/>
  <c r="K6"/>
  <c r="L28" i="23"/>
  <c r="K28"/>
  <c r="M18"/>
  <c r="M6"/>
  <c r="N31" i="12"/>
  <c r="N34" s="1"/>
  <c r="N35" s="1"/>
  <c r="J31"/>
  <c r="J31" i="10"/>
  <c r="L31" s="1"/>
  <c r="L34" s="1"/>
  <c r="N31" i="13"/>
  <c r="N34" s="1"/>
  <c r="N35" s="1"/>
  <c r="J31"/>
  <c r="M15" i="12"/>
  <c r="M23" s="1"/>
  <c r="M15" i="13"/>
  <c r="M23" s="1"/>
  <c r="K15" i="10"/>
  <c r="N23"/>
  <c r="J23"/>
  <c r="O23"/>
  <c r="D5" i="16" s="1"/>
  <c r="D6" s="1"/>
  <c r="K16" i="10"/>
  <c r="L16"/>
  <c r="L14"/>
  <c r="K14"/>
  <c r="M14" s="1"/>
  <c r="L15"/>
  <c r="L29" i="22" l="1"/>
  <c r="N35" i="10"/>
  <c r="E5" i="16"/>
  <c r="M6" i="22"/>
  <c r="M28" s="1"/>
  <c r="M6" i="18"/>
  <c r="M28" i="23"/>
  <c r="K31" i="10"/>
  <c r="K34" s="1"/>
  <c r="J34"/>
  <c r="M16"/>
  <c r="M15"/>
  <c r="K31" i="12"/>
  <c r="L31"/>
  <c r="L34" s="1"/>
  <c r="L35" s="1"/>
  <c r="J34"/>
  <c r="L31" i="13"/>
  <c r="L34" s="1"/>
  <c r="L35" s="1"/>
  <c r="K31"/>
  <c r="J34"/>
  <c r="O35" i="10"/>
  <c r="L23"/>
  <c r="L35" s="1"/>
  <c r="K23"/>
  <c r="B5" i="16" l="1"/>
  <c r="B6" s="1"/>
  <c r="K35" i="10"/>
  <c r="M31"/>
  <c r="M34" s="1"/>
  <c r="F5" i="16"/>
  <c r="J35" i="10"/>
  <c r="J35" i="13"/>
  <c r="M31" i="12"/>
  <c r="M34" s="1"/>
  <c r="M35" s="1"/>
  <c r="K34"/>
  <c r="K35" s="1"/>
  <c r="J35"/>
  <c r="M31" i="13"/>
  <c r="M34" s="1"/>
  <c r="M35" s="1"/>
  <c r="K34"/>
  <c r="K35" s="1"/>
  <c r="M23" i="10"/>
  <c r="D8" i="16" l="1"/>
  <c r="M35" i="10"/>
  <c r="F3" i="16"/>
  <c r="B11" s="1"/>
  <c r="C11" s="1"/>
  <c r="B13"/>
  <c r="F4"/>
  <c r="F6" s="1"/>
  <c r="F8" s="1"/>
  <c r="E6"/>
  <c r="E7" s="1"/>
  <c r="B12"/>
  <c r="E8" l="1"/>
  <c r="C13"/>
  <c r="C12"/>
  <c r="C14" s="1"/>
  <c r="B14"/>
  <c r="I23" i="18" l="1"/>
  <c r="J23" s="1"/>
  <c r="I9"/>
  <c r="J9" s="1"/>
  <c r="I11"/>
  <c r="J11" s="1"/>
  <c r="I21"/>
  <c r="J21" s="1"/>
  <c r="I25"/>
  <c r="J25" s="1"/>
  <c r="I24"/>
  <c r="J24" s="1"/>
  <c r="L25" l="1"/>
  <c r="K25"/>
  <c r="K9"/>
  <c r="L9"/>
  <c r="K24"/>
  <c r="L24"/>
  <c r="K21"/>
  <c r="L21"/>
  <c r="K11"/>
  <c r="L11"/>
  <c r="L23"/>
  <c r="K23"/>
  <c r="M9" l="1"/>
  <c r="M23"/>
  <c r="M11"/>
  <c r="M25"/>
  <c r="M24"/>
  <c r="M21"/>
  <c r="I10"/>
  <c r="J10" s="1"/>
  <c r="J28" l="1"/>
  <c r="L10"/>
  <c r="L28" s="1"/>
  <c r="K10"/>
  <c r="K28" s="1"/>
  <c r="L29" l="1"/>
  <c r="B18" i="16" s="1"/>
  <c r="C18" s="1"/>
  <c r="M10" i="18"/>
  <c r="M28" s="1"/>
  <c r="B19" i="16" s="1"/>
  <c r="C19" s="1"/>
</calcChain>
</file>

<file path=xl/comments1.xml><?xml version="1.0" encoding="utf-8"?>
<comments xmlns="http://schemas.openxmlformats.org/spreadsheetml/2006/main">
  <authors>
    <author>ASingleton</author>
  </authors>
  <commentList>
    <comment ref="A7" authorId="0">
      <text>
        <r>
          <rPr>
            <b/>
            <sz val="9"/>
            <color indexed="81"/>
            <rFont val="Tahoma"/>
            <family val="2"/>
          </rPr>
          <t>ASingleton:</t>
        </r>
        <r>
          <rPr>
            <sz val="9"/>
            <color indexed="81"/>
            <rFont val="Tahoma"/>
            <family val="2"/>
          </rPr>
          <t xml:space="preserve">
4 occurances per year</t>
        </r>
      </text>
    </comment>
    <comment ref="A8" authorId="0">
      <text>
        <r>
          <rPr>
            <b/>
            <sz val="9"/>
            <color indexed="81"/>
            <rFont val="Tahoma"/>
            <family val="2"/>
          </rPr>
          <t>ASingleton:</t>
        </r>
        <r>
          <rPr>
            <sz val="9"/>
            <color indexed="81"/>
            <rFont val="Tahoma"/>
            <family val="2"/>
          </rPr>
          <t xml:space="preserve">
4 occurances per year</t>
        </r>
      </text>
    </comment>
    <comment ref="A9" authorId="0">
      <text>
        <r>
          <rPr>
            <b/>
            <sz val="9"/>
            <color indexed="81"/>
            <rFont val="Tahoma"/>
            <family val="2"/>
          </rPr>
          <t>ASingleton:</t>
        </r>
        <r>
          <rPr>
            <sz val="9"/>
            <color indexed="81"/>
            <rFont val="Tahoma"/>
            <family val="2"/>
          </rPr>
          <t xml:space="preserve">
4 occurances per year</t>
        </r>
      </text>
    </comment>
    <comment ref="A10" authorId="0">
      <text>
        <r>
          <rPr>
            <b/>
            <sz val="9"/>
            <color indexed="81"/>
            <rFont val="Tahoma"/>
            <family val="2"/>
          </rPr>
          <t>ASingleton:</t>
        </r>
        <r>
          <rPr>
            <sz val="9"/>
            <color indexed="81"/>
            <rFont val="Tahoma"/>
            <family val="2"/>
          </rPr>
          <t xml:space="preserve">
4 occurances per year</t>
        </r>
      </text>
    </comment>
    <comment ref="A12" authorId="0">
      <text>
        <r>
          <rPr>
            <b/>
            <sz val="9"/>
            <color indexed="81"/>
            <rFont val="Tahoma"/>
            <family val="2"/>
          </rPr>
          <t>ASingleton:</t>
        </r>
        <r>
          <rPr>
            <sz val="9"/>
            <color indexed="81"/>
            <rFont val="Tahoma"/>
            <family val="2"/>
          </rPr>
          <t xml:space="preserve">
Only at 25% of sites that do not have a data logger, 4 occurances per year. Estimated based on 25% of total acreage.</t>
        </r>
      </text>
    </comment>
  </commentList>
</comments>
</file>

<file path=xl/comments2.xml><?xml version="1.0" encoding="utf-8"?>
<comments xmlns="http://schemas.openxmlformats.org/spreadsheetml/2006/main">
  <authors>
    <author>ASingleton</author>
  </authors>
  <commentList>
    <comment ref="D6" authorId="0">
      <text>
        <r>
          <rPr>
            <b/>
            <sz val="9"/>
            <color indexed="81"/>
            <rFont val="Tahoma"/>
            <charset val="1"/>
          </rPr>
          <t>ASingleton:</t>
        </r>
        <r>
          <rPr>
            <sz val="9"/>
            <color indexed="81"/>
            <rFont val="Tahoma"/>
            <charset val="1"/>
          </rPr>
          <t xml:space="preserve">
Rounded to match rounding in ICRAS</t>
        </r>
      </text>
    </comment>
  </commentList>
</comments>
</file>

<file path=xl/sharedStrings.xml><?xml version="1.0" encoding="utf-8"?>
<sst xmlns="http://schemas.openxmlformats.org/spreadsheetml/2006/main" count="4041" uniqueCount="1085">
  <si>
    <t>Total Number of Landfills Controlling LFG Emissions in Each Year of the 10-year period, by Option</t>
  </si>
  <si>
    <t>Control Parameters</t>
  </si>
  <si>
    <t>Run</t>
  </si>
  <si>
    <t>Landfill_ID</t>
  </si>
  <si>
    <t>Landfill_Year_Opened</t>
  </si>
  <si>
    <t>F10404</t>
  </si>
  <si>
    <t>F10600</t>
  </si>
  <si>
    <t>F10700</t>
  </si>
  <si>
    <t>F10860</t>
  </si>
  <si>
    <t>F11320</t>
  </si>
  <si>
    <t>F11460</t>
  </si>
  <si>
    <t>F11621</t>
  </si>
  <si>
    <t>F11681</t>
  </si>
  <si>
    <t>F12061</t>
  </si>
  <si>
    <t>F12101</t>
  </si>
  <si>
    <t>F12141</t>
  </si>
  <si>
    <t>F2300</t>
  </si>
  <si>
    <t>F2312</t>
  </si>
  <si>
    <t>F2315</t>
  </si>
  <si>
    <t>F2326</t>
  </si>
  <si>
    <t>Column Labels</t>
  </si>
  <si>
    <t>Grand Total</t>
  </si>
  <si>
    <t>Row Labels</t>
  </si>
  <si>
    <t>Count of Landfill_ID</t>
  </si>
  <si>
    <t>30 meter pattern</t>
  </si>
  <si>
    <t>RunID</t>
  </si>
  <si>
    <t>Acreage 2018</t>
  </si>
  <si>
    <t>30m Hours Per Monitoring Occurance</t>
  </si>
  <si>
    <t>30m Labor per year (4 occurances per year)</t>
  </si>
  <si>
    <t>30m Equipment Rental per year (4 occurances per year)</t>
  </si>
  <si>
    <t>[Reference 2014 Testing and Monitoring Costs Memo]</t>
  </si>
  <si>
    <t>List of Landfills Controlling in 2017</t>
  </si>
  <si>
    <t>Labor Rates</t>
  </si>
  <si>
    <t>Several of the testing and monitoring requirements require labor to complete the activities in addition to capital expenses for purchasing the monitoring equipment. This analysis assumes that a Civil Engineer or Civil Engineer Technician completes the testing and monitoring requirements of the proposed amendments. The mean hourly wage for these professions is presented in Table 2. The latest wage data are from May 2011, however wages have remained flat and the Employment Cost Index does not show any increase in wages between May 2011 and December 2012. The wage rates were adjusted to include benefits and office overhead related expenses in these professions.</t>
  </si>
  <si>
    <t>Table 2: Labor Rates used in Testing and Monitoring Cost Analysis</t>
  </si>
  <si>
    <t>Occupation</t>
  </si>
  <si>
    <t>Unloaded National Mean Wage Rate[1]</t>
  </si>
  <si>
    <t>Adjustment Factor</t>
  </si>
  <si>
    <t>Loaded Wage Rate</t>
  </si>
  <si>
    <t>Civil Engineer</t>
  </si>
  <si>
    <t>39.76 + 110%(39.76)</t>
  </si>
  <si>
    <t>Civil Engineering Technician</t>
  </si>
  <si>
    <t>23.31 + 110%(23.31)</t>
  </si>
  <si>
    <t>[1] US Bureau of Labor and Statistics. May 2011 Occupational Employment Statistics. http:/stat.bls.gov/oes/home.htm</t>
  </si>
  <si>
    <t>Cost per occurrence</t>
  </si>
  <si>
    <t>Reference</t>
  </si>
  <si>
    <t>Annualized cost</t>
  </si>
  <si>
    <t>CRF</t>
  </si>
  <si>
    <t>Initial Performance Tests</t>
  </si>
  <si>
    <t>(Method 25A, EPA Monitoring Cost Tool)</t>
  </si>
  <si>
    <t>15 years @ 7%i</t>
  </si>
  <si>
    <t>NMOC Test - Tier 1</t>
  </si>
  <si>
    <t>labor</t>
  </si>
  <si>
    <t>n/a - annual item</t>
  </si>
  <si>
    <t>NMOC Test - Tier 2</t>
  </si>
  <si>
    <t>labor + (Method 25A, EPA Monitoring Cost Tool)</t>
  </si>
  <si>
    <t>5 years @ 7%i</t>
  </si>
  <si>
    <t>Hours per acre/occurance (25 foot pattern)</t>
  </si>
  <si>
    <t>http://www.arb.ca.gov/regact/2009/landfills09/appf.pdf</t>
  </si>
  <si>
    <t>Hours per acre/occurance (30 meter pattern)</t>
  </si>
  <si>
    <t xml:space="preserve">ratio of 25 feet to 30 meters </t>
  </si>
  <si>
    <t>Quarterly Surface Monitoring (labor only) $/hr</t>
  </si>
  <si>
    <t>http://www.arb.ca.gov/regact/2009/landfills09/appf.pdf plus updates to 2012 labor rates using USBLS</t>
  </si>
  <si>
    <t>Equipment Rental, $/day</t>
  </si>
  <si>
    <t>http://usenvironmental.com/air/fids/thermo-tva-1000b/</t>
  </si>
  <si>
    <t>Equipment Rental, $/week</t>
  </si>
  <si>
    <t>Equipment Rental, $/month</t>
  </si>
  <si>
    <t>Quarterly Improved Surface Maintenance ($/acre)</t>
  </si>
  <si>
    <t>http://www.arb.ca.gov/regact/2009/landfills09/appf.pdf (2008$, did not escalate as factor is presumably part labor and part materials, the portion of each type is unknown and labor costs are relatively flat during this period)</t>
  </si>
  <si>
    <t>Additional costs to transpose hand collected data from quarterly surface monitoring. (Hours per acre/occurance)</t>
  </si>
  <si>
    <t>Details of Surface Emissions Monitoring Costs for Landfills Controlling in 2017. These are technical hours.</t>
  </si>
  <si>
    <t>Rental per occurance</t>
  </si>
  <si>
    <t>Do all of these get annualized over the number of years? Or over 3 years?</t>
  </si>
  <si>
    <t>2012 Data</t>
  </si>
  <si>
    <t>43-9061</t>
  </si>
  <si>
    <t>17-2051</t>
  </si>
  <si>
    <t>Occupation Code</t>
  </si>
  <si>
    <t>17-3022</t>
  </si>
  <si>
    <t>Office Clerks, General</t>
  </si>
  <si>
    <t>2011 Data</t>
  </si>
  <si>
    <t>Totals</t>
  </si>
  <si>
    <t>Recordkeeping Subtotal</t>
  </si>
  <si>
    <t>na</t>
  </si>
  <si>
    <t xml:space="preserve">     F.  Time for Audits</t>
  </si>
  <si>
    <t>k</t>
  </si>
  <si>
    <t xml:space="preserve">     E.  Personnel Training</t>
  </si>
  <si>
    <t>c</t>
  </si>
  <si>
    <t xml:space="preserve">     E.  Record Information</t>
  </si>
  <si>
    <t>e</t>
  </si>
  <si>
    <t xml:space="preserve">     D.  Develop Record System</t>
  </si>
  <si>
    <t xml:space="preserve">     C.  Implement Activities</t>
  </si>
  <si>
    <t xml:space="preserve">     B.  Plan Activities</t>
  </si>
  <si>
    <t>Included in 3a</t>
  </si>
  <si>
    <t xml:space="preserve">     A.  Read Instructions</t>
  </si>
  <si>
    <t>4.  Recordkeeping Requirements</t>
  </si>
  <si>
    <t>Reporting Subtotal</t>
  </si>
  <si>
    <t>a</t>
  </si>
  <si>
    <t xml:space="preserve">    E.  Report Preparation</t>
  </si>
  <si>
    <t xml:space="preserve">    D.  Gather Information</t>
  </si>
  <si>
    <t xml:space="preserve">    C.  Create Information </t>
  </si>
  <si>
    <t xml:space="preserve">           2.   Surface methane monitoring quarterly </t>
  </si>
  <si>
    <t xml:space="preserve">           1.   Initial performance test report </t>
  </si>
  <si>
    <t xml:space="preserve">    B.  Required Activities</t>
  </si>
  <si>
    <t xml:space="preserve">    A.  Read and Understand Rule Requirements</t>
  </si>
  <si>
    <t>3. Reporting Requirements</t>
  </si>
  <si>
    <t>2. Surveys and Studies</t>
  </si>
  <si>
    <t>1. Applications</t>
  </si>
  <si>
    <t>Annualized Capital/start-up O&amp;M</t>
  </si>
  <si>
    <t>Footnotes</t>
  </si>
  <si>
    <t>Burden Item</t>
  </si>
  <si>
    <t>Reporting</t>
  </si>
  <si>
    <t>Total</t>
  </si>
  <si>
    <t>Table 1.C.  Annual Respondent Burden and Cost of Recordkeeping and Reporting Requirements for the Standards of Performance</t>
  </si>
  <si>
    <t>no one will be doing the monitoring during this period, but in 2023 (for example) we could say the average acreage of controlled sites is estimated to be 79 acres under the co-proposed baseline option and 67 acres under the co-proposed option. We will use this to show what the line item costs/burden would be but we will show 0 respondents incurring this cost in 2015, 2016, and 2017. For the average acreage values, you can reference the 2014 Testing and Monitoring memo.</t>
  </si>
  <si>
    <t>Baseline</t>
  </si>
  <si>
    <t>Co-proposal</t>
  </si>
  <si>
    <t>Total Reporters by year</t>
  </si>
  <si>
    <t>4. Landfill Closure Report</t>
  </si>
  <si>
    <t>5. Equipment Removal Report</t>
  </si>
  <si>
    <t>Included in 3B</t>
  </si>
  <si>
    <t>CRF:</t>
  </si>
  <si>
    <t>Annualized labor</t>
  </si>
  <si>
    <t>FOOTNOTES</t>
  </si>
  <si>
    <t>b</t>
  </si>
  <si>
    <t>d</t>
  </si>
  <si>
    <t>f</t>
  </si>
  <si>
    <t>g</t>
  </si>
  <si>
    <t>h</t>
  </si>
  <si>
    <t>i</t>
  </si>
  <si>
    <t>j</t>
  </si>
  <si>
    <t>l</t>
  </si>
  <si>
    <t>m</t>
  </si>
  <si>
    <t>e, f</t>
  </si>
  <si>
    <t>2. Report of NMOC rate (Tier 1)</t>
  </si>
  <si>
    <t>3. Report of NMOC rate (Tier 2)</t>
  </si>
  <si>
    <t>n</t>
  </si>
  <si>
    <t>We have assumed that no controlled landfill will close or remove equipment during this ICR period.</t>
  </si>
  <si>
    <t>We have assumed that each controlled landfill will take eight hours once per year to write the annual report.</t>
  </si>
  <si>
    <t>1. Initial design capacity report</t>
  </si>
  <si>
    <t>6. Collection and Control System Design Plan</t>
  </si>
  <si>
    <t>7. Initial Performance Test</t>
  </si>
  <si>
    <t>8. Compliance Report</t>
  </si>
  <si>
    <t>9. Annual Report</t>
  </si>
  <si>
    <t>2. Records of site-specific documentation</t>
  </si>
  <si>
    <t>1. Records of control system monitoring</t>
  </si>
  <si>
    <t>3 days ($125/week)</t>
  </si>
  <si>
    <t>12 days($125/day)</t>
  </si>
  <si>
    <t>Landfills that are below design capacity thresholds</t>
  </si>
  <si>
    <t>Landfill_Name</t>
  </si>
  <si>
    <t>Landfill_City</t>
  </si>
  <si>
    <t>Landfill_County</t>
  </si>
  <si>
    <t>Landfill_State</t>
  </si>
  <si>
    <t>Landfill_Closure_Year</t>
  </si>
  <si>
    <t>Landfill_Design_Cap_tons</t>
  </si>
  <si>
    <t>Landfill_WIP</t>
  </si>
  <si>
    <t>Landfill_WIP_Year</t>
  </si>
  <si>
    <t>Landfill_WIP_MSW</t>
  </si>
  <si>
    <t>Landfill_Ann_WAR</t>
  </si>
  <si>
    <t>Landfill_Ann_WAR_Year</t>
  </si>
  <si>
    <t>Landfill_2010_WAR</t>
  </si>
  <si>
    <t>Landfill_Pct_MSW_WAR</t>
  </si>
  <si>
    <t>Landfill_Current_LFG</t>
  </si>
  <si>
    <t>Landfill_Ann_Precip</t>
  </si>
  <si>
    <t>Landfill_Submitter</t>
  </si>
  <si>
    <t>Landfill_Source</t>
  </si>
  <si>
    <t>Baseline_Landfill</t>
  </si>
  <si>
    <t>Baseline_ProjectStartYear</t>
  </si>
  <si>
    <t>F1013</t>
  </si>
  <si>
    <t>Cortland County SLF</t>
  </si>
  <si>
    <t>McGraw</t>
  </si>
  <si>
    <t>Cortland</t>
  </si>
  <si>
    <t>NY</t>
  </si>
  <si>
    <t>Cortland County Solid Waste Department, NY</t>
  </si>
  <si>
    <t/>
  </si>
  <si>
    <t>F11701</t>
  </si>
  <si>
    <t>Carroll County Sanitary Landfill #1</t>
  </si>
  <si>
    <t>Carroll</t>
  </si>
  <si>
    <t>IA</t>
  </si>
  <si>
    <t>Carroll County Solid Waste Management Commission</t>
  </si>
  <si>
    <t>F10085</t>
  </si>
  <si>
    <t>Campbell County LF</t>
  </si>
  <si>
    <t>Rustburg</t>
  </si>
  <si>
    <t>Campbell</t>
  </si>
  <si>
    <t>VA</t>
  </si>
  <si>
    <t>Campbell County, VA</t>
  </si>
  <si>
    <t>F11961</t>
  </si>
  <si>
    <t>Copper Ridge LF</t>
  </si>
  <si>
    <t>Capels</t>
  </si>
  <si>
    <t>McDowell</t>
  </si>
  <si>
    <t>WV</t>
  </si>
  <si>
    <t>McDowell County, WV Solid Waste Authority</t>
  </si>
  <si>
    <t>Landfills below threshold (&lt;2.5 Mg)</t>
  </si>
  <si>
    <t>Landfill_Design_Cap_Mg</t>
  </si>
  <si>
    <t>OK</t>
  </si>
  <si>
    <t>Read Instructions (one time burden when landfill first becomes subject) landfills opening in 2014 won't do this until rule is final in 2015.</t>
  </si>
  <si>
    <t># of facilities conducting a tier 2 test</t>
  </si>
  <si>
    <t>40.45 + 110%(40.45)</t>
  </si>
  <si>
    <t>23.66 + 110%(23.66)</t>
  </si>
  <si>
    <t>14.07 + 110%(14.07)</t>
  </si>
  <si>
    <t>Managers, All Other</t>
  </si>
  <si>
    <t>52.11 + 110%(52.11)</t>
  </si>
  <si>
    <t>11-9199</t>
  </si>
  <si>
    <t>ICRAS SUMMARY</t>
  </si>
  <si>
    <t>REPORTING</t>
  </si>
  <si>
    <t>RECORDKEEPING</t>
  </si>
  <si>
    <t>Annual Burden Hours</t>
  </si>
  <si>
    <t>Number of Respondents (Facilities)</t>
  </si>
  <si>
    <t>Number of Responses</t>
  </si>
  <si>
    <t>Annualized Capital/Start-up and O&amp;M</t>
  </si>
  <si>
    <t>Year 1</t>
  </si>
  <si>
    <t>Year 2</t>
  </si>
  <si>
    <t>Year 3</t>
  </si>
  <si>
    <t>Overall Average Annual Estimates</t>
  </si>
  <si>
    <t>Cost per Response</t>
  </si>
  <si>
    <t>Burden Hours per Response</t>
  </si>
  <si>
    <t>INDUSTRY</t>
  </si>
  <si>
    <t>3- year period</t>
  </si>
  <si>
    <t>Average per year</t>
  </si>
  <si>
    <t>Total HOURS</t>
  </si>
  <si>
    <t>TOTAL COSTS (non-labor)</t>
  </si>
  <si>
    <t>Total LABOR COSTS</t>
  </si>
  <si>
    <t>TOTAL LABOR AND NON-Labor COSTS</t>
  </si>
  <si>
    <t>AGENCY</t>
  </si>
  <si>
    <t>Hours</t>
  </si>
  <si>
    <t>Costs (labor + travel)</t>
  </si>
  <si>
    <t>Trip Length</t>
  </si>
  <si>
    <t>Airfare</t>
  </si>
  <si>
    <t>Meals</t>
  </si>
  <si>
    <t>Hotel</t>
  </si>
  <si>
    <t>Per Diem Info</t>
  </si>
  <si>
    <t>Technical</t>
  </si>
  <si>
    <t>Clerical</t>
  </si>
  <si>
    <t>Managerial</t>
  </si>
  <si>
    <t>Agency Labor Rates</t>
  </si>
  <si>
    <t>TOTAL ANNUAL HOURS</t>
  </si>
  <si>
    <t>TOTAL BURDEN AND COST (SALARY)</t>
  </si>
  <si>
    <t>Travel Expenses for Tests Attended</t>
  </si>
  <si>
    <t>7.</t>
  </si>
  <si>
    <t>D.</t>
  </si>
  <si>
    <t>C.</t>
  </si>
  <si>
    <t>B.</t>
  </si>
  <si>
    <t>A.</t>
  </si>
  <si>
    <t>Reporting requirements</t>
  </si>
  <si>
    <t>6.</t>
  </si>
  <si>
    <t>Notification requirements</t>
  </si>
  <si>
    <t>5</t>
  </si>
  <si>
    <t>4</t>
  </si>
  <si>
    <t>Review continuous parameter monitoring</t>
  </si>
  <si>
    <t>F.</t>
  </si>
  <si>
    <t>Review operating parameters</t>
  </si>
  <si>
    <t>E.</t>
  </si>
  <si>
    <t>Required activities</t>
  </si>
  <si>
    <t>3.</t>
  </si>
  <si>
    <t>Enter and update information into agency recordkeeping system</t>
  </si>
  <si>
    <t>2.</t>
  </si>
  <si>
    <t>Read and understand rule requirements</t>
  </si>
  <si>
    <t>1.</t>
  </si>
  <si>
    <t>Clerical hours per year (F=Dx0.1)</t>
  </si>
  <si>
    <t>Technical hours per year (D=C)</t>
  </si>
  <si>
    <t>EPA hours per occurrence per year (C=AxB)</t>
  </si>
  <si>
    <t>Number of occurrences per year (B)</t>
  </si>
  <si>
    <t>EPA hours per occurrence (A)</t>
  </si>
  <si>
    <t>Observe initial performance test</t>
  </si>
  <si>
    <t>Table 3.A.  Annual Federal Government Burden and Cost of Recordkeeping and Reporting</t>
  </si>
  <si>
    <t xml:space="preserve">Observe surface methane monitoring quarterly </t>
  </si>
  <si>
    <t>Review Notification of Modification</t>
  </si>
  <si>
    <t>Review initial design capacity report</t>
  </si>
  <si>
    <t>Review Collection and Control System Design Plan</t>
  </si>
  <si>
    <t>Excess Emissions Enforcement Activities</t>
  </si>
  <si>
    <t>Review annual NMOC emission rate report</t>
  </si>
  <si>
    <t>Review Annual Report</t>
  </si>
  <si>
    <t>Review landfill closure report</t>
  </si>
  <si>
    <t>Review equipment removal report</t>
  </si>
  <si>
    <t>G.</t>
  </si>
  <si>
    <t>Loaded rate</t>
  </si>
  <si>
    <t>Raw Rate</t>
  </si>
  <si>
    <t>(GS-6, Step 3, $15.78 + 60%)</t>
  </si>
  <si>
    <t>(GS-12, Step 1, $28.17+ 60%)</t>
  </si>
  <si>
    <t>(GS-13, Step 5, $39.61+ 60%)</t>
  </si>
  <si>
    <t xml:space="preserve">Source: Office of Personnel Management (OPM), 2014 General Schedule. </t>
  </si>
  <si>
    <t>Review Initial Performance Test</t>
  </si>
  <si>
    <t>I.</t>
  </si>
  <si>
    <t>Review Compliance Report</t>
  </si>
  <si>
    <t>FY 2014 Per Diem Rates - Effective October 1, 2013; Updated April 1, 2014 (see cell C4)</t>
  </si>
  <si>
    <t>ID</t>
  </si>
  <si>
    <t>STATE</t>
  </si>
  <si>
    <t>DESTINATION</t>
  </si>
  <si>
    <t>COUNTY</t>
  </si>
  <si>
    <t>SEASON BEGIN</t>
  </si>
  <si>
    <t>SEASON END</t>
  </si>
  <si>
    <t>FY14 Lodging Rate</t>
  </si>
  <si>
    <t>FY14 M&amp;IE</t>
  </si>
  <si>
    <t>Standard CONUS rate applies to all counties not specifically listed. Cities not listed may be located in a listed county.</t>
  </si>
  <si>
    <t>NOTE:  The location listed to the right in cell D4 was updated as of April 1, 2014 as a result of midyear reviews and is highlighted in yellow in the listings below.  Its previous rates expired on March 31, 2014.  No assumptions about previous rates being seasonal should be assumed. No other changes were made to rates in other locations.</t>
  </si>
  <si>
    <t>Shepherdstown, WV (Jefferson County)</t>
  </si>
  <si>
    <t>AL</t>
  </si>
  <si>
    <t>Birmingham</t>
  </si>
  <si>
    <t>Jefferson and Shelby</t>
  </si>
  <si>
    <t>Gulf Shores</t>
  </si>
  <si>
    <t>Baldwin</t>
  </si>
  <si>
    <t>October 1</t>
  </si>
  <si>
    <t>May 31</t>
  </si>
  <si>
    <t>June 1</t>
  </si>
  <si>
    <t>July 31</t>
  </si>
  <si>
    <t>August 1</t>
  </si>
  <si>
    <t>September 30</t>
  </si>
  <si>
    <t>Huntsville</t>
  </si>
  <si>
    <t>Madison and Limestone</t>
  </si>
  <si>
    <t>Mobile</t>
  </si>
  <si>
    <t>December 31</t>
  </si>
  <si>
    <t>January 1</t>
  </si>
  <si>
    <t>February 28</t>
  </si>
  <si>
    <t>March 1</t>
  </si>
  <si>
    <t>AR</t>
  </si>
  <si>
    <t>Hot Springs</t>
  </si>
  <si>
    <t>Garland</t>
  </si>
  <si>
    <t>Little Rock</t>
  </si>
  <si>
    <t>Pulaski</t>
  </si>
  <si>
    <t>AZ</t>
  </si>
  <si>
    <t>Grand Canyon / Flagstaff</t>
  </si>
  <si>
    <t>Coconino / Yavapai less the city of Sedona</t>
  </si>
  <si>
    <t>October 31</t>
  </si>
  <si>
    <t>November 1</t>
  </si>
  <si>
    <t>Phoenix / Scottsdale</t>
  </si>
  <si>
    <t>Maricopa</t>
  </si>
  <si>
    <t>April 30</t>
  </si>
  <si>
    <t>May 1</t>
  </si>
  <si>
    <t>August 31</t>
  </si>
  <si>
    <t>September 1</t>
  </si>
  <si>
    <t>Sedona</t>
  </si>
  <si>
    <t>City Limits of Sedona</t>
  </si>
  <si>
    <t>Tucson</t>
  </si>
  <si>
    <t>Pima</t>
  </si>
  <si>
    <t>January 31</t>
  </si>
  <si>
    <t>February 1</t>
  </si>
  <si>
    <t>CA</t>
  </si>
  <si>
    <t>Antioch / Brentwood / Concord</t>
  </si>
  <si>
    <t>Contra Costa</t>
  </si>
  <si>
    <t>Bakersfield / Ridgecrest</t>
  </si>
  <si>
    <t>Kern County</t>
  </si>
  <si>
    <t>Barstow / Ontario / Victorville</t>
  </si>
  <si>
    <t>San Bernardino</t>
  </si>
  <si>
    <t>Death Valley</t>
  </si>
  <si>
    <t xml:space="preserve">Inyo </t>
  </si>
  <si>
    <t>Eureka / Arcata / McKinleyville</t>
  </si>
  <si>
    <t>Humboldt</t>
  </si>
  <si>
    <t>Fresno</t>
  </si>
  <si>
    <t>Los Angeles</t>
  </si>
  <si>
    <t>Los Angeles, Orange, Ventura, and Edwards AFB, less the city of Santa Monica</t>
  </si>
  <si>
    <t>Mammoth Lakes</t>
  </si>
  <si>
    <t>Mono</t>
  </si>
  <si>
    <t>Mill Valley / San Rafael / Novato</t>
  </si>
  <si>
    <t>Marin</t>
  </si>
  <si>
    <t>Modesto</t>
  </si>
  <si>
    <t>Stanislaus</t>
  </si>
  <si>
    <t>Monterey</t>
  </si>
  <si>
    <t>June 30</t>
  </si>
  <si>
    <t>July 1</t>
  </si>
  <si>
    <t>Napa</t>
  </si>
  <si>
    <t>November 30</t>
  </si>
  <si>
    <t>December 1</t>
  </si>
  <si>
    <t>March 31</t>
  </si>
  <si>
    <t>April 1</t>
  </si>
  <si>
    <t>Oakhurst</t>
  </si>
  <si>
    <t xml:space="preserve">Madera </t>
  </si>
  <si>
    <t>Oakland</t>
  </si>
  <si>
    <t>Alameda</t>
  </si>
  <si>
    <t>Palm Springs</t>
  </si>
  <si>
    <t>Riverside</t>
  </si>
  <si>
    <t>Point Arena / Gualala</t>
  </si>
  <si>
    <t>Mendocino</t>
  </si>
  <si>
    <t>Redding</t>
  </si>
  <si>
    <t>Shasta</t>
  </si>
  <si>
    <t>Sacramento</t>
  </si>
  <si>
    <t>San Diego</t>
  </si>
  <si>
    <t>San Francisco</t>
  </si>
  <si>
    <t>San Luis Obispo</t>
  </si>
  <si>
    <t>San Mateo / Foster City / Belmont</t>
  </si>
  <si>
    <t>San Mateo</t>
  </si>
  <si>
    <t>Santa Barbara</t>
  </si>
  <si>
    <t>Santa Cruz</t>
  </si>
  <si>
    <t xml:space="preserve">Santa Monica </t>
  </si>
  <si>
    <t>City limits of Santa Monica</t>
  </si>
  <si>
    <t>Santa Rosa</t>
  </si>
  <si>
    <t>Sonoma</t>
  </si>
  <si>
    <t>South Lake Tahoe</t>
  </si>
  <si>
    <t>El Dorado</t>
  </si>
  <si>
    <t xml:space="preserve">Stockton </t>
  </si>
  <si>
    <t>San Joaquin</t>
  </si>
  <si>
    <t>Sunnyvale / Palo Alto / San Jose</t>
  </si>
  <si>
    <t>Santa Clara</t>
  </si>
  <si>
    <t>Tahoe City</t>
  </si>
  <si>
    <t>Placer</t>
  </si>
  <si>
    <t>Truckee</t>
  </si>
  <si>
    <t xml:space="preserve">Nevada </t>
  </si>
  <si>
    <t>Visalia / Lemoore</t>
  </si>
  <si>
    <t>Tulare and Kings</t>
  </si>
  <si>
    <t>West Sacramento / Davis</t>
  </si>
  <si>
    <t>Yolo</t>
  </si>
  <si>
    <t>Yosemite National Park</t>
  </si>
  <si>
    <t>Mariposa</t>
  </si>
  <si>
    <t>CO</t>
  </si>
  <si>
    <t>Aspen</t>
  </si>
  <si>
    <t>Pitkin</t>
  </si>
  <si>
    <t>Boulder / Broomfield</t>
  </si>
  <si>
    <t>Boulder and Broomfield</t>
  </si>
  <si>
    <t>Colorado Springs</t>
  </si>
  <si>
    <t>El Paso</t>
  </si>
  <si>
    <t>Cortez</t>
  </si>
  <si>
    <t>Montezuma</t>
  </si>
  <si>
    <t>Crested Butte / Gunnison</t>
  </si>
  <si>
    <t>Gunnison</t>
  </si>
  <si>
    <t>Denver / Aurora</t>
  </si>
  <si>
    <t>Denver, Adams, Arapahoe, and Jefferson</t>
  </si>
  <si>
    <t>Douglas County</t>
  </si>
  <si>
    <t>Douglas</t>
  </si>
  <si>
    <t>Durango</t>
  </si>
  <si>
    <t>La Plata</t>
  </si>
  <si>
    <t>Fort Collins / Loveland</t>
  </si>
  <si>
    <t>Larimer</t>
  </si>
  <si>
    <t>Glenwood Springs / Grand Junction</t>
  </si>
  <si>
    <t>Garfield / Mesa</t>
  </si>
  <si>
    <t>Montrose</t>
  </si>
  <si>
    <t>Silverthorne / Breckenridge</t>
  </si>
  <si>
    <t>Summit</t>
  </si>
  <si>
    <t>Steamboat Springs</t>
  </si>
  <si>
    <t>Routt</t>
  </si>
  <si>
    <t>Telluride</t>
  </si>
  <si>
    <t>San Miguel</t>
  </si>
  <si>
    <t>Vail</t>
  </si>
  <si>
    <t>Eagle</t>
  </si>
  <si>
    <t>CT</t>
  </si>
  <si>
    <t>Bridgeport / Danbury</t>
  </si>
  <si>
    <t>Fairfield</t>
  </si>
  <si>
    <t>Cromwell / Old Saybrook</t>
  </si>
  <si>
    <t>Middlesex</t>
  </si>
  <si>
    <t>Hartford</t>
  </si>
  <si>
    <t>Lakeville / Salisbury</t>
  </si>
  <si>
    <t xml:space="preserve">Litchfield </t>
  </si>
  <si>
    <t>New Haven</t>
  </si>
  <si>
    <t>New London / Groton</t>
  </si>
  <si>
    <t>New London</t>
  </si>
  <si>
    <t>DC</t>
  </si>
  <si>
    <t>District of Columbia</t>
  </si>
  <si>
    <t>Washington DC (also the cities of Alexandria, Falls Church and Fairfax, and the counties of Arlington and Fairfax, in Virginia; and the counties of Montgomery and Prince George's in Maryland)</t>
  </si>
  <si>
    <t>DE</t>
  </si>
  <si>
    <t>Dover</t>
  </si>
  <si>
    <t>Kent</t>
  </si>
  <si>
    <t>Lewes</t>
  </si>
  <si>
    <t>Sussex</t>
  </si>
  <si>
    <t>Wilmington</t>
  </si>
  <si>
    <t>New Castle</t>
  </si>
  <si>
    <t>FL</t>
  </si>
  <si>
    <t>Boca Raton / Delray Beach / Jupiter</t>
  </si>
  <si>
    <t>Palm Beach / Hendry</t>
  </si>
  <si>
    <t>Bradenton</t>
  </si>
  <si>
    <t>Manatee</t>
  </si>
  <si>
    <t>Cocoa Beach</t>
  </si>
  <si>
    <t>Brevard</t>
  </si>
  <si>
    <t>Daytona Beach</t>
  </si>
  <si>
    <t>Volusia</t>
  </si>
  <si>
    <t>Fort Lauderdale</t>
  </si>
  <si>
    <t>Broward</t>
  </si>
  <si>
    <t>Fort Myers</t>
  </si>
  <si>
    <t>Lee</t>
  </si>
  <si>
    <t>Fort Walton Beach / De Funiak Springs</t>
  </si>
  <si>
    <t>Okaloosa and Walton</t>
  </si>
  <si>
    <t>Gainesville</t>
  </si>
  <si>
    <t>Alachua</t>
  </si>
  <si>
    <t>Gulf Breeze</t>
  </si>
  <si>
    <t>Key West</t>
  </si>
  <si>
    <t>Monroe</t>
  </si>
  <si>
    <t>Miami</t>
  </si>
  <si>
    <t>Miami-Dade</t>
  </si>
  <si>
    <t>Naples</t>
  </si>
  <si>
    <t>Collier</t>
  </si>
  <si>
    <t>Orlando</t>
  </si>
  <si>
    <t>Orange</t>
  </si>
  <si>
    <t>Panama City</t>
  </si>
  <si>
    <t>Bay</t>
  </si>
  <si>
    <t xml:space="preserve">Pensacola </t>
  </si>
  <si>
    <t>Escambia</t>
  </si>
  <si>
    <t>Punta Gorda</t>
  </si>
  <si>
    <t>Charlotte</t>
  </si>
  <si>
    <t>Sarasota</t>
  </si>
  <si>
    <t>Sebring</t>
  </si>
  <si>
    <t>Highlands</t>
  </si>
  <si>
    <t>St. Augustine</t>
  </si>
  <si>
    <t>St. Johns</t>
  </si>
  <si>
    <t>Stuart</t>
  </si>
  <si>
    <t>Martin</t>
  </si>
  <si>
    <t>Tallahassee</t>
  </si>
  <si>
    <t>Leon</t>
  </si>
  <si>
    <t>Tampa / St. Petersburg</t>
  </si>
  <si>
    <t>Pinellas and Hillsborough</t>
  </si>
  <si>
    <t>Vero Beach</t>
  </si>
  <si>
    <t>Indian River</t>
  </si>
  <si>
    <t>GA</t>
  </si>
  <si>
    <t>Athens</t>
  </si>
  <si>
    <t>Clarke</t>
  </si>
  <si>
    <t>Atlanta</t>
  </si>
  <si>
    <t>Fulton, Dekalb and Cobb</t>
  </si>
  <si>
    <t>Augusta</t>
  </si>
  <si>
    <t>Richmond</t>
  </si>
  <si>
    <t>Jekyll Island / Brunswick</t>
  </si>
  <si>
    <t>Glynn</t>
  </si>
  <si>
    <t>Savannah</t>
  </si>
  <si>
    <t>Chatham</t>
  </si>
  <si>
    <t>Cedar Rapids</t>
  </si>
  <si>
    <t>Linn</t>
  </si>
  <si>
    <t>Dallas County</t>
  </si>
  <si>
    <t>Dallas</t>
  </si>
  <si>
    <t>Des Moines</t>
  </si>
  <si>
    <t>Polk</t>
  </si>
  <si>
    <t>Bonner's Ferry / Sandpoint</t>
  </si>
  <si>
    <t>Bonner / Boundary / Shoshone</t>
  </si>
  <si>
    <t>Coeur d'Alene</t>
  </si>
  <si>
    <t>Kootenai</t>
  </si>
  <si>
    <t>Driggs / Idaho Falls</t>
  </si>
  <si>
    <t>Bonneville / Fremont / Teton</t>
  </si>
  <si>
    <t>Sun Valley / Ketchum</t>
  </si>
  <si>
    <t>Blaine</t>
  </si>
  <si>
    <t>IL</t>
  </si>
  <si>
    <t>Bolingbrook / Romeoville / Lemont</t>
  </si>
  <si>
    <t>Will</t>
  </si>
  <si>
    <t>Chicago</t>
  </si>
  <si>
    <t>Cook and Lake</t>
  </si>
  <si>
    <t>Oak Brook Terrace</t>
  </si>
  <si>
    <t>Dupage</t>
  </si>
  <si>
    <t>O'Fallon / Fairview Heights / Collinsville</t>
  </si>
  <si>
    <t>Bond, Calhoun, Clinton, Jersey, Macoupin, Madison, Monroe and St. Clair</t>
  </si>
  <si>
    <t xml:space="preserve">Springfield </t>
  </si>
  <si>
    <t>Sangamon</t>
  </si>
  <si>
    <t>IN</t>
  </si>
  <si>
    <t xml:space="preserve">Bloomington </t>
  </si>
  <si>
    <t>Ft. Wayne</t>
  </si>
  <si>
    <t>Allen</t>
  </si>
  <si>
    <t>Hammond / Munster / Merrillville</t>
  </si>
  <si>
    <t>Lake</t>
  </si>
  <si>
    <t>Indianapolis / Carmel</t>
  </si>
  <si>
    <t>Marion, Hamilton</t>
  </si>
  <si>
    <t>Lafayette / West Lafayette</t>
  </si>
  <si>
    <t>Tippecanoe</t>
  </si>
  <si>
    <t>South Bend</t>
  </si>
  <si>
    <t>St. Joseph</t>
  </si>
  <si>
    <t>KS</t>
  </si>
  <si>
    <t>Kansas City / Overland Park</t>
  </si>
  <si>
    <t>Wyandotte / Johnson / Leavenworth</t>
  </si>
  <si>
    <t>Wichita</t>
  </si>
  <si>
    <t>Sedgwick</t>
  </si>
  <si>
    <t>KY</t>
  </si>
  <si>
    <t>Boone County</t>
  </si>
  <si>
    <t>Boone</t>
  </si>
  <si>
    <t>Kenton County</t>
  </si>
  <si>
    <t>Kenton</t>
  </si>
  <si>
    <t>Lexington</t>
  </si>
  <si>
    <t>Fayette</t>
  </si>
  <si>
    <t>Louisville</t>
  </si>
  <si>
    <t>Jefferson</t>
  </si>
  <si>
    <t>LA</t>
  </si>
  <si>
    <t>Alexandria / Leesville / Natchitoches</t>
  </si>
  <si>
    <t>Allen / Jefferson Davis / Natchitoches / Rapides / Vernon Parishes</t>
  </si>
  <si>
    <t>Baton Rouge</t>
  </si>
  <si>
    <t>East Baton Rouge Parish</t>
  </si>
  <si>
    <t>Covington / Slidell</t>
  </si>
  <si>
    <t>St. Tammany Parish</t>
  </si>
  <si>
    <t>New Orleans</t>
  </si>
  <si>
    <t>Orleans, St. Bernard, Jefferson and Plaquemine Parishes</t>
  </si>
  <si>
    <t>MA</t>
  </si>
  <si>
    <t>Andover</t>
  </si>
  <si>
    <t>Essex</t>
  </si>
  <si>
    <t>Boston / Cambridge</t>
  </si>
  <si>
    <t>Suffolk, city of Cambridge</t>
  </si>
  <si>
    <t>Burlington / Woburn</t>
  </si>
  <si>
    <t>Middlesex less the city of Cambridge</t>
  </si>
  <si>
    <t>Falmouth</t>
  </si>
  <si>
    <t>City limits of Falmouth</t>
  </si>
  <si>
    <t>Hyannis</t>
  </si>
  <si>
    <t>Barnstable less the city of Falmouth</t>
  </si>
  <si>
    <t>Martha's Vineyard</t>
  </si>
  <si>
    <t>Dukes</t>
  </si>
  <si>
    <t>Nantucket</t>
  </si>
  <si>
    <t>Northampton</t>
  </si>
  <si>
    <t>Hampshire</t>
  </si>
  <si>
    <t>Pittsfield</t>
  </si>
  <si>
    <t>Berkshire</t>
  </si>
  <si>
    <t>Plymouth / Taunton / New Bedford</t>
  </si>
  <si>
    <t>Plymouth / Bristol</t>
  </si>
  <si>
    <t>Quincy</t>
  </si>
  <si>
    <t>Norfolk</t>
  </si>
  <si>
    <t>Springfield</t>
  </si>
  <si>
    <t>Hampden</t>
  </si>
  <si>
    <t>Worcester</t>
  </si>
  <si>
    <t>MD</t>
  </si>
  <si>
    <t>Aberdeen / Bel Air / Belcamp</t>
  </si>
  <si>
    <t>Harford</t>
  </si>
  <si>
    <t>Annapolis</t>
  </si>
  <si>
    <t>Anne Arundel</t>
  </si>
  <si>
    <t>Baltimore City</t>
  </si>
  <si>
    <t>Baltimore County</t>
  </si>
  <si>
    <t>Baltimore</t>
  </si>
  <si>
    <t>Cambridge / St. Michaels</t>
  </si>
  <si>
    <t>Dorchester and Talbot</t>
  </si>
  <si>
    <t>Centreville</t>
  </si>
  <si>
    <t>Queen Anne</t>
  </si>
  <si>
    <t>Columbia</t>
  </si>
  <si>
    <t>Howard</t>
  </si>
  <si>
    <t>Frederick</t>
  </si>
  <si>
    <t>Lexington Park / Leonardtown / Lusby</t>
  </si>
  <si>
    <t>St. Mary's and Calvert</t>
  </si>
  <si>
    <t>Ocean City</t>
  </si>
  <si>
    <t>ME</t>
  </si>
  <si>
    <t>Bar Harbor</t>
  </si>
  <si>
    <t>Hancock</t>
  </si>
  <si>
    <t>Kennebunk / Kittery / Sanford</t>
  </si>
  <si>
    <t xml:space="preserve">York </t>
  </si>
  <si>
    <t>Portland</t>
  </si>
  <si>
    <t>Cumberland / Sagadahoc</t>
  </si>
  <si>
    <t>Rockport</t>
  </si>
  <si>
    <t>Knox</t>
  </si>
  <si>
    <t>MI</t>
  </si>
  <si>
    <t>Ann Arbor</t>
  </si>
  <si>
    <t>Washtenaw</t>
  </si>
  <si>
    <t>Benton Harbor / St. Joseph / Stevensville</t>
  </si>
  <si>
    <t xml:space="preserve">Berrien </t>
  </si>
  <si>
    <t>Detroit</t>
  </si>
  <si>
    <t>Wayne</t>
  </si>
  <si>
    <t>East Lansing / Lansing</t>
  </si>
  <si>
    <t>Ingham and Eaton</t>
  </si>
  <si>
    <t>Grand Rapids</t>
  </si>
  <si>
    <t>Holland</t>
  </si>
  <si>
    <t>Ottawa</t>
  </si>
  <si>
    <t xml:space="preserve">Kalamazoo / Battle Creek </t>
  </si>
  <si>
    <t>Kalamazoo / Calhoun</t>
  </si>
  <si>
    <t>Mackinac Island</t>
  </si>
  <si>
    <t>Mackinac</t>
  </si>
  <si>
    <t>Midland</t>
  </si>
  <si>
    <t>Muskegon</t>
  </si>
  <si>
    <t>Petoskey</t>
  </si>
  <si>
    <t>Emmet</t>
  </si>
  <si>
    <t xml:space="preserve">Pontiac / Auburn Hills </t>
  </si>
  <si>
    <t>South Haven</t>
  </si>
  <si>
    <t>Van Buren</t>
  </si>
  <si>
    <t>Traverse City and Leland</t>
  </si>
  <si>
    <t>Grand Traverse and Leelanau</t>
  </si>
  <si>
    <t>MN</t>
  </si>
  <si>
    <t>Duluth</t>
  </si>
  <si>
    <t>St. Louis</t>
  </si>
  <si>
    <t>Eagan / Burnsville / Mendota Heights</t>
  </si>
  <si>
    <t>Dakota</t>
  </si>
  <si>
    <t>Minneapolis / St. Paul</t>
  </si>
  <si>
    <t>Hennepin and  Ramsey</t>
  </si>
  <si>
    <t>Rochester</t>
  </si>
  <si>
    <t>Olmsted</t>
  </si>
  <si>
    <t>MO</t>
  </si>
  <si>
    <t>Kansas City</t>
  </si>
  <si>
    <t>Jackson, Clay, Cass, Platte</t>
  </si>
  <si>
    <t>St. Louis, St. Louis City and St. Charles, Crawford, Franklin, Jefferson, Lincoln, Warren and Washington</t>
  </si>
  <si>
    <t>MS</t>
  </si>
  <si>
    <t>Hattiesburg</t>
  </si>
  <si>
    <t>Forrest and Lamar</t>
  </si>
  <si>
    <t>Oxford</t>
  </si>
  <si>
    <t>Lafayette</t>
  </si>
  <si>
    <t>Southaven</t>
  </si>
  <si>
    <t>Desoto</t>
  </si>
  <si>
    <t xml:space="preserve">Starkville </t>
  </si>
  <si>
    <t>Oktibbeha</t>
  </si>
  <si>
    <t>MT</t>
  </si>
  <si>
    <t>Big Sky / West Yellowstone</t>
  </si>
  <si>
    <t>Gallatin</t>
  </si>
  <si>
    <t>Butte</t>
  </si>
  <si>
    <t>Silver Bow</t>
  </si>
  <si>
    <t>Glendive / Sidney</t>
  </si>
  <si>
    <t>Dawson / Richland</t>
  </si>
  <si>
    <t>Helena</t>
  </si>
  <si>
    <t>Lewis and Clark</t>
  </si>
  <si>
    <t>Missoula / Polson / Kalispell</t>
  </si>
  <si>
    <t>Missoula / Lake / Flathead</t>
  </si>
  <si>
    <t>NC</t>
  </si>
  <si>
    <t xml:space="preserve">Asheville </t>
  </si>
  <si>
    <t>Buncombe</t>
  </si>
  <si>
    <t>Atlantic Beach / Morehead City</t>
  </si>
  <si>
    <t>Carteret</t>
  </si>
  <si>
    <t>Chapel Hill</t>
  </si>
  <si>
    <t>Mecklenburg</t>
  </si>
  <si>
    <t>Durham</t>
  </si>
  <si>
    <t>Fayetteville</t>
  </si>
  <si>
    <t>Cumberland</t>
  </si>
  <si>
    <t>Greensboro</t>
  </si>
  <si>
    <t>Guilford</t>
  </si>
  <si>
    <t>Kill Devil</t>
  </si>
  <si>
    <t>Dare</t>
  </si>
  <si>
    <t>New Bern / Havelock</t>
  </si>
  <si>
    <t xml:space="preserve">Craven </t>
  </si>
  <si>
    <t>Raleigh</t>
  </si>
  <si>
    <t>Wake</t>
  </si>
  <si>
    <t>New Hanover</t>
  </si>
  <si>
    <t>ND</t>
  </si>
  <si>
    <t>Dickinson / Beulah</t>
  </si>
  <si>
    <t>Stark, Mercer, Billings Counties</t>
  </si>
  <si>
    <t>Minot</t>
  </si>
  <si>
    <t>Ward County</t>
  </si>
  <si>
    <t>Williston</t>
  </si>
  <si>
    <t>Williams, Mountrail, McKenzie</t>
  </si>
  <si>
    <t>NE</t>
  </si>
  <si>
    <t>Omaha</t>
  </si>
  <si>
    <t>NH</t>
  </si>
  <si>
    <t>Concord</t>
  </si>
  <si>
    <t>Merrimack</t>
  </si>
  <si>
    <t>Conway</t>
  </si>
  <si>
    <t>Caroll</t>
  </si>
  <si>
    <t>Strafford</t>
  </si>
  <si>
    <t>Laconia</t>
  </si>
  <si>
    <t>Belknap</t>
  </si>
  <si>
    <t>Lebanon / Lincoln / West Lebanon</t>
  </si>
  <si>
    <t xml:space="preserve">Grafton / Sullivan </t>
  </si>
  <si>
    <t>Manchester</t>
  </si>
  <si>
    <t>Hillsborough</t>
  </si>
  <si>
    <t>Portsmouth</t>
  </si>
  <si>
    <t>Rockingham</t>
  </si>
  <si>
    <t>NJ</t>
  </si>
  <si>
    <t>Atlantic City / Ocean City / Cape May</t>
  </si>
  <si>
    <t>Atlantic and Cape May</t>
  </si>
  <si>
    <t>Belle Mead</t>
  </si>
  <si>
    <t>Somerset</t>
  </si>
  <si>
    <t>Cherry Hill / Moorestown</t>
  </si>
  <si>
    <t>Camden and Burlington</t>
  </si>
  <si>
    <t>Eatontown / Freehold</t>
  </si>
  <si>
    <t>Monmouth</t>
  </si>
  <si>
    <t>Edison / Piscataway</t>
  </si>
  <si>
    <t xml:space="preserve">Middlesex </t>
  </si>
  <si>
    <t>Flemington</t>
  </si>
  <si>
    <t>Hunterdon</t>
  </si>
  <si>
    <t>Newark</t>
  </si>
  <si>
    <t>Essex, Bergen, Hudson and Passaic</t>
  </si>
  <si>
    <t>Parsippany</t>
  </si>
  <si>
    <t>Morris</t>
  </si>
  <si>
    <t>Princeton / Trenton</t>
  </si>
  <si>
    <t>Mercer</t>
  </si>
  <si>
    <t>Springfield / Cranford / New Providence</t>
  </si>
  <si>
    <t>Union</t>
  </si>
  <si>
    <t>Toms River</t>
  </si>
  <si>
    <t>Ocean</t>
  </si>
  <si>
    <t>NM</t>
  </si>
  <si>
    <t>Carlsbad</t>
  </si>
  <si>
    <t>Eddy</t>
  </si>
  <si>
    <t>Las Cruces</t>
  </si>
  <si>
    <t>Dona Ana</t>
  </si>
  <si>
    <t>Los Alamos</t>
  </si>
  <si>
    <t xml:space="preserve">Los Alamos </t>
  </si>
  <si>
    <t>Santa Fe</t>
  </si>
  <si>
    <t>Taos</t>
  </si>
  <si>
    <t>NV</t>
  </si>
  <si>
    <t>Incline Village / Reno / Sparks</t>
  </si>
  <si>
    <t>Washoe</t>
  </si>
  <si>
    <t>Las Vegas</t>
  </si>
  <si>
    <t>Clark</t>
  </si>
  <si>
    <t>Stateline, Carson City</t>
  </si>
  <si>
    <t>Douglas, Carson City</t>
  </si>
  <si>
    <t>Albany</t>
  </si>
  <si>
    <t>Binghamton / Owego</t>
  </si>
  <si>
    <t>Broome and Tioga</t>
  </si>
  <si>
    <t>Buffalo</t>
  </si>
  <si>
    <t>Erie</t>
  </si>
  <si>
    <t>Floral Park / Garden City / Great Neck</t>
  </si>
  <si>
    <t>Nassau</t>
  </si>
  <si>
    <t>Glens Falls</t>
  </si>
  <si>
    <t>Warren</t>
  </si>
  <si>
    <t>Ithaca / Waterloo / Romulus</t>
  </si>
  <si>
    <t>Tompkins and Seneca</t>
  </si>
  <si>
    <t>Kingston</t>
  </si>
  <si>
    <t>Ulster</t>
  </si>
  <si>
    <t>Lake Placid</t>
  </si>
  <si>
    <t>Manhattan (includes the boroughs of Manhattan, Brooklyn, the Bronx, Queens and Staten Island)</t>
  </si>
  <si>
    <t>Bronx, Kings, New York, Queens, Richmond</t>
  </si>
  <si>
    <t>Niagara Falls</t>
  </si>
  <si>
    <t>Niagara</t>
  </si>
  <si>
    <t>Nyack / Palisades</t>
  </si>
  <si>
    <t>Rockland</t>
  </si>
  <si>
    <t>Poughkeepsie</t>
  </si>
  <si>
    <t>Dutchess</t>
  </si>
  <si>
    <t>Riverhead / Ronkonkoma / Melville</t>
  </si>
  <si>
    <t>Suffolk</t>
  </si>
  <si>
    <t>Saratoga Springs / Schenectady</t>
  </si>
  <si>
    <t>Saratoga and Schenectady</t>
  </si>
  <si>
    <t>Syracuse / Oswego</t>
  </si>
  <si>
    <t>Onondaga and Oswego</t>
  </si>
  <si>
    <t>Tarrytown / White Plains / New Rochelle</t>
  </si>
  <si>
    <t>Westchester</t>
  </si>
  <si>
    <t xml:space="preserve">Troy </t>
  </si>
  <si>
    <t>Rensselaer</t>
  </si>
  <si>
    <t>Watertown</t>
  </si>
  <si>
    <t>West Point</t>
  </si>
  <si>
    <t>OH</t>
  </si>
  <si>
    <t>Akron</t>
  </si>
  <si>
    <t>Canton</t>
  </si>
  <si>
    <t>Stark</t>
  </si>
  <si>
    <t>Cincinnati</t>
  </si>
  <si>
    <t>Hamilton / Clermont</t>
  </si>
  <si>
    <t>Cleveland</t>
  </si>
  <si>
    <t>Cuyahoga</t>
  </si>
  <si>
    <t>Columbus</t>
  </si>
  <si>
    <t>Franklin</t>
  </si>
  <si>
    <t>Dayton / Fairborn</t>
  </si>
  <si>
    <t>Greene, Darke and Montgomery</t>
  </si>
  <si>
    <t>Hamilton</t>
  </si>
  <si>
    <t>Butler and Warren</t>
  </si>
  <si>
    <t>Medina / Wooster</t>
  </si>
  <si>
    <t>Wayne and Medina</t>
  </si>
  <si>
    <t>Mentor</t>
  </si>
  <si>
    <t>Sandusky / Bellevue</t>
  </si>
  <si>
    <t>Erie /  Huron</t>
  </si>
  <si>
    <t>Youngstown</t>
  </si>
  <si>
    <t>Mahoning and Trumbull</t>
  </si>
  <si>
    <t>Enid</t>
  </si>
  <si>
    <t>Garfield</t>
  </si>
  <si>
    <t>Oklahoma City</t>
  </si>
  <si>
    <t>Oklahoma</t>
  </si>
  <si>
    <t>OR</t>
  </si>
  <si>
    <t>Beaverton</t>
  </si>
  <si>
    <t>Washington</t>
  </si>
  <si>
    <t>Bend</t>
  </si>
  <si>
    <t>Deschutes</t>
  </si>
  <si>
    <t>Clackamas</t>
  </si>
  <si>
    <t>Eugene / Florence</t>
  </si>
  <si>
    <t>Lane</t>
  </si>
  <si>
    <t>Lincoln City</t>
  </si>
  <si>
    <t>Lincoln</t>
  </si>
  <si>
    <t>Multnomah</t>
  </si>
  <si>
    <t>Seaside</t>
  </si>
  <si>
    <t>Clatsop</t>
  </si>
  <si>
    <t>PA</t>
  </si>
  <si>
    <t>Allentown / Easton / Bethlehem</t>
  </si>
  <si>
    <t>Lehigh and Northampton</t>
  </si>
  <si>
    <t>Bucks County</t>
  </si>
  <si>
    <t>Bucks</t>
  </si>
  <si>
    <t>Chester / Radnor / Essington</t>
  </si>
  <si>
    <t>Delaware</t>
  </si>
  <si>
    <t>Gettysburg</t>
  </si>
  <si>
    <t>Adams</t>
  </si>
  <si>
    <t>Harrisburg</t>
  </si>
  <si>
    <t>Dauphin County excluding Hershey</t>
  </si>
  <si>
    <t>Hershey</t>
  </si>
  <si>
    <t>Lancaster</t>
  </si>
  <si>
    <t>Malvern / Frazer / Berwyn</t>
  </si>
  <si>
    <t>Chester</t>
  </si>
  <si>
    <t>Mechanicsburg</t>
  </si>
  <si>
    <t>Montgomery County</t>
  </si>
  <si>
    <t>Montgomery</t>
  </si>
  <si>
    <t>Philadelphia</t>
  </si>
  <si>
    <t>Pittsburgh</t>
  </si>
  <si>
    <t>Allegheny</t>
  </si>
  <si>
    <t>Reading</t>
  </si>
  <si>
    <t>Berks</t>
  </si>
  <si>
    <t>Scranton</t>
  </si>
  <si>
    <t>Lackawanna</t>
  </si>
  <si>
    <t xml:space="preserve">State College </t>
  </si>
  <si>
    <t>Centre</t>
  </si>
  <si>
    <t>RI</t>
  </si>
  <si>
    <t>East Greenwich / Warwick / North Kingstown</t>
  </si>
  <si>
    <t>Kent and  Washington</t>
  </si>
  <si>
    <t>Jamestown / Middletown / Newport</t>
  </si>
  <si>
    <t xml:space="preserve">Newport </t>
  </si>
  <si>
    <t>Providence / Bristol</t>
  </si>
  <si>
    <t>SC</t>
  </si>
  <si>
    <t>Aiken</t>
  </si>
  <si>
    <t>Charleston</t>
  </si>
  <si>
    <t>Charleston, Berkeley and Dorchester</t>
  </si>
  <si>
    <t>Richland / Lexington</t>
  </si>
  <si>
    <t>Hilton Head</t>
  </si>
  <si>
    <t>Beaufort</t>
  </si>
  <si>
    <t>Myrtle Beach</t>
  </si>
  <si>
    <t>Horry</t>
  </si>
  <si>
    <t>SD</t>
  </si>
  <si>
    <t>Fall River and Custer</t>
  </si>
  <si>
    <t>Rapid City</t>
  </si>
  <si>
    <t>Pennington</t>
  </si>
  <si>
    <t xml:space="preserve">Sturgis / Spearfish </t>
  </si>
  <si>
    <t>Meade, Butte and Lawrence</t>
  </si>
  <si>
    <t>TN</t>
  </si>
  <si>
    <t>Brentwood / Franklin</t>
  </si>
  <si>
    <t>Williamson</t>
  </si>
  <si>
    <t xml:space="preserve">Chattanooga </t>
  </si>
  <si>
    <t>Knoxville</t>
  </si>
  <si>
    <t>Memphis</t>
  </si>
  <si>
    <t>Shelby</t>
  </si>
  <si>
    <t>Nashville</t>
  </si>
  <si>
    <t>Davidson</t>
  </si>
  <si>
    <t>Oak Ridge</t>
  </si>
  <si>
    <t>Anderson</t>
  </si>
  <si>
    <t>TX</t>
  </si>
  <si>
    <t>Arlington / Fort Worth / Grapevine</t>
  </si>
  <si>
    <t>Tarrant County and City of Grapevine</t>
  </si>
  <si>
    <t>Austin</t>
  </si>
  <si>
    <t>Travis</t>
  </si>
  <si>
    <t>Big Spring</t>
  </si>
  <si>
    <t>College Station</t>
  </si>
  <si>
    <t>Brazos</t>
  </si>
  <si>
    <t>Corpus Christi</t>
  </si>
  <si>
    <t>Nueces</t>
  </si>
  <si>
    <t>Galveston</t>
  </si>
  <si>
    <t>Greenville</t>
  </si>
  <si>
    <t>Hunt County</t>
  </si>
  <si>
    <t>Houston (L.B. Johnson Space Center)</t>
  </si>
  <si>
    <t>Montgomery, Fort Bend and Harris</t>
  </si>
  <si>
    <t>Laredo</t>
  </si>
  <si>
    <t>Webb</t>
  </si>
  <si>
    <t>McAllen</t>
  </si>
  <si>
    <t>Hidalgo</t>
  </si>
  <si>
    <t>Pearsall</t>
  </si>
  <si>
    <t>Frio, Medina, and La Salle</t>
  </si>
  <si>
    <t>Plano</t>
  </si>
  <si>
    <t>Collin</t>
  </si>
  <si>
    <t xml:space="preserve">Round Rock </t>
  </si>
  <si>
    <t>San Antonio</t>
  </si>
  <si>
    <t>Bexar</t>
  </si>
  <si>
    <t>South Padre Island</t>
  </si>
  <si>
    <t>Cameron</t>
  </si>
  <si>
    <t>Waco</t>
  </si>
  <si>
    <t>McLennan</t>
  </si>
  <si>
    <t>UT</t>
  </si>
  <si>
    <t>Moab</t>
  </si>
  <si>
    <t>Grand</t>
  </si>
  <si>
    <t>Park City</t>
  </si>
  <si>
    <t>Provo</t>
  </si>
  <si>
    <t>Utah</t>
  </si>
  <si>
    <t>Salt Lake City</t>
  </si>
  <si>
    <t>Salt Lake and Tooele</t>
  </si>
  <si>
    <t>Abingdon</t>
  </si>
  <si>
    <t>Blacksburg</t>
  </si>
  <si>
    <t>Charlottesville</t>
  </si>
  <si>
    <t>City of Charlottesville, Albemarle, Greene</t>
  </si>
  <si>
    <t>Chesapeake / Suffolk</t>
  </si>
  <si>
    <t>Cities of Chesapeake and Suffolk</t>
  </si>
  <si>
    <t>Fredericksburg</t>
  </si>
  <si>
    <t>City of Fredericksburg / Spotsylvania / Stafford / Caroline</t>
  </si>
  <si>
    <t>Loudoun County</t>
  </si>
  <si>
    <t>Loudoun</t>
  </si>
  <si>
    <t>Lynchburg</t>
  </si>
  <si>
    <t>Campbell, Lynchburg City</t>
  </si>
  <si>
    <t>Norfolk / Portsmouth</t>
  </si>
  <si>
    <t>Cities of Norfolk and Portsmouth</t>
  </si>
  <si>
    <t>Prince William County / Manassas</t>
  </si>
  <si>
    <t>Prince William and City of Manassas</t>
  </si>
  <si>
    <t>City of Richmond</t>
  </si>
  <si>
    <t>Roanoke</t>
  </si>
  <si>
    <t>City limits of Roanoke</t>
  </si>
  <si>
    <t>Virginia Beach</t>
  </si>
  <si>
    <t>City of Virginia Beach</t>
  </si>
  <si>
    <t>Wallops Island</t>
  </si>
  <si>
    <t>Accomack</t>
  </si>
  <si>
    <t xml:space="preserve">Warrenton </t>
  </si>
  <si>
    <t>Fauquier</t>
  </si>
  <si>
    <t>Williamsburg / York</t>
  </si>
  <si>
    <t>James City and York Counties, City of Williamsburg</t>
  </si>
  <si>
    <t>VT</t>
  </si>
  <si>
    <t>Burlington / St. Albans</t>
  </si>
  <si>
    <t>Chittenden and Franklin</t>
  </si>
  <si>
    <t>Bennington</t>
  </si>
  <si>
    <t>Middlebury</t>
  </si>
  <si>
    <t>Addison</t>
  </si>
  <si>
    <t>Montpelier</t>
  </si>
  <si>
    <t xml:space="preserve">Stowe </t>
  </si>
  <si>
    <t>Lamoille</t>
  </si>
  <si>
    <t>White River Junction</t>
  </si>
  <si>
    <t>Windsor</t>
  </si>
  <si>
    <t>WA</t>
  </si>
  <si>
    <t>Anacortes / Coupeville / Oak Harbor</t>
  </si>
  <si>
    <t xml:space="preserve">Skagit, Island, San Juan </t>
  </si>
  <si>
    <t>Everett / Lynnwood</t>
  </si>
  <si>
    <t>Snohomish</t>
  </si>
  <si>
    <t>Ocean Shores</t>
  </si>
  <si>
    <t>Grays Harbor</t>
  </si>
  <si>
    <t>Olympia / Tumwater</t>
  </si>
  <si>
    <t>Thurston</t>
  </si>
  <si>
    <t>Port Angeles / Port Townsend</t>
  </si>
  <si>
    <t>Clallam and Jefferson</t>
  </si>
  <si>
    <t>Richland / Pasco</t>
  </si>
  <si>
    <t>Benton / Franklin</t>
  </si>
  <si>
    <t>Seattle</t>
  </si>
  <si>
    <t>King</t>
  </si>
  <si>
    <t>Spokane</t>
  </si>
  <si>
    <t>Tacoma</t>
  </si>
  <si>
    <t>Pierce</t>
  </si>
  <si>
    <t>Vancouver</t>
  </si>
  <si>
    <t>Clark, Cowlitz and Skamania</t>
  </si>
  <si>
    <t>WI</t>
  </si>
  <si>
    <t>Appleton</t>
  </si>
  <si>
    <t>Outagamie</t>
  </si>
  <si>
    <t>Brookfield / Racine</t>
  </si>
  <si>
    <t>Waukesha / Racine</t>
  </si>
  <si>
    <t>Lake Geneva</t>
  </si>
  <si>
    <t>Walworth</t>
  </si>
  <si>
    <t>Madison</t>
  </si>
  <si>
    <t>Dane</t>
  </si>
  <si>
    <t>Milwaukee</t>
  </si>
  <si>
    <t>Sheboygan</t>
  </si>
  <si>
    <t xml:space="preserve">Sheboygan </t>
  </si>
  <si>
    <t>Sturgeon Bay</t>
  </si>
  <si>
    <t>Door</t>
  </si>
  <si>
    <t>Wisconsin Dells</t>
  </si>
  <si>
    <t>Kanawha</t>
  </si>
  <si>
    <t>Morgantown</t>
  </si>
  <si>
    <t>Monongalia</t>
  </si>
  <si>
    <t>Shepherdstown</t>
  </si>
  <si>
    <t>Wheeling</t>
  </si>
  <si>
    <t>Ohio</t>
  </si>
  <si>
    <t>WY</t>
  </si>
  <si>
    <t>Cody</t>
  </si>
  <si>
    <t>Park</t>
  </si>
  <si>
    <t>Evanston / Rock Springs</t>
  </si>
  <si>
    <t>Sweetwater / Uinta</t>
  </si>
  <si>
    <t>Gillette</t>
  </si>
  <si>
    <t>Jackson / Pinedale</t>
  </si>
  <si>
    <t>Teton and Sublette</t>
  </si>
  <si>
    <t>Sheridan</t>
  </si>
  <si>
    <t>3 days * ($113 hotel + $58 meals/incidentals) + ($600 round trip) = $1113 per trip</t>
  </si>
  <si>
    <t>i We have assumed that no controlled landfill will close or remove equipment during this ICR period.</t>
  </si>
  <si>
    <t>Table 3.B.  Annual Federal Government Burden and Cost of Recordkeeping and Reporting</t>
  </si>
  <si>
    <t>Table 3.C.  Annual Federal Government Burden and Cost of Recordkeeping and Reporting</t>
  </si>
  <si>
    <t>(B)
Annual Non-Labor Costs Per Occurrence</t>
  </si>
  <si>
    <t>(C) 
Number of Occurrences Per Respondent Per Year</t>
  </si>
  <si>
    <t>(E) Technical Hours per Respondent Per Year
 (A X C)</t>
  </si>
  <si>
    <t>(H) Technical Hours per Year @ $84.95 (E X F)</t>
  </si>
  <si>
    <t>(I)         Clerical Hours per Year @ $29.55 (H X 0.1)</t>
  </si>
  <si>
    <t>(G) 
Civil Engineer Technician per Year @ $48.69</t>
  </si>
  <si>
    <t>(J)       Management Hours per Year @ $109.43 (H X .05)</t>
  </si>
  <si>
    <r>
      <t xml:space="preserve">(K)  Total Labor Costs Per Year </t>
    </r>
    <r>
      <rPr>
        <vertAlign val="superscript"/>
        <sz val="7"/>
        <rFont val="Arial"/>
        <family val="2"/>
      </rPr>
      <t>b</t>
    </r>
  </si>
  <si>
    <t>(D) 
Civil Engineer Technician Hours per Respondent Per Year
 (A X C)</t>
  </si>
  <si>
    <t>(F) 
Number of Respondents Per Year</t>
  </si>
  <si>
    <t>(L) Total Non-Labor Capital Costs Per Year (Bx Cx F)</t>
  </si>
  <si>
    <t xml:space="preserve">Equipment Removal Report requires inclusion of 3 successive NMOC rates using Tier 2 calculations to demonstrate landfill is below the NMOC threshold. </t>
  </si>
  <si>
    <t>Includes only responses that are submitted as reports.</t>
  </si>
  <si>
    <r>
      <t>(A) Respondent Hours per Occurrence</t>
    </r>
    <r>
      <rPr>
        <vertAlign val="superscript"/>
        <sz val="7"/>
        <rFont val="Arial"/>
        <family val="2"/>
      </rPr>
      <t>a</t>
    </r>
  </si>
  <si>
    <r>
      <t>(M) Total Number of Responses per Year (C X F)</t>
    </r>
    <r>
      <rPr>
        <vertAlign val="superscript"/>
        <sz val="7"/>
        <rFont val="Arial"/>
        <family val="2"/>
      </rPr>
      <t>c</t>
    </r>
  </si>
  <si>
    <t>We have assumed all respondent hours equals the number of Technical Hours except for surface methane monitoring which fall under Civil Engineer Technician Hours.</t>
  </si>
  <si>
    <t>a, f, g</t>
  </si>
  <si>
    <t>f, m</t>
  </si>
  <si>
    <t>f, o</t>
  </si>
  <si>
    <t>Review Revised Collection and Control System Design Plan</t>
  </si>
  <si>
    <t>H.</t>
  </si>
  <si>
    <t>Management hours per year (E=Dx0.05)</t>
  </si>
  <si>
    <t>j Assumes 10 percent of respondents submitting a design plan will submit a revised design plan to account for changes to the landfill or the GCCS as allowed for in 60.767(h).</t>
  </si>
  <si>
    <t>k These rates are from the Office of Personnel Management (OPM), 2014 General Schedule, which excludes locality rates of pay.  The rates have been increased by 60 percent to account for the benefit packages available to government employees. These rates can be obtained from the OPM web site, https://www.opm.gov/policy-data-oversight/pay-leave/salaries-wages/2014/general-schedule/.</t>
  </si>
  <si>
    <t>l Total cost is based on the number of trips taken by EPA to observe performance tests in year 1 (3.A. &amp; 3.B.) multiplied by $1113 per trip.  The source for hotel and meals/incidental costs is based on FY' 14 per diem rates, averaged across all locations in the United States.  Airfares are estimated based on experience from other rulemakings. See: http://www.gsa.gov/portal/category/100120</t>
  </si>
  <si>
    <t>Review notification of performance test</t>
  </si>
  <si>
    <t>J.</t>
  </si>
  <si>
    <t>Review request for alternative timeline corrections</t>
  </si>
  <si>
    <t>b Number of occurrences is based on the total number of landfills that are subject to the standard as well as the number of sources that fall below the thresholds of the standard.</t>
  </si>
  <si>
    <t xml:space="preserve">d Number of occurrences is based on the number of controlled landfills. Assumes no controlled landfills during this ICR period. </t>
  </si>
  <si>
    <t>e Number of occurrences is based on the assumption that of the landfills that test, 10% of them will have exceedances and need enforcement.</t>
  </si>
  <si>
    <t xml:space="preserve">f Number of occurrences is based on the number of controlled landfills. Assumes no controlled landfills during this ICR period thus no landfills will have modifications. </t>
  </si>
  <si>
    <t>g Number of occurrences are based on 2 estimated landfills expected to come online by 2015 and having a design capacity less than 2.5 million megagrams by mass or 2.5 million cubic meters by volume. No amended design capacity reports are expected in the first three years of this ICR since landfills will be recently opened and not yet applying for any expansions.</t>
  </si>
  <si>
    <t xml:space="preserve">h Number of occurrences is the number of uncontrolled landfills that use Tier 1 or Tier 2 calculations for their NMOC reports. </t>
  </si>
  <si>
    <r>
      <t xml:space="preserve">(H) Costs, $ </t>
    </r>
    <r>
      <rPr>
        <vertAlign val="superscript"/>
        <sz val="10"/>
        <rFont val="Arial"/>
        <family val="2"/>
      </rPr>
      <t>k</t>
    </r>
  </si>
  <si>
    <t>a Number of occurrences is the number of states where affected sources will exist and each EPA Region (50 states + 10 EPA regions = 60 respondents).</t>
  </si>
  <si>
    <t>Total # of respondants</t>
  </si>
  <si>
    <t>http://www.bls.gov/oes/2012/may/oes_nat.htm#17-0000</t>
  </si>
  <si>
    <t>This ICR uses mean hourly wage for the following labor categories from the United States Department of Labor, Bureau of Labor Statistics, May 2012, “National Occupational Employment and Wage Estimates United States”:  Civil Engineer for Managerial labor; Civil Engineering Technician for Technical labor, and Office Clerks, General for Clerical labor.  The rates have been increased by 110 percent to account for the benefit packages available to those employed by private industry.</t>
  </si>
  <si>
    <t>This is a one time requirement for new respondents. We have assumed that each new respondent will take 40 hours to read instructions as part of their reporting requirements.</t>
  </si>
  <si>
    <t>i, j</t>
  </si>
  <si>
    <t>k, l</t>
  </si>
  <si>
    <t xml:space="preserve">We have assumed that 50 percent of uncontrolled landfills with use Tier 1 calculations annually and 50 percent will use Tier 2 calculations once every 5 years for their NMOC reports. </t>
  </si>
  <si>
    <t>Table 1.B.  Annual Respondent Burden and Cost of Recordkeeping and Reporting Requirements for the Standards of Performance</t>
  </si>
  <si>
    <t>Table 1.A.  Annual Respondent Burden and Cost of Recordkeeping and Reporting Requirements for the Standards of Performance</t>
  </si>
  <si>
    <t>Average</t>
  </si>
  <si>
    <t>We have assumed that 2 landfills will have a design capacity less than 2.5 million megagrams by mass or 2.5 million cubic meters by volume and thus will complete the initial design capacity report. In the first year of this ICR.</t>
  </si>
  <si>
    <t>Number of occurrences is based on the total number of landfills that are subject to the standard based on design capacity.</t>
  </si>
  <si>
    <t>(N) Capital/Start-up Costs per occurence</t>
  </si>
  <si>
    <t>c Number of occurrences is based on the assumption that EPA personnel will observe 20% of the initial performance tests and surface methane monitoring that occur. Cost to conduct surface methane monitoring includes time for monitor rental for agency as well as agency labor, which is $375 per occurrence based on the size of the landfills expected to install controls beginning in year 2020. However, none of the landfills will conduct surface emission monitoring during this first 3-year period.</t>
  </si>
  <si>
    <t>for Municipal Solid Waste Landfills - Subpart XXX - Year 1, Proposed Option 2.5/40</t>
  </si>
  <si>
    <t>for Municipal Solid Waste Landfills - Subpart XXX - Year 2, Proposed Option 2.5/40</t>
  </si>
  <si>
    <t>for Municipal Solid Waste Landfills - Subpart XXX - Year 3, Proposed Option 2.5/40</t>
  </si>
  <si>
    <t xml:space="preserve">Assumes no controlled landfill during this ICR period. </t>
  </si>
  <si>
    <t xml:space="preserve">The average acreage of controlled sites is estimated to be 67 acres under the proposed 2.5/40 option. We assumed daily equipment rental costs at $125/day and 3 days per occurrence. </t>
  </si>
  <si>
    <t>Baseline (2.5 design capacity/50 Mg/yr NMOC)</t>
  </si>
  <si>
    <t>2.5/40</t>
  </si>
  <si>
    <t>Proposed option 2.5/40 (2.5 design capacity/40 Mg/yr NMOC)</t>
  </si>
  <si>
    <t>Option 2.5/40</t>
  </si>
  <si>
    <t>for Municipal Solid Waste Landfills - Subpart XXX - Year 1</t>
  </si>
  <si>
    <t>for Municipal Solid Waste Landfills - Subpart XXX - Year 2</t>
  </si>
  <si>
    <t>for Municipal Solid Waste Landfills - Subpart XXX - Year 3</t>
  </si>
  <si>
    <t>f, n</t>
  </si>
  <si>
    <t>Based on the annualized capital costs for method 25 or 25C over 15 years, which is the expected lifetime of the flare or other destruction device.</t>
  </si>
  <si>
    <t>Based on the annualized labor and capital costs for method 25 or 25C over 5 years, since a Tier 2 test must be repeated every 5 years.</t>
  </si>
</sst>
</file>

<file path=xl/styles.xml><?xml version="1.0" encoding="utf-8"?>
<styleSheet xmlns="http://schemas.openxmlformats.org/spreadsheetml/2006/main">
  <numFmts count="13">
    <numFmt numFmtId="8" formatCode="&quot;$&quot;#,##0.00_);[Red]\(&quot;$&quot;#,##0.00\)"/>
    <numFmt numFmtId="44" formatCode="_(&quot;$&quot;* #,##0.00_);_(&quot;$&quot;* \(#,##0.00\);_(&quot;$&quot;* &quot;-&quot;??_);_(@_)"/>
    <numFmt numFmtId="43" formatCode="_(* #,##0.00_);_(* \(#,##0.00\);_(* &quot;-&quot;??_);_(@_)"/>
    <numFmt numFmtId="164" formatCode="0.0"/>
    <numFmt numFmtId="165" formatCode="0.00000"/>
    <numFmt numFmtId="166" formatCode="&quot;$&quot;#,##0"/>
    <numFmt numFmtId="167" formatCode="&quot;$&quot;#,##0.00"/>
    <numFmt numFmtId="168" formatCode="General_)"/>
    <numFmt numFmtId="169" formatCode="_(* #,##0_);_(* \(#,##0\);_(* &quot;-&quot;??_);_(@_)"/>
    <numFmt numFmtId="170" formatCode="_(&quot;$&quot;* #,##0_);_(&quot;$&quot;* \(#,##0\);_(&quot;$&quot;* &quot;-&quot;??_);_(@_)"/>
    <numFmt numFmtId="171" formatCode="mmmm\ d"/>
    <numFmt numFmtId="172" formatCode="&quot;$&quot;\ #,##0"/>
    <numFmt numFmtId="173" formatCode="_(* #,##0.000_);_(* \(#,##0.000\);_(* &quot;-&quot;??_);_(@_)"/>
  </numFmts>
  <fonts count="46">
    <font>
      <sz val="11"/>
      <color theme="1"/>
      <name val="Calibri"/>
      <family val="2"/>
      <scheme val="minor"/>
    </font>
    <font>
      <sz val="11"/>
      <color rgb="FF006100"/>
      <name val="Calibri"/>
      <family val="2"/>
      <scheme val="minor"/>
    </font>
    <font>
      <sz val="11"/>
      <color rgb="FF9C6500"/>
      <name val="Calibri"/>
      <family val="2"/>
      <scheme val="minor"/>
    </font>
    <font>
      <sz val="9"/>
      <color theme="1"/>
      <name val="Courier New"/>
      <family val="3"/>
    </font>
    <font>
      <b/>
      <sz val="9"/>
      <color theme="1"/>
      <name val="Courier New"/>
      <family val="3"/>
    </font>
    <font>
      <sz val="8"/>
      <name val="Arial"/>
      <family val="2"/>
    </font>
    <font>
      <sz val="10"/>
      <name val="Arial"/>
      <family val="2"/>
    </font>
    <font>
      <sz val="10"/>
      <name val="MS Sans Serif"/>
      <family val="2"/>
    </font>
    <font>
      <sz val="11"/>
      <color theme="1"/>
      <name val="Arial"/>
      <family val="2"/>
    </font>
    <font>
      <sz val="10"/>
      <color indexed="8"/>
      <name val="Arial"/>
      <family val="2"/>
    </font>
    <font>
      <sz val="11"/>
      <color indexed="8"/>
      <name val="Calibri"/>
      <family val="2"/>
    </font>
    <font>
      <b/>
      <i/>
      <sz val="11"/>
      <color theme="1"/>
      <name val="Calibri"/>
      <family val="2"/>
      <scheme val="minor"/>
    </font>
    <font>
      <b/>
      <i/>
      <sz val="11"/>
      <color theme="1"/>
      <name val="Times New Roman"/>
      <family val="1"/>
    </font>
    <font>
      <sz val="11"/>
      <color theme="1"/>
      <name val="Times New Roman"/>
      <family val="1"/>
    </font>
    <font>
      <b/>
      <sz val="11"/>
      <color rgb="FF4F81BD"/>
      <name val="Times New Roman"/>
      <family val="1"/>
    </font>
    <font>
      <b/>
      <sz val="11"/>
      <color theme="1"/>
      <name val="Times New Roman"/>
      <family val="1"/>
    </font>
    <font>
      <u/>
      <sz val="11"/>
      <color theme="10"/>
      <name val="Calibri"/>
      <family val="2"/>
    </font>
    <font>
      <b/>
      <sz val="9"/>
      <color indexed="81"/>
      <name val="Tahoma"/>
      <family val="2"/>
    </font>
    <font>
      <sz val="9"/>
      <color indexed="81"/>
      <name val="Tahoma"/>
      <family val="2"/>
    </font>
    <font>
      <b/>
      <sz val="10"/>
      <name val="Arial"/>
      <family val="2"/>
    </font>
    <font>
      <b/>
      <sz val="10"/>
      <color indexed="8"/>
      <name val="Arial"/>
      <family val="2"/>
    </font>
    <font>
      <sz val="11"/>
      <color theme="1"/>
      <name val="Tahoma"/>
      <family val="2"/>
    </font>
    <font>
      <sz val="11"/>
      <color theme="1"/>
      <name val="Calibri"/>
      <family val="2"/>
      <scheme val="minor"/>
    </font>
    <font>
      <sz val="6.5"/>
      <name val="Arial"/>
      <family val="2"/>
    </font>
    <font>
      <b/>
      <sz val="8"/>
      <name val="Arial"/>
      <family val="2"/>
    </font>
    <font>
      <b/>
      <sz val="7"/>
      <name val="Arial"/>
      <family val="2"/>
    </font>
    <font>
      <sz val="7"/>
      <name val="Arial"/>
      <family val="2"/>
    </font>
    <font>
      <i/>
      <sz val="7"/>
      <name val="Arial"/>
      <family val="2"/>
    </font>
    <font>
      <sz val="8"/>
      <name val="Helv"/>
    </font>
    <font>
      <b/>
      <sz val="9"/>
      <color rgb="FF000000"/>
      <name val="Courier New"/>
      <family val="3"/>
    </font>
    <font>
      <sz val="9"/>
      <color rgb="FF000000"/>
      <name val="Courier New"/>
      <family val="3"/>
    </font>
    <font>
      <sz val="11"/>
      <color rgb="FF000000"/>
      <name val="Calibri"/>
      <family val="2"/>
      <scheme val="minor"/>
    </font>
    <font>
      <b/>
      <sz val="6.5"/>
      <name val="Arial"/>
      <family val="2"/>
    </font>
    <font>
      <vertAlign val="superscript"/>
      <sz val="7"/>
      <name val="Arial"/>
      <family val="2"/>
    </font>
    <font>
      <b/>
      <sz val="8"/>
      <color indexed="10"/>
      <name val="Arial"/>
      <family val="2"/>
    </font>
    <font>
      <i/>
      <sz val="8"/>
      <name val="Arial"/>
      <family val="2"/>
    </font>
    <font>
      <sz val="8"/>
      <color rgb="FFFF0000"/>
      <name val="Arial"/>
      <family val="2"/>
    </font>
    <font>
      <sz val="10"/>
      <name val="Arial"/>
      <family val="2"/>
    </font>
    <font>
      <vertAlign val="superscript"/>
      <sz val="10"/>
      <name val="Arial"/>
      <family val="2"/>
    </font>
    <font>
      <sz val="12"/>
      <color theme="1"/>
      <name val="Times New Roman"/>
      <family val="1"/>
    </font>
    <font>
      <sz val="12"/>
      <color rgb="FF000000"/>
      <name val="Times New Roman"/>
      <family val="1"/>
    </font>
    <font>
      <b/>
      <sz val="12"/>
      <name val="Arial"/>
      <family val="2"/>
    </font>
    <font>
      <sz val="10"/>
      <color indexed="72"/>
      <name val="Microsoft Sans Serif"/>
      <family val="2"/>
    </font>
    <font>
      <sz val="10"/>
      <color indexed="64"/>
      <name val="Microsoft Sans Serif"/>
      <family val="2"/>
    </font>
    <font>
      <sz val="9"/>
      <color indexed="81"/>
      <name val="Tahoma"/>
      <charset val="1"/>
    </font>
    <font>
      <b/>
      <sz val="9"/>
      <color indexed="81"/>
      <name val="Tahoma"/>
      <charset val="1"/>
    </font>
  </fonts>
  <fills count="16">
    <fill>
      <patternFill patternType="none"/>
    </fill>
    <fill>
      <patternFill patternType="gray125"/>
    </fill>
    <fill>
      <patternFill patternType="solid">
        <fgColor rgb="FFC6EFCE"/>
      </patternFill>
    </fill>
    <fill>
      <patternFill patternType="solid">
        <fgColor rgb="FFFFEB9C"/>
      </patternFill>
    </fill>
    <fill>
      <patternFill patternType="solid">
        <fgColor rgb="FFFFFF00"/>
        <bgColor indexed="64"/>
      </patternFill>
    </fill>
    <fill>
      <patternFill patternType="solid">
        <fgColor indexed="22"/>
        <bgColor indexed="0"/>
      </patternFill>
    </fill>
    <fill>
      <patternFill patternType="solid">
        <fgColor theme="5" tint="0.59999389629810485"/>
        <bgColor indexed="0"/>
      </patternFill>
    </fill>
    <fill>
      <patternFill patternType="solid">
        <fgColor rgb="FFB8CCE4"/>
        <bgColor indexed="64"/>
      </patternFill>
    </fill>
    <fill>
      <patternFill patternType="solid">
        <fgColor theme="0" tint="-0.14999847407452621"/>
        <bgColor indexed="64"/>
      </patternFill>
    </fill>
    <fill>
      <patternFill patternType="solid">
        <fgColor rgb="FF00B0F0"/>
        <bgColor indexed="64"/>
      </patternFill>
    </fill>
    <fill>
      <patternFill patternType="solid">
        <fgColor rgb="FF92D050"/>
        <bgColor indexed="64"/>
      </patternFill>
    </fill>
    <fill>
      <patternFill patternType="solid">
        <fgColor indexed="22"/>
        <bgColor indexed="64"/>
      </patternFill>
    </fill>
    <fill>
      <patternFill patternType="solid">
        <fgColor indexed="8"/>
        <bgColor indexed="64"/>
      </patternFill>
    </fill>
    <fill>
      <patternFill patternType="solid">
        <fgColor indexed="9"/>
        <bgColor indexed="64"/>
      </patternFill>
    </fill>
    <fill>
      <patternFill patternType="solid">
        <fgColor indexed="8"/>
        <bgColor indexed="12"/>
      </patternFill>
    </fill>
    <fill>
      <patternFill patternType="solid">
        <fgColor rgb="FFFFC000"/>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22"/>
      </left>
      <right/>
      <top style="thin">
        <color indexed="22"/>
      </top>
      <bottom style="thin">
        <color indexed="22"/>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right style="hair">
        <color indexed="64"/>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10"/>
      </left>
      <right/>
      <top style="thin">
        <color indexed="10"/>
      </top>
      <bottom style="thin">
        <color indexed="10"/>
      </bottom>
      <diagonal/>
    </border>
    <border>
      <left style="medium">
        <color indexed="64"/>
      </left>
      <right style="hair">
        <color indexed="64"/>
      </right>
      <top style="hair">
        <color indexed="64"/>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s>
  <cellStyleXfs count="24">
    <xf numFmtId="0" fontId="0" fillId="0" borderId="0"/>
    <xf numFmtId="0" fontId="1" fillId="2" borderId="0" applyNumberFormat="0" applyBorder="0" applyAlignment="0" applyProtection="0"/>
    <xf numFmtId="0" fontId="2" fillId="3" borderId="0" applyNumberFormat="0" applyBorder="0" applyAlignment="0" applyProtection="0"/>
    <xf numFmtId="43" fontId="5" fillId="0" borderId="0" applyFont="0" applyFill="0" applyBorder="0" applyAlignment="0" applyProtection="0"/>
    <xf numFmtId="0" fontId="6" fillId="0" borderId="0" applyNumberFormat="0" applyFont="0" applyFill="0" applyBorder="0" applyAlignment="0" applyProtection="0"/>
    <xf numFmtId="0" fontId="5" fillId="0" borderId="0"/>
    <xf numFmtId="0" fontId="7" fillId="0" borderId="0"/>
    <xf numFmtId="0" fontId="8" fillId="0" borderId="0"/>
    <xf numFmtId="0" fontId="9" fillId="0" borderId="0"/>
    <xf numFmtId="0" fontId="9" fillId="0" borderId="0"/>
    <xf numFmtId="0" fontId="9" fillId="0" borderId="0"/>
    <xf numFmtId="0" fontId="16" fillId="0" borderId="0" applyNumberFormat="0" applyFill="0" applyBorder="0" applyAlignment="0" applyProtection="0">
      <alignment vertical="top"/>
      <protection locked="0"/>
    </xf>
    <xf numFmtId="0" fontId="6" fillId="0" borderId="0"/>
    <xf numFmtId="0" fontId="6" fillId="0" borderId="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22" fillId="0" borderId="0"/>
    <xf numFmtId="168" fontId="28" fillId="0" borderId="0"/>
    <xf numFmtId="9" fontId="6" fillId="0" borderId="0" applyFont="0" applyFill="0" applyBorder="0" applyAlignment="0" applyProtection="0"/>
    <xf numFmtId="43" fontId="22" fillId="0" borderId="0" applyFont="0" applyFill="0" applyBorder="0" applyAlignment="0" applyProtection="0"/>
    <xf numFmtId="0" fontId="37" fillId="0" borderId="0"/>
  </cellStyleXfs>
  <cellXfs count="353">
    <xf numFmtId="0" fontId="0" fillId="0" borderId="0" xfId="0"/>
    <xf numFmtId="0" fontId="3" fillId="0" borderId="1" xfId="0" applyFont="1" applyBorder="1"/>
    <xf numFmtId="0" fontId="3" fillId="0" borderId="1" xfId="0" applyFont="1" applyBorder="1" applyAlignment="1">
      <alignment vertical="top" wrapText="1"/>
    </xf>
    <xf numFmtId="0" fontId="10" fillId="5" borderId="4" xfId="8" applyFont="1" applyFill="1" applyBorder="1" applyAlignment="1">
      <alignment horizontal="center"/>
    </xf>
    <xf numFmtId="0" fontId="10" fillId="0" borderId="5" xfId="8" applyFont="1" applyFill="1" applyBorder="1" applyAlignment="1">
      <alignment wrapText="1"/>
    </xf>
    <xf numFmtId="0" fontId="10" fillId="0" borderId="5" xfId="8" applyFont="1" applyFill="1" applyBorder="1" applyAlignment="1">
      <alignment horizontal="right" wrapText="1"/>
    </xf>
    <xf numFmtId="0" fontId="0" fillId="0" borderId="0" xfId="0" pivotButton="1"/>
    <xf numFmtId="0" fontId="0" fillId="0" borderId="0" xfId="0" applyAlignment="1">
      <alignment horizontal="left"/>
    </xf>
    <xf numFmtId="0" fontId="0" fillId="0" borderId="0" xfId="0" applyNumberFormat="1"/>
    <xf numFmtId="0" fontId="0" fillId="4" borderId="0" xfId="0" applyFill="1"/>
    <xf numFmtId="0" fontId="0" fillId="4" borderId="0" xfId="0" applyNumberFormat="1" applyFill="1"/>
    <xf numFmtId="0" fontId="0" fillId="0" borderId="0" xfId="0" applyAlignment="1">
      <alignment wrapText="1"/>
    </xf>
    <xf numFmtId="0" fontId="10" fillId="5" borderId="4" xfId="9" applyFont="1" applyFill="1" applyBorder="1" applyAlignment="1">
      <alignment horizontal="center"/>
    </xf>
    <xf numFmtId="0" fontId="10" fillId="6" borderId="4" xfId="9" applyFont="1" applyFill="1" applyBorder="1" applyAlignment="1">
      <alignment horizontal="center"/>
    </xf>
    <xf numFmtId="0" fontId="1" fillId="2" borderId="1" xfId="1" applyBorder="1" applyAlignment="1">
      <alignment horizontal="center" wrapText="1"/>
    </xf>
    <xf numFmtId="0" fontId="10" fillId="0" borderId="5" xfId="10" applyFont="1" applyFill="1" applyBorder="1" applyAlignment="1">
      <alignment wrapText="1"/>
    </xf>
    <xf numFmtId="0" fontId="10" fillId="0" borderId="5" xfId="10" applyFont="1" applyFill="1" applyBorder="1" applyAlignment="1">
      <alignment horizontal="right" wrapText="1"/>
    </xf>
    <xf numFmtId="0" fontId="11" fillId="0" borderId="0" xfId="0" applyFont="1" applyAlignment="1">
      <alignment horizontal="left"/>
    </xf>
    <xf numFmtId="0" fontId="0" fillId="0" borderId="9" xfId="0" applyBorder="1" applyAlignment="1">
      <alignment horizontal="left"/>
    </xf>
    <xf numFmtId="0" fontId="0" fillId="0" borderId="0" xfId="0" applyNumberFormat="1" applyBorder="1"/>
    <xf numFmtId="0" fontId="0" fillId="0" borderId="10" xfId="0" applyNumberFormat="1" applyBorder="1"/>
    <xf numFmtId="0" fontId="0" fillId="0" borderId="11" xfId="0" applyBorder="1" applyAlignment="1">
      <alignment horizontal="left"/>
    </xf>
    <xf numFmtId="0" fontId="0" fillId="0" borderId="12" xfId="0" applyNumberFormat="1" applyBorder="1"/>
    <xf numFmtId="0" fontId="0" fillId="0" borderId="13" xfId="0" applyNumberFormat="1" applyBorder="1"/>
    <xf numFmtId="0" fontId="12" fillId="0" borderId="0" xfId="0" applyFont="1"/>
    <xf numFmtId="0" fontId="13" fillId="0" borderId="0" xfId="0" applyFont="1"/>
    <xf numFmtId="0" fontId="14" fillId="0" borderId="0" xfId="0" applyFont="1"/>
    <xf numFmtId="0" fontId="15" fillId="7" borderId="7" xfId="0" applyFont="1" applyFill="1" applyBorder="1" applyAlignment="1">
      <alignment horizontal="center" wrapText="1"/>
    </xf>
    <xf numFmtId="0" fontId="15" fillId="7" borderId="14" xfId="0" applyFont="1" applyFill="1" applyBorder="1" applyAlignment="1">
      <alignment horizontal="center" wrapText="1"/>
    </xf>
    <xf numFmtId="0" fontId="16" fillId="7" borderId="14" xfId="11" applyFill="1" applyBorder="1" applyAlignment="1" applyProtection="1">
      <alignment horizontal="center" wrapText="1"/>
    </xf>
    <xf numFmtId="0" fontId="13" fillId="0" borderId="15" xfId="0" applyFont="1" applyBorder="1" applyAlignment="1">
      <alignment horizontal="center" vertical="top" wrapText="1"/>
    </xf>
    <xf numFmtId="8" fontId="13" fillId="0" borderId="13" xfId="0" applyNumberFormat="1" applyFont="1" applyBorder="1" applyAlignment="1">
      <alignment horizontal="center" vertical="top" wrapText="1"/>
    </xf>
    <xf numFmtId="0" fontId="13" fillId="0" borderId="13" xfId="0" applyFont="1" applyBorder="1" applyAlignment="1">
      <alignment horizontal="center" vertical="top" wrapText="1"/>
    </xf>
    <xf numFmtId="0" fontId="16" fillId="0" borderId="0" xfId="11" applyAlignment="1" applyProtection="1"/>
    <xf numFmtId="0" fontId="0" fillId="8" borderId="0" xfId="0" applyFill="1"/>
    <xf numFmtId="0" fontId="0" fillId="8" borderId="0" xfId="0" applyFill="1" applyAlignment="1">
      <alignment wrapText="1"/>
    </xf>
    <xf numFmtId="0" fontId="0" fillId="0" borderId="1" xfId="0" applyBorder="1"/>
    <xf numFmtId="3" fontId="0" fillId="0" borderId="1" xfId="0" applyNumberFormat="1" applyBorder="1"/>
    <xf numFmtId="0" fontId="0" fillId="0" borderId="1" xfId="0" applyBorder="1" applyAlignment="1">
      <alignment wrapText="1"/>
    </xf>
    <xf numFmtId="0" fontId="0" fillId="4" borderId="0" xfId="0" applyFill="1" applyBorder="1"/>
    <xf numFmtId="0" fontId="0" fillId="0" borderId="0" xfId="0" applyBorder="1" applyAlignment="1">
      <alignment wrapText="1"/>
    </xf>
    <xf numFmtId="0" fontId="0" fillId="0" borderId="0" xfId="0" applyBorder="1"/>
    <xf numFmtId="0" fontId="0" fillId="0" borderId="16" xfId="0" applyFill="1" applyBorder="1" applyAlignment="1">
      <alignment wrapText="1"/>
    </xf>
    <xf numFmtId="0" fontId="1" fillId="2" borderId="2" xfId="1" applyBorder="1" applyAlignment="1">
      <alignment horizontal="center" wrapText="1"/>
    </xf>
    <xf numFmtId="0" fontId="10" fillId="0" borderId="19" xfId="9" applyFont="1" applyFill="1" applyBorder="1" applyAlignment="1">
      <alignment wrapText="1"/>
    </xf>
    <xf numFmtId="0" fontId="0" fillId="0" borderId="0" xfId="0" applyNumberFormat="1" applyFill="1" applyBorder="1"/>
    <xf numFmtId="0" fontId="0" fillId="0" borderId="0" xfId="0" applyFill="1" applyBorder="1"/>
    <xf numFmtId="0" fontId="1" fillId="0" borderId="0" xfId="1" applyFill="1" applyBorder="1" applyAlignment="1">
      <alignment wrapText="1"/>
    </xf>
    <xf numFmtId="0" fontId="2" fillId="0" borderId="0" xfId="2" applyFill="1" applyBorder="1" applyAlignment="1">
      <alignment horizontal="center" wrapText="1"/>
    </xf>
    <xf numFmtId="0" fontId="10" fillId="0" borderId="0" xfId="9" applyFont="1" applyFill="1" applyBorder="1" applyAlignment="1">
      <alignment wrapText="1"/>
    </xf>
    <xf numFmtId="164" fontId="10" fillId="0" borderId="6" xfId="9" applyNumberFormat="1" applyFont="1" applyFill="1" applyBorder="1" applyAlignment="1">
      <alignment wrapText="1"/>
    </xf>
    <xf numFmtId="1" fontId="10" fillId="0" borderId="5" xfId="9" applyNumberFormat="1" applyFont="1" applyFill="1" applyBorder="1" applyAlignment="1">
      <alignment wrapText="1"/>
    </xf>
    <xf numFmtId="0" fontId="1" fillId="2" borderId="0" xfId="1" applyAlignment="1">
      <alignment wrapText="1"/>
    </xf>
    <xf numFmtId="0" fontId="0" fillId="9" borderId="1" xfId="0" applyFill="1" applyBorder="1"/>
    <xf numFmtId="0" fontId="0" fillId="9" borderId="0" xfId="0" applyFill="1"/>
    <xf numFmtId="0" fontId="21" fillId="0" borderId="0" xfId="0" applyFont="1"/>
    <xf numFmtId="0" fontId="13" fillId="0" borderId="17" xfId="0" applyFont="1" applyBorder="1" applyAlignment="1">
      <alignment horizontal="center" vertical="top" wrapText="1"/>
    </xf>
    <xf numFmtId="8" fontId="13" fillId="0" borderId="10" xfId="0" applyNumberFormat="1" applyFont="1" applyBorder="1" applyAlignment="1">
      <alignment horizontal="center" vertical="top" wrapText="1"/>
    </xf>
    <xf numFmtId="8" fontId="0" fillId="0" borderId="14" xfId="0" applyNumberFormat="1" applyBorder="1"/>
    <xf numFmtId="0" fontId="15" fillId="7" borderId="8" xfId="0" applyFont="1" applyFill="1" applyBorder="1" applyAlignment="1">
      <alignment horizontal="center" wrapText="1"/>
    </xf>
    <xf numFmtId="0" fontId="0" fillId="0" borderId="11" xfId="0" applyBorder="1"/>
    <xf numFmtId="0" fontId="0" fillId="0" borderId="7" xfId="0" applyBorder="1"/>
    <xf numFmtId="0" fontId="0" fillId="0" borderId="15" xfId="0" applyBorder="1"/>
    <xf numFmtId="0" fontId="5" fillId="0" borderId="0" xfId="13" applyFont="1" applyFill="1"/>
    <xf numFmtId="0" fontId="5" fillId="0" borderId="0" xfId="13" applyFont="1" applyFill="1" applyAlignment="1">
      <alignment horizontal="center"/>
    </xf>
    <xf numFmtId="3" fontId="5" fillId="0" borderId="0" xfId="13" applyNumberFormat="1" applyFont="1" applyFill="1" applyAlignment="1">
      <alignment horizontal="center"/>
    </xf>
    <xf numFmtId="1" fontId="5" fillId="0" borderId="0" xfId="13" applyNumberFormat="1" applyFont="1" applyFill="1" applyAlignment="1">
      <alignment horizontal="center"/>
    </xf>
    <xf numFmtId="3" fontId="23" fillId="0" borderId="0" xfId="13" applyNumberFormat="1" applyFont="1" applyFill="1" applyAlignment="1">
      <alignment horizontal="center"/>
    </xf>
    <xf numFmtId="0" fontId="23" fillId="0" borderId="0" xfId="13" applyFont="1" applyFill="1"/>
    <xf numFmtId="0" fontId="23" fillId="0" borderId="0" xfId="13" applyFont="1" applyFill="1" applyAlignment="1">
      <alignment horizontal="center"/>
    </xf>
    <xf numFmtId="1" fontId="23" fillId="0" borderId="0" xfId="13" applyNumberFormat="1" applyFont="1" applyFill="1" applyAlignment="1">
      <alignment horizontal="center"/>
    </xf>
    <xf numFmtId="0" fontId="24" fillId="0" borderId="0" xfId="13" applyFont="1" applyFill="1"/>
    <xf numFmtId="0" fontId="24" fillId="0" borderId="21" xfId="13" applyFont="1" applyFill="1" applyBorder="1" applyAlignment="1">
      <alignment horizontal="center"/>
    </xf>
    <xf numFmtId="3" fontId="25" fillId="0" borderId="22" xfId="13" applyNumberFormat="1" applyFont="1" applyFill="1" applyBorder="1" applyAlignment="1">
      <alignment horizontal="center"/>
    </xf>
    <xf numFmtId="166" fontId="25" fillId="0" borderId="22" xfId="13" applyNumberFormat="1" applyFont="1" applyFill="1" applyBorder="1" applyAlignment="1">
      <alignment horizontal="center"/>
    </xf>
    <xf numFmtId="1" fontId="24" fillId="0" borderId="22" xfId="13" applyNumberFormat="1" applyFont="1" applyFill="1" applyBorder="1" applyAlignment="1">
      <alignment horizontal="center"/>
    </xf>
    <xf numFmtId="0" fontId="24" fillId="0" borderId="22" xfId="13" applyFont="1" applyFill="1" applyBorder="1" applyAlignment="1">
      <alignment horizontal="center"/>
    </xf>
    <xf numFmtId="166" fontId="24" fillId="0" borderId="22" xfId="13" applyNumberFormat="1" applyFont="1" applyFill="1" applyBorder="1" applyAlignment="1">
      <alignment horizontal="center"/>
    </xf>
    <xf numFmtId="0" fontId="25" fillId="0" borderId="23" xfId="13" applyFont="1" applyFill="1" applyBorder="1" applyAlignment="1">
      <alignment horizontal="center"/>
    </xf>
    <xf numFmtId="0" fontId="26" fillId="0" borderId="0" xfId="13" applyFont="1" applyFill="1"/>
    <xf numFmtId="166" fontId="26" fillId="0" borderId="24" xfId="13" applyNumberFormat="1" applyFont="1" applyFill="1" applyBorder="1" applyAlignment="1">
      <alignment horizontal="center"/>
    </xf>
    <xf numFmtId="0" fontId="26" fillId="0" borderId="25" xfId="13" applyFont="1" applyFill="1" applyBorder="1" applyAlignment="1">
      <alignment horizontal="center"/>
    </xf>
    <xf numFmtId="3" fontId="26" fillId="0" borderId="26" xfId="13" applyNumberFormat="1" applyFont="1" applyFill="1" applyBorder="1" applyAlignment="1">
      <alignment horizontal="center"/>
    </xf>
    <xf numFmtId="166" fontId="26" fillId="0" borderId="26" xfId="13" applyNumberFormat="1" applyFont="1" applyFill="1" applyBorder="1" applyAlignment="1">
      <alignment horizontal="center"/>
    </xf>
    <xf numFmtId="0" fontId="26" fillId="0" borderId="26" xfId="13" applyFont="1" applyFill="1" applyBorder="1" applyAlignment="1">
      <alignment horizontal="center"/>
    </xf>
    <xf numFmtId="0" fontId="27" fillId="0" borderId="27" xfId="13" applyFont="1" applyFill="1" applyBorder="1"/>
    <xf numFmtId="0" fontId="26" fillId="0" borderId="28" xfId="13" applyFont="1" applyFill="1" applyBorder="1" applyAlignment="1">
      <alignment horizontal="center"/>
    </xf>
    <xf numFmtId="0" fontId="26" fillId="0" borderId="24" xfId="13" applyFont="1" applyFill="1" applyBorder="1" applyAlignment="1">
      <alignment horizontal="center"/>
    </xf>
    <xf numFmtId="3" fontId="26" fillId="0" borderId="24" xfId="13" applyNumberFormat="1" applyFont="1" applyFill="1" applyBorder="1" applyAlignment="1">
      <alignment horizontal="center"/>
    </xf>
    <xf numFmtId="3" fontId="26" fillId="0" borderId="24" xfId="14" applyNumberFormat="1" applyFont="1" applyFill="1" applyBorder="1" applyAlignment="1">
      <alignment horizontal="center"/>
    </xf>
    <xf numFmtId="0" fontId="26" fillId="0" borderId="30" xfId="13" applyFont="1" applyFill="1" applyBorder="1"/>
    <xf numFmtId="166" fontId="26" fillId="0" borderId="0" xfId="13" applyNumberFormat="1" applyFont="1" applyFill="1" applyAlignment="1">
      <alignment horizontal="right"/>
    </xf>
    <xf numFmtId="0" fontId="27" fillId="0" borderId="30" xfId="13" applyFont="1" applyFill="1" applyBorder="1" applyAlignment="1"/>
    <xf numFmtId="0" fontId="26" fillId="0" borderId="0" xfId="13" applyFont="1" applyFill="1" applyAlignment="1">
      <alignment horizontal="right"/>
    </xf>
    <xf numFmtId="167" fontId="26" fillId="0" borderId="0" xfId="13" applyNumberFormat="1" applyFont="1" applyFill="1"/>
    <xf numFmtId="0" fontId="26" fillId="0" borderId="31" xfId="13" applyFont="1" applyFill="1" applyBorder="1" applyAlignment="1">
      <alignment horizontal="center"/>
    </xf>
    <xf numFmtId="166" fontId="26" fillId="0" borderId="32" xfId="13" applyNumberFormat="1" applyFont="1" applyFill="1" applyBorder="1" applyAlignment="1">
      <alignment horizontal="center"/>
    </xf>
    <xf numFmtId="0" fontId="26" fillId="0" borderId="32" xfId="13" applyFont="1" applyFill="1" applyBorder="1" applyAlignment="1">
      <alignment horizontal="center"/>
    </xf>
    <xf numFmtId="3" fontId="26" fillId="0" borderId="32" xfId="13" applyNumberFormat="1" applyFont="1" applyFill="1" applyBorder="1" applyAlignment="1">
      <alignment horizontal="center"/>
    </xf>
    <xf numFmtId="0" fontId="26" fillId="0" borderId="33" xfId="13" applyFont="1" applyFill="1" applyBorder="1"/>
    <xf numFmtId="0" fontId="26" fillId="0" borderId="0" xfId="13" applyFont="1" applyFill="1" applyAlignment="1">
      <alignment wrapText="1"/>
    </xf>
    <xf numFmtId="0" fontId="26" fillId="0" borderId="1" xfId="13" applyFont="1" applyFill="1" applyBorder="1" applyAlignment="1">
      <alignment horizontal="center" textRotation="90" wrapText="1"/>
    </xf>
    <xf numFmtId="0" fontId="26" fillId="0" borderId="1" xfId="13" applyFont="1" applyFill="1" applyBorder="1" applyAlignment="1">
      <alignment horizontal="center" wrapText="1"/>
    </xf>
    <xf numFmtId="0" fontId="4" fillId="0" borderId="1" xfId="0" applyFont="1" applyBorder="1" applyAlignment="1">
      <alignment horizontal="center" wrapText="1"/>
    </xf>
    <xf numFmtId="0" fontId="29" fillId="4" borderId="13" xfId="0" applyFont="1" applyFill="1" applyBorder="1" applyAlignment="1">
      <alignment horizontal="center" wrapText="1"/>
    </xf>
    <xf numFmtId="0" fontId="29" fillId="4" borderId="13" xfId="0" applyFont="1" applyFill="1" applyBorder="1" applyAlignment="1">
      <alignment horizontal="center"/>
    </xf>
    <xf numFmtId="0" fontId="29" fillId="0" borderId="13" xfId="0" applyFont="1" applyBorder="1" applyAlignment="1">
      <alignment horizontal="right"/>
    </xf>
    <xf numFmtId="0" fontId="30" fillId="4" borderId="13" xfId="0" applyFont="1" applyFill="1" applyBorder="1" applyAlignment="1">
      <alignment horizontal="center" wrapText="1"/>
    </xf>
    <xf numFmtId="0" fontId="30" fillId="4" borderId="13" xfId="0" applyFont="1" applyFill="1" applyBorder="1" applyAlignment="1">
      <alignment horizontal="center"/>
    </xf>
    <xf numFmtId="0" fontId="30" fillId="0" borderId="13" xfId="0" applyFont="1" applyBorder="1" applyAlignment="1">
      <alignment horizontal="center"/>
    </xf>
    <xf numFmtId="0" fontId="31" fillId="0" borderId="13" xfId="0" applyFont="1" applyBorder="1" applyAlignment="1">
      <alignment horizontal="right"/>
    </xf>
    <xf numFmtId="0" fontId="30" fillId="0" borderId="13" xfId="0" applyFont="1" applyBorder="1" applyAlignment="1">
      <alignment horizontal="right"/>
    </xf>
    <xf numFmtId="0" fontId="3" fillId="0" borderId="37" xfId="0" applyFont="1" applyBorder="1" applyAlignment="1">
      <alignment vertical="top" wrapText="1"/>
    </xf>
    <xf numFmtId="0" fontId="30" fillId="4" borderId="10" xfId="0" applyFont="1" applyFill="1" applyBorder="1" applyAlignment="1">
      <alignment horizontal="center" wrapText="1"/>
    </xf>
    <xf numFmtId="0" fontId="30" fillId="4" borderId="10" xfId="0" applyFont="1" applyFill="1" applyBorder="1" applyAlignment="1">
      <alignment horizontal="center"/>
    </xf>
    <xf numFmtId="0" fontId="30" fillId="0" borderId="10" xfId="0" applyFont="1" applyBorder="1" applyAlignment="1">
      <alignment horizontal="center"/>
    </xf>
    <xf numFmtId="0" fontId="30" fillId="0" borderId="10" xfId="0" applyFont="1" applyBorder="1" applyAlignment="1">
      <alignment horizontal="right"/>
    </xf>
    <xf numFmtId="0" fontId="30" fillId="0" borderId="0" xfId="0" applyFont="1" applyBorder="1" applyAlignment="1">
      <alignment horizontal="center" wrapText="1"/>
    </xf>
    <xf numFmtId="0" fontId="30" fillId="0" borderId="0" xfId="0" applyFont="1" applyBorder="1" applyAlignment="1">
      <alignment horizontal="center"/>
    </xf>
    <xf numFmtId="0" fontId="30" fillId="0" borderId="0" xfId="0" applyFont="1" applyBorder="1" applyAlignment="1">
      <alignment horizontal="right"/>
    </xf>
    <xf numFmtId="0" fontId="0" fillId="0" borderId="9" xfId="0" applyBorder="1" applyAlignment="1">
      <alignment wrapText="1"/>
    </xf>
    <xf numFmtId="0" fontId="0" fillId="0" borderId="10" xfId="0" applyBorder="1" applyAlignment="1">
      <alignment wrapText="1"/>
    </xf>
    <xf numFmtId="0" fontId="0" fillId="4" borderId="38" xfId="0" applyFill="1" applyBorder="1"/>
    <xf numFmtId="0" fontId="0" fillId="4" borderId="39" xfId="0" applyFill="1" applyBorder="1"/>
    <xf numFmtId="0" fontId="0" fillId="4" borderId="14" xfId="0" applyFill="1" applyBorder="1"/>
    <xf numFmtId="0" fontId="3" fillId="0" borderId="1" xfId="0" applyFont="1" applyFill="1" applyBorder="1" applyAlignment="1">
      <alignment vertical="top" wrapText="1"/>
    </xf>
    <xf numFmtId="0" fontId="23" fillId="0" borderId="0" xfId="13" applyFont="1" applyFill="1" applyAlignment="1">
      <alignment horizontal="left"/>
    </xf>
    <xf numFmtId="0" fontId="19" fillId="0" borderId="0" xfId="12" applyFont="1"/>
    <xf numFmtId="165" fontId="20" fillId="0" borderId="1" xfId="12" quotePrefix="1" applyNumberFormat="1" applyFont="1" applyFill="1" applyBorder="1" applyAlignment="1" applyProtection="1">
      <alignment vertical="top" wrapText="1"/>
    </xf>
    <xf numFmtId="1" fontId="26" fillId="0" borderId="24" xfId="13" applyNumberFormat="1" applyFont="1" applyFill="1" applyBorder="1" applyAlignment="1">
      <alignment horizontal="center"/>
    </xf>
    <xf numFmtId="0" fontId="19" fillId="0" borderId="0" xfId="12" applyFont="1" applyFill="1"/>
    <xf numFmtId="0" fontId="0" fillId="0" borderId="1" xfId="0" applyFill="1" applyBorder="1"/>
    <xf numFmtId="168" fontId="23" fillId="0" borderId="0" xfId="0" applyNumberFormat="1" applyFont="1" applyFill="1" applyAlignment="1">
      <alignment horizontal="right" vertical="top"/>
    </xf>
    <xf numFmtId="168" fontId="32" fillId="0" borderId="0" xfId="0" applyNumberFormat="1" applyFont="1" applyFill="1" applyAlignment="1"/>
    <xf numFmtId="0" fontId="23" fillId="0" borderId="0" xfId="13" applyFont="1" applyFill="1" applyAlignment="1">
      <alignment wrapText="1"/>
    </xf>
    <xf numFmtId="0" fontId="23" fillId="0" borderId="0" xfId="13" applyFont="1" applyFill="1" applyAlignment="1"/>
    <xf numFmtId="1" fontId="26" fillId="0" borderId="1" xfId="13" applyNumberFormat="1" applyFont="1" applyFill="1" applyBorder="1" applyAlignment="1">
      <alignment horizontal="center" wrapText="1"/>
    </xf>
    <xf numFmtId="3" fontId="26" fillId="0" borderId="1" xfId="13" applyNumberFormat="1" applyFont="1" applyFill="1" applyBorder="1" applyAlignment="1">
      <alignment horizontal="center" wrapText="1"/>
    </xf>
    <xf numFmtId="0" fontId="32" fillId="0" borderId="0" xfId="13" applyFont="1" applyFill="1" applyAlignment="1">
      <alignment wrapText="1"/>
    </xf>
    <xf numFmtId="0" fontId="26" fillId="0" borderId="30" xfId="13" applyFont="1" applyFill="1" applyBorder="1" applyAlignment="1">
      <alignment horizontal="left" indent="2"/>
    </xf>
    <xf numFmtId="0" fontId="26" fillId="0" borderId="29" xfId="13" applyFont="1" applyFill="1" applyBorder="1"/>
    <xf numFmtId="0" fontId="26" fillId="0" borderId="30" xfId="13" applyFont="1" applyFill="1" applyBorder="1" applyAlignment="1">
      <alignment horizontal="left" wrapText="1" indent="2"/>
    </xf>
    <xf numFmtId="0" fontId="26" fillId="0" borderId="30" xfId="13" applyFont="1" applyFill="1" applyBorder="1" applyAlignment="1">
      <alignment wrapText="1"/>
    </xf>
    <xf numFmtId="0" fontId="0" fillId="10" borderId="0" xfId="0" applyFill="1" applyBorder="1" applyAlignment="1">
      <alignment wrapText="1"/>
    </xf>
    <xf numFmtId="0" fontId="0" fillId="10" borderId="0" xfId="0" applyFill="1"/>
    <xf numFmtId="164" fontId="10" fillId="10" borderId="6" xfId="9" applyNumberFormat="1" applyFont="1" applyFill="1" applyBorder="1" applyAlignment="1">
      <alignment wrapText="1"/>
    </xf>
    <xf numFmtId="1" fontId="10" fillId="10" borderId="5" xfId="9" applyNumberFormat="1" applyFont="1" applyFill="1" applyBorder="1" applyAlignment="1">
      <alignment wrapText="1"/>
    </xf>
    <xf numFmtId="0" fontId="9" fillId="0" borderId="0" xfId="8"/>
    <xf numFmtId="169" fontId="10" fillId="0" borderId="5" xfId="22" applyNumberFormat="1" applyFont="1" applyFill="1" applyBorder="1" applyAlignment="1">
      <alignment horizontal="right" wrapText="1"/>
    </xf>
    <xf numFmtId="0" fontId="0" fillId="10" borderId="1" xfId="0" applyFill="1" applyBorder="1"/>
    <xf numFmtId="0" fontId="0" fillId="10" borderId="0" xfId="0" applyFill="1" applyBorder="1"/>
    <xf numFmtId="166" fontId="26" fillId="0" borderId="41" xfId="13" applyNumberFormat="1" applyFont="1" applyFill="1" applyBorder="1" applyAlignment="1">
      <alignment horizontal="center"/>
    </xf>
    <xf numFmtId="166" fontId="26" fillId="0" borderId="40" xfId="13" applyNumberFormat="1" applyFont="1" applyFill="1" applyBorder="1" applyAlignment="1">
      <alignment horizontal="center"/>
    </xf>
    <xf numFmtId="3" fontId="26" fillId="0" borderId="40" xfId="13" applyNumberFormat="1" applyFont="1" applyFill="1" applyBorder="1" applyAlignment="1">
      <alignment horizontal="center"/>
    </xf>
    <xf numFmtId="0" fontId="13" fillId="10" borderId="13" xfId="0" applyFont="1" applyFill="1" applyBorder="1" applyAlignment="1">
      <alignment horizontal="center" vertical="top" wrapText="1"/>
    </xf>
    <xf numFmtId="8" fontId="0" fillId="0" borderId="0" xfId="0" applyNumberFormat="1" applyBorder="1"/>
    <xf numFmtId="0" fontId="13" fillId="10" borderId="0" xfId="0" applyFont="1" applyFill="1" applyBorder="1" applyAlignment="1">
      <alignment horizontal="center" vertical="top" wrapText="1"/>
    </xf>
    <xf numFmtId="8" fontId="13" fillId="0" borderId="0" xfId="0" applyNumberFormat="1" applyFont="1" applyBorder="1" applyAlignment="1">
      <alignment horizontal="center" vertical="top" wrapText="1"/>
    </xf>
    <xf numFmtId="17" fontId="0" fillId="0" borderId="7" xfId="0" quotePrefix="1" applyNumberFormat="1" applyBorder="1"/>
    <xf numFmtId="0" fontId="5" fillId="0" borderId="0" xfId="17" applyFont="1"/>
    <xf numFmtId="0" fontId="5" fillId="0" borderId="46" xfId="17" applyFont="1" applyBorder="1"/>
    <xf numFmtId="0" fontId="5" fillId="0" borderId="47" xfId="17" applyFont="1" applyBorder="1" applyAlignment="1">
      <alignment wrapText="1"/>
    </xf>
    <xf numFmtId="0" fontId="5" fillId="0" borderId="48" xfId="17" applyFont="1" applyBorder="1"/>
    <xf numFmtId="0" fontId="5" fillId="0" borderId="11" xfId="17" applyFont="1" applyBorder="1" applyAlignment="1">
      <alignment wrapText="1"/>
    </xf>
    <xf numFmtId="0" fontId="5" fillId="0" borderId="13" xfId="17" applyFont="1" applyBorder="1"/>
    <xf numFmtId="0" fontId="34" fillId="0" borderId="0" xfId="17" applyFont="1"/>
    <xf numFmtId="0" fontId="5" fillId="0" borderId="9" xfId="17" applyFont="1" applyBorder="1"/>
    <xf numFmtId="169" fontId="5" fillId="0" borderId="49" xfId="14" applyNumberFormat="1" applyFont="1" applyFill="1" applyBorder="1"/>
    <xf numFmtId="169" fontId="5" fillId="0" borderId="50" xfId="14" applyNumberFormat="1" applyFont="1" applyFill="1" applyBorder="1"/>
    <xf numFmtId="169" fontId="5" fillId="0" borderId="51" xfId="14" applyNumberFormat="1" applyFont="1" applyFill="1" applyBorder="1"/>
    <xf numFmtId="169" fontId="5" fillId="0" borderId="53" xfId="14" applyNumberFormat="1" applyFont="1" applyBorder="1"/>
    <xf numFmtId="169" fontId="5" fillId="0" borderId="54" xfId="14" applyNumberFormat="1" applyFont="1" applyFill="1" applyBorder="1"/>
    <xf numFmtId="169" fontId="5" fillId="0" borderId="1" xfId="14" applyNumberFormat="1" applyFont="1" applyFill="1" applyBorder="1"/>
    <xf numFmtId="169" fontId="5" fillId="0" borderId="55" xfId="14" applyNumberFormat="1" applyFont="1" applyFill="1" applyBorder="1"/>
    <xf numFmtId="169" fontId="5" fillId="0" borderId="56" xfId="14" applyNumberFormat="1" applyFont="1" applyBorder="1"/>
    <xf numFmtId="0" fontId="5" fillId="0" borderId="11" xfId="17" applyFont="1" applyBorder="1"/>
    <xf numFmtId="169" fontId="5" fillId="0" borderId="57" xfId="14" applyNumberFormat="1" applyFont="1" applyBorder="1"/>
    <xf numFmtId="169" fontId="5" fillId="0" borderId="58" xfId="14" applyNumberFormat="1" applyFont="1" applyBorder="1"/>
    <xf numFmtId="170" fontId="5" fillId="0" borderId="57" xfId="15" applyNumberFormat="1" applyFont="1" applyBorder="1"/>
    <xf numFmtId="169" fontId="5" fillId="0" borderId="60" xfId="14" applyNumberFormat="1" applyFont="1" applyBorder="1"/>
    <xf numFmtId="43" fontId="5" fillId="0" borderId="0" xfId="17" applyNumberFormat="1" applyFont="1"/>
    <xf numFmtId="0" fontId="35" fillId="0" borderId="9" xfId="17" applyFont="1" applyBorder="1"/>
    <xf numFmtId="169" fontId="5" fillId="12" borderId="9" xfId="14" applyNumberFormat="1" applyFont="1" applyFill="1" applyBorder="1"/>
    <xf numFmtId="169" fontId="5" fillId="12" borderId="0" xfId="14" applyNumberFormat="1" applyFont="1" applyFill="1" applyBorder="1"/>
    <xf numFmtId="170" fontId="5" fillId="0" borderId="18" xfId="15" applyNumberFormat="1" applyFont="1" applyBorder="1"/>
    <xf numFmtId="0" fontId="35" fillId="0" borderId="11" xfId="17" applyFont="1" applyBorder="1"/>
    <xf numFmtId="43" fontId="5" fillId="12" borderId="11" xfId="14" applyNumberFormat="1" applyFont="1" applyFill="1" applyBorder="1"/>
    <xf numFmtId="169" fontId="5" fillId="12" borderId="12" xfId="14" applyNumberFormat="1" applyFont="1" applyFill="1" applyBorder="1"/>
    <xf numFmtId="169" fontId="5" fillId="0" borderId="15" xfId="14" applyNumberFormat="1" applyFont="1" applyBorder="1"/>
    <xf numFmtId="0" fontId="19" fillId="11" borderId="7" xfId="17" applyFont="1" applyFill="1" applyBorder="1" applyAlignment="1">
      <alignment horizontal="center"/>
    </xf>
    <xf numFmtId="0" fontId="5" fillId="11" borderId="61" xfId="17" applyFont="1" applyFill="1" applyBorder="1" applyAlignment="1">
      <alignment horizontal="center"/>
    </xf>
    <xf numFmtId="0" fontId="5" fillId="11" borderId="62" xfId="17" applyFont="1" applyFill="1" applyBorder="1" applyAlignment="1">
      <alignment horizontal="center"/>
    </xf>
    <xf numFmtId="169" fontId="5" fillId="0" borderId="8" xfId="17" applyNumberFormat="1" applyFont="1" applyBorder="1"/>
    <xf numFmtId="170" fontId="5" fillId="0" borderId="9" xfId="15" applyNumberFormat="1" applyFont="1" applyBorder="1"/>
    <xf numFmtId="170" fontId="5" fillId="0" borderId="11" xfId="15" applyNumberFormat="1" applyFont="1" applyBorder="1"/>
    <xf numFmtId="170" fontId="5" fillId="0" borderId="0" xfId="17" applyNumberFormat="1" applyFont="1"/>
    <xf numFmtId="0" fontId="37" fillId="0" borderId="0" xfId="23"/>
    <xf numFmtId="0" fontId="19" fillId="0" borderId="0" xfId="23" applyFont="1"/>
    <xf numFmtId="0" fontId="37" fillId="0" borderId="1" xfId="23" applyBorder="1"/>
    <xf numFmtId="166" fontId="37" fillId="0" borderId="1" xfId="23" applyNumberFormat="1" applyBorder="1"/>
    <xf numFmtId="167" fontId="37" fillId="0" borderId="1" xfId="23" applyNumberFormat="1" applyBorder="1"/>
    <xf numFmtId="0" fontId="37" fillId="0" borderId="0" xfId="23" applyFill="1"/>
    <xf numFmtId="0" fontId="37" fillId="0" borderId="0" xfId="23" applyFill="1" applyAlignment="1">
      <alignment horizontal="center"/>
    </xf>
    <xf numFmtId="3" fontId="37" fillId="0" borderId="0" xfId="23" applyNumberFormat="1" applyFill="1" applyAlignment="1">
      <alignment horizontal="center" wrapText="1"/>
    </xf>
    <xf numFmtId="0" fontId="37" fillId="0" borderId="0" xfId="23" applyFill="1" applyAlignment="1">
      <alignment horizontal="center" wrapText="1"/>
    </xf>
    <xf numFmtId="0" fontId="5" fillId="0" borderId="0" xfId="23" applyFont="1" applyFill="1" applyBorder="1"/>
    <xf numFmtId="0" fontId="5" fillId="0" borderId="0" xfId="23" applyFont="1" applyFill="1"/>
    <xf numFmtId="0" fontId="5" fillId="0" borderId="0" xfId="23" applyFont="1" applyFill="1" applyAlignment="1">
      <alignment horizontal="center"/>
    </xf>
    <xf numFmtId="3" fontId="5" fillId="0" borderId="0" xfId="23" applyNumberFormat="1" applyFont="1" applyFill="1" applyAlignment="1">
      <alignment horizontal="center" wrapText="1"/>
    </xf>
    <xf numFmtId="0" fontId="5" fillId="0" borderId="0" xfId="23" applyFont="1" applyFill="1" applyAlignment="1">
      <alignment horizontal="center" wrapText="1"/>
    </xf>
    <xf numFmtId="0" fontId="37" fillId="0" borderId="63" xfId="23" applyFill="1" applyBorder="1" applyAlignment="1">
      <alignment horizontal="center"/>
    </xf>
    <xf numFmtId="3" fontId="37" fillId="0" borderId="64" xfId="23" applyNumberFormat="1" applyFill="1" applyBorder="1" applyAlignment="1">
      <alignment horizontal="center" wrapText="1"/>
    </xf>
    <xf numFmtId="3" fontId="19" fillId="0" borderId="64" xfId="23" applyNumberFormat="1" applyFont="1" applyFill="1" applyBorder="1" applyAlignment="1">
      <alignment horizontal="center" wrapText="1"/>
    </xf>
    <xf numFmtId="3" fontId="37" fillId="0" borderId="64" xfId="23" applyNumberFormat="1" applyFill="1" applyBorder="1" applyAlignment="1">
      <alignment horizontal="center"/>
    </xf>
    <xf numFmtId="0" fontId="37" fillId="0" borderId="64" xfId="23" applyFill="1" applyBorder="1" applyAlignment="1">
      <alignment horizontal="center" wrapText="1"/>
    </xf>
    <xf numFmtId="0" fontId="37" fillId="0" borderId="64" xfId="23" applyFill="1" applyBorder="1" applyAlignment="1">
      <alignment horizontal="center"/>
    </xf>
    <xf numFmtId="0" fontId="37" fillId="0" borderId="64" xfId="23" applyFill="1" applyBorder="1"/>
    <xf numFmtId="0" fontId="19" fillId="0" borderId="65" xfId="23" applyFont="1" applyFill="1" applyBorder="1" applyAlignment="1">
      <alignment vertical="center"/>
    </xf>
    <xf numFmtId="0" fontId="37" fillId="0" borderId="66" xfId="23" applyFill="1" applyBorder="1" applyAlignment="1">
      <alignment horizontal="center"/>
    </xf>
    <xf numFmtId="166" fontId="19" fillId="0" borderId="67" xfId="23" applyNumberFormat="1" applyFont="1" applyFill="1" applyBorder="1" applyAlignment="1">
      <alignment horizontal="center" wrapText="1"/>
    </xf>
    <xf numFmtId="3" fontId="37" fillId="0" borderId="67" xfId="23" applyNumberFormat="1" applyFill="1" applyBorder="1" applyAlignment="1">
      <alignment horizontal="center" wrapText="1"/>
    </xf>
    <xf numFmtId="0" fontId="37" fillId="0" borderId="67" xfId="23" applyFill="1" applyBorder="1" applyAlignment="1">
      <alignment horizontal="center" wrapText="1"/>
    </xf>
    <xf numFmtId="0" fontId="37" fillId="0" borderId="67" xfId="23" applyFill="1" applyBorder="1"/>
    <xf numFmtId="3" fontId="37" fillId="0" borderId="67" xfId="23" applyNumberFormat="1" applyFill="1" applyBorder="1"/>
    <xf numFmtId="3" fontId="19" fillId="0" borderId="67" xfId="23" applyNumberFormat="1" applyFont="1" applyFill="1" applyBorder="1" applyAlignment="1">
      <alignment vertical="top"/>
    </xf>
    <xf numFmtId="49" fontId="19" fillId="0" borderId="67" xfId="23" applyNumberFormat="1" applyFont="1" applyFill="1" applyBorder="1" applyAlignment="1">
      <alignment vertical="top"/>
    </xf>
    <xf numFmtId="49" fontId="19" fillId="0" borderId="68" xfId="23" applyNumberFormat="1" applyFont="1" applyFill="1" applyBorder="1" applyAlignment="1">
      <alignment vertical="center"/>
    </xf>
    <xf numFmtId="166" fontId="37" fillId="0" borderId="64" xfId="23" applyNumberFormat="1" applyFill="1" applyBorder="1" applyAlignment="1">
      <alignment horizontal="center" wrapText="1"/>
    </xf>
    <xf numFmtId="39" fontId="37" fillId="0" borderId="64" xfId="23" applyNumberFormat="1" applyFill="1" applyBorder="1" applyAlignment="1">
      <alignment horizontal="center" wrapText="1"/>
    </xf>
    <xf numFmtId="0" fontId="6" fillId="0" borderId="64" xfId="23" applyFont="1" applyFill="1" applyBorder="1"/>
    <xf numFmtId="49" fontId="6" fillId="0" borderId="64" xfId="23" applyNumberFormat="1" applyFont="1" applyFill="1" applyBorder="1" applyAlignment="1">
      <alignment vertical="top"/>
    </xf>
    <xf numFmtId="3" fontId="6" fillId="0" borderId="64" xfId="23" applyNumberFormat="1" applyFont="1" applyFill="1" applyBorder="1" applyAlignment="1">
      <alignment vertical="top"/>
    </xf>
    <xf numFmtId="49" fontId="6" fillId="0" borderId="65" xfId="23" applyNumberFormat="1" applyFont="1" applyFill="1" applyBorder="1" applyAlignment="1">
      <alignment vertical="top"/>
    </xf>
    <xf numFmtId="0" fontId="37" fillId="0" borderId="72" xfId="23" applyFill="1" applyBorder="1" applyAlignment="1">
      <alignment horizontal="center"/>
    </xf>
    <xf numFmtId="166" fontId="37" fillId="0" borderId="24" xfId="23" applyNumberFormat="1" applyFill="1" applyBorder="1" applyAlignment="1">
      <alignment horizontal="center" wrapText="1"/>
    </xf>
    <xf numFmtId="3" fontId="37" fillId="0" borderId="24" xfId="23" applyNumberFormat="1" applyFill="1" applyBorder="1" applyAlignment="1">
      <alignment horizontal="center" wrapText="1"/>
    </xf>
    <xf numFmtId="0" fontId="37" fillId="0" borderId="24" xfId="23" applyFill="1" applyBorder="1" applyAlignment="1">
      <alignment horizontal="center" wrapText="1"/>
    </xf>
    <xf numFmtId="0" fontId="6" fillId="0" borderId="24" xfId="23" applyFont="1" applyFill="1" applyBorder="1"/>
    <xf numFmtId="3" fontId="6" fillId="0" borderId="24" xfId="23" applyNumberFormat="1" applyFont="1" applyFill="1" applyBorder="1"/>
    <xf numFmtId="49" fontId="6" fillId="0" borderId="24" xfId="23" applyNumberFormat="1" applyFont="1" applyFill="1" applyBorder="1" applyAlignment="1">
      <alignment vertical="top"/>
    </xf>
    <xf numFmtId="49" fontId="6" fillId="0" borderId="73" xfId="23" applyNumberFormat="1" applyFont="1" applyFill="1" applyBorder="1" applyAlignment="1">
      <alignment vertical="top"/>
    </xf>
    <xf numFmtId="0" fontId="37" fillId="0" borderId="24" xfId="23" applyFill="1" applyBorder="1"/>
    <xf numFmtId="3" fontId="6" fillId="0" borderId="24" xfId="23" applyNumberFormat="1" applyFont="1" applyFill="1" applyBorder="1" applyAlignment="1">
      <alignment vertical="top"/>
    </xf>
    <xf numFmtId="3" fontId="6" fillId="0" borderId="24" xfId="23" quotePrefix="1" applyNumberFormat="1" applyFont="1" applyFill="1" applyBorder="1" applyAlignment="1">
      <alignment vertical="top"/>
    </xf>
    <xf numFmtId="49" fontId="6" fillId="0" borderId="24" xfId="23" applyNumberFormat="1" applyFont="1" applyFill="1" applyBorder="1"/>
    <xf numFmtId="0" fontId="6" fillId="0" borderId="72" xfId="23" applyFont="1" applyFill="1" applyBorder="1" applyAlignment="1">
      <alignment horizontal="center"/>
    </xf>
    <xf numFmtId="0" fontId="37" fillId="0" borderId="74" xfId="23" applyFill="1" applyBorder="1" applyAlignment="1">
      <alignment horizontal="center"/>
    </xf>
    <xf numFmtId="166" fontId="37" fillId="0" borderId="32" xfId="23" applyNumberFormat="1" applyFill="1" applyBorder="1" applyAlignment="1">
      <alignment horizontal="center" wrapText="1"/>
    </xf>
    <xf numFmtId="3" fontId="37" fillId="0" borderId="32" xfId="23" applyNumberFormat="1" applyFill="1" applyBorder="1" applyAlignment="1">
      <alignment horizontal="center" wrapText="1"/>
    </xf>
    <xf numFmtId="0" fontId="37" fillId="0" borderId="32" xfId="23" applyFill="1" applyBorder="1" applyAlignment="1">
      <alignment horizontal="center" wrapText="1"/>
    </xf>
    <xf numFmtId="0" fontId="19" fillId="0" borderId="32" xfId="23" applyFont="1" applyFill="1" applyBorder="1"/>
    <xf numFmtId="0" fontId="6" fillId="0" borderId="32" xfId="23" applyFont="1" applyFill="1" applyBorder="1"/>
    <xf numFmtId="49" fontId="6" fillId="0" borderId="75" xfId="23" applyNumberFormat="1" applyFont="1" applyFill="1" applyBorder="1"/>
    <xf numFmtId="0" fontId="19" fillId="0" borderId="0" xfId="23" applyFont="1" applyFill="1"/>
    <xf numFmtId="0" fontId="6" fillId="0" borderId="76" xfId="23" applyFont="1" applyFill="1" applyBorder="1" applyAlignment="1">
      <alignment horizontal="center" textRotation="90"/>
    </xf>
    <xf numFmtId="3" fontId="6" fillId="0" borderId="77" xfId="23" applyNumberFormat="1" applyFont="1" applyFill="1" applyBorder="1" applyAlignment="1">
      <alignment horizontal="center" wrapText="1"/>
    </xf>
    <xf numFmtId="0" fontId="6" fillId="0" borderId="77" xfId="23" applyFont="1" applyFill="1" applyBorder="1" applyAlignment="1">
      <alignment horizontal="center" wrapText="1"/>
    </xf>
    <xf numFmtId="0" fontId="6" fillId="0" borderId="78" xfId="23" applyFont="1" applyFill="1" applyBorder="1"/>
    <xf numFmtId="0" fontId="6" fillId="0" borderId="79" xfId="23" applyFont="1" applyFill="1" applyBorder="1"/>
    <xf numFmtId="168" fontId="5" fillId="13" borderId="0" xfId="0" applyNumberFormat="1" applyFont="1" applyFill="1" applyBorder="1"/>
    <xf numFmtId="168" fontId="5" fillId="0" borderId="0" xfId="0" applyNumberFormat="1" applyFont="1" applyBorder="1"/>
    <xf numFmtId="168" fontId="5" fillId="0" borderId="0" xfId="0" applyNumberFormat="1" applyFont="1"/>
    <xf numFmtId="0" fontId="39" fillId="0" borderId="0" xfId="0" applyFont="1"/>
    <xf numFmtId="0" fontId="39" fillId="0" borderId="0" xfId="0" applyFont="1" applyAlignment="1">
      <alignment horizontal="left" indent="15"/>
    </xf>
    <xf numFmtId="0" fontId="40" fillId="0" borderId="0" xfId="0" applyFont="1"/>
    <xf numFmtId="0" fontId="6" fillId="0" borderId="0" xfId="23" applyFont="1" applyFill="1"/>
    <xf numFmtId="0" fontId="23" fillId="0" borderId="0" xfId="13" applyFont="1" applyFill="1" applyAlignment="1">
      <alignment horizontal="left" wrapText="1"/>
    </xf>
    <xf numFmtId="0" fontId="6" fillId="0" borderId="0" xfId="23" applyFont="1"/>
    <xf numFmtId="0" fontId="6" fillId="0" borderId="0" xfId="23" applyFont="1" applyFill="1" applyBorder="1" applyAlignment="1">
      <alignment horizontal="left" vertical="top"/>
    </xf>
    <xf numFmtId="49" fontId="6" fillId="0" borderId="43" xfId="23" applyNumberFormat="1" applyFont="1" applyFill="1" applyBorder="1" applyAlignment="1">
      <alignment vertical="top"/>
    </xf>
    <xf numFmtId="0" fontId="37" fillId="0" borderId="44" xfId="23" applyFill="1" applyBorder="1"/>
    <xf numFmtId="0" fontId="37" fillId="0" borderId="35" xfId="23" applyFill="1" applyBorder="1"/>
    <xf numFmtId="0" fontId="6" fillId="0" borderId="0" xfId="17" applyFont="1"/>
    <xf numFmtId="0" fontId="41" fillId="0" borderId="0" xfId="17" applyFont="1"/>
    <xf numFmtId="0" fontId="42" fillId="14" borderId="1" xfId="17" applyFont="1" applyFill="1" applyBorder="1" applyAlignment="1">
      <alignment horizontal="left" vertical="center"/>
    </xf>
    <xf numFmtId="0" fontId="6" fillId="0" borderId="1" xfId="17" applyFont="1" applyBorder="1"/>
    <xf numFmtId="0" fontId="42" fillId="14" borderId="0" xfId="17" applyFont="1" applyFill="1" applyBorder="1" applyAlignment="1">
      <alignment horizontal="left" vertical="center"/>
    </xf>
    <xf numFmtId="0" fontId="6" fillId="0" borderId="50" xfId="17" applyFont="1" applyBorder="1" applyAlignment="1">
      <alignment wrapText="1"/>
    </xf>
    <xf numFmtId="0" fontId="19" fillId="0" borderId="50" xfId="17" applyFont="1" applyFill="1" applyBorder="1" applyAlignment="1">
      <alignment horizontal="left" vertical="top" wrapText="1"/>
    </xf>
    <xf numFmtId="171" fontId="19" fillId="0" borderId="50" xfId="17" applyNumberFormat="1" applyFont="1" applyFill="1" applyBorder="1" applyAlignment="1">
      <alignment horizontal="center" vertical="center" wrapText="1"/>
    </xf>
    <xf numFmtId="0" fontId="19" fillId="0" borderId="50" xfId="17" applyNumberFormat="1" applyFont="1" applyFill="1" applyBorder="1" applyAlignment="1">
      <alignment horizontal="center" vertical="center" wrapText="1"/>
    </xf>
    <xf numFmtId="166" fontId="19" fillId="0" borderId="50" xfId="17" applyNumberFormat="1" applyFont="1" applyFill="1" applyBorder="1" applyAlignment="1">
      <alignment horizontal="right" wrapText="1"/>
    </xf>
    <xf numFmtId="166" fontId="19" fillId="0" borderId="50" xfId="17" applyNumberFormat="1" applyFont="1" applyFill="1" applyBorder="1"/>
    <xf numFmtId="0" fontId="19" fillId="0" borderId="1" xfId="17" applyNumberFormat="1" applyFont="1" applyFill="1" applyBorder="1" applyAlignment="1">
      <alignment horizontal="left" vertical="top" wrapText="1"/>
    </xf>
    <xf numFmtId="0" fontId="6" fillId="0" borderId="50" xfId="17" applyFont="1" applyBorder="1" applyAlignment="1">
      <alignment vertical="top" wrapText="1"/>
    </xf>
    <xf numFmtId="3" fontId="43" fillId="0" borderId="80" xfId="17" applyNumberFormat="1" applyFont="1" applyFill="1" applyBorder="1" applyAlignment="1">
      <alignment horizontal="right" vertical="top"/>
    </xf>
    <xf numFmtId="0" fontId="43" fillId="0" borderId="1" xfId="17" applyFont="1" applyFill="1" applyBorder="1" applyAlignment="1">
      <alignment horizontal="left" vertical="top"/>
    </xf>
    <xf numFmtId="172" fontId="43" fillId="0" borderId="1" xfId="17" applyNumberFormat="1" applyFont="1" applyFill="1" applyBorder="1" applyAlignment="1">
      <alignment horizontal="right" vertical="top"/>
    </xf>
    <xf numFmtId="0" fontId="6" fillId="0" borderId="0" xfId="17" applyFont="1" applyFill="1"/>
    <xf numFmtId="0" fontId="43" fillId="0" borderId="1" xfId="17" applyFont="1" applyFill="1" applyBorder="1" applyAlignment="1">
      <alignment horizontal="left" vertical="top" wrapText="1"/>
    </xf>
    <xf numFmtId="0" fontId="43" fillId="4" borderId="1" xfId="17" applyFont="1" applyFill="1" applyBorder="1" applyAlignment="1">
      <alignment horizontal="left" vertical="top"/>
    </xf>
    <xf numFmtId="49" fontId="43" fillId="4" borderId="1" xfId="17" applyNumberFormat="1" applyFont="1" applyFill="1" applyBorder="1" applyAlignment="1">
      <alignment horizontal="left" vertical="top"/>
    </xf>
    <xf numFmtId="172" fontId="43" fillId="4" borderId="1" xfId="17" applyNumberFormat="1" applyFont="1" applyFill="1" applyBorder="1" applyAlignment="1">
      <alignment horizontal="right" vertical="top"/>
    </xf>
    <xf numFmtId="0" fontId="6" fillId="0" borderId="63" xfId="23" applyFont="1" applyFill="1" applyBorder="1" applyAlignment="1">
      <alignment horizontal="center"/>
    </xf>
    <xf numFmtId="49" fontId="6" fillId="0" borderId="81" xfId="23" applyNumberFormat="1" applyFont="1" applyFill="1" applyBorder="1" applyAlignment="1">
      <alignment vertical="top"/>
    </xf>
    <xf numFmtId="49" fontId="6" fillId="0" borderId="42" xfId="23" applyNumberFormat="1" applyFont="1" applyFill="1" applyBorder="1" applyAlignment="1">
      <alignment vertical="top"/>
    </xf>
    <xf numFmtId="3" fontId="6" fillId="0" borderId="42" xfId="23" applyNumberFormat="1" applyFont="1" applyFill="1" applyBorder="1"/>
    <xf numFmtId="0" fontId="6" fillId="0" borderId="42" xfId="23" applyFont="1" applyFill="1" applyBorder="1"/>
    <xf numFmtId="0" fontId="37" fillId="0" borderId="82" xfId="23" applyFill="1" applyBorder="1" applyAlignment="1">
      <alignment horizontal="center" wrapText="1"/>
    </xf>
    <xf numFmtId="3" fontId="37" fillId="0" borderId="45" xfId="23" applyNumberFormat="1" applyFill="1" applyBorder="1" applyAlignment="1">
      <alignment horizontal="center" wrapText="1"/>
    </xf>
    <xf numFmtId="3" fontId="37" fillId="0" borderId="36" xfId="23" applyNumberFormat="1" applyFill="1" applyBorder="1" applyAlignment="1">
      <alignment horizontal="center" wrapText="1"/>
    </xf>
    <xf numFmtId="3" fontId="37" fillId="0" borderId="42" xfId="23" applyNumberFormat="1" applyFill="1" applyBorder="1" applyAlignment="1">
      <alignment horizontal="center" wrapText="1"/>
    </xf>
    <xf numFmtId="0" fontId="6" fillId="0" borderId="83" xfId="23" applyFont="1" applyFill="1" applyBorder="1" applyAlignment="1">
      <alignment horizontal="center"/>
    </xf>
    <xf numFmtId="169" fontId="5" fillId="0" borderId="0" xfId="14" applyNumberFormat="1" applyFont="1" applyFill="1" applyBorder="1"/>
    <xf numFmtId="169" fontId="5" fillId="0" borderId="10" xfId="14" applyNumberFormat="1" applyFont="1" applyFill="1" applyBorder="1"/>
    <xf numFmtId="170" fontId="5" fillId="0" borderId="12" xfId="15" applyNumberFormat="1" applyFont="1" applyFill="1" applyBorder="1"/>
    <xf numFmtId="170" fontId="5" fillId="0" borderId="13" xfId="15" applyNumberFormat="1" applyFont="1" applyFill="1" applyBorder="1"/>
    <xf numFmtId="0" fontId="23" fillId="0" borderId="0" xfId="13" applyFont="1" applyFill="1" applyAlignment="1">
      <alignment horizontal="left" wrapText="1"/>
    </xf>
    <xf numFmtId="8" fontId="0" fillId="0" borderId="0" xfId="0" applyNumberFormat="1"/>
    <xf numFmtId="0" fontId="0" fillId="15" borderId="0" xfId="0" applyFill="1" applyBorder="1"/>
    <xf numFmtId="0" fontId="0" fillId="15" borderId="0" xfId="0" applyFill="1"/>
    <xf numFmtId="170" fontId="5" fillId="0" borderId="52" xfId="15" applyNumberFormat="1" applyFont="1" applyFill="1" applyBorder="1"/>
    <xf numFmtId="170" fontId="5" fillId="0" borderId="54" xfId="15" applyNumberFormat="1" applyFont="1" applyFill="1" applyBorder="1"/>
    <xf numFmtId="169" fontId="5" fillId="0" borderId="0" xfId="17" applyNumberFormat="1" applyFont="1" applyFill="1" applyBorder="1"/>
    <xf numFmtId="170" fontId="5" fillId="0" borderId="0" xfId="15" applyNumberFormat="1" applyFont="1" applyFill="1" applyBorder="1"/>
    <xf numFmtId="0" fontId="5" fillId="11" borderId="84" xfId="17" applyFont="1" applyFill="1" applyBorder="1" applyAlignment="1">
      <alignment horizontal="center"/>
    </xf>
    <xf numFmtId="169" fontId="5" fillId="0" borderId="0" xfId="17" applyNumberFormat="1" applyFont="1" applyBorder="1"/>
    <xf numFmtId="170" fontId="5" fillId="0" borderId="0" xfId="15" applyNumberFormat="1" applyFont="1" applyBorder="1"/>
    <xf numFmtId="170" fontId="5" fillId="0" borderId="12" xfId="15" applyNumberFormat="1" applyFont="1" applyBorder="1"/>
    <xf numFmtId="0" fontId="5" fillId="0" borderId="0" xfId="17" applyFont="1" applyFill="1" applyBorder="1" applyAlignment="1">
      <alignment horizontal="center"/>
    </xf>
    <xf numFmtId="0" fontId="5" fillId="0" borderId="0" xfId="17" applyFont="1" applyFill="1" applyBorder="1"/>
    <xf numFmtId="0" fontId="36" fillId="0" borderId="0" xfId="17" applyFont="1" applyFill="1" applyBorder="1"/>
    <xf numFmtId="0" fontId="0" fillId="0" borderId="0" xfId="0" applyFill="1"/>
    <xf numFmtId="173" fontId="5" fillId="0" borderId="0" xfId="17" applyNumberFormat="1" applyFont="1"/>
    <xf numFmtId="43" fontId="5" fillId="0" borderId="59" xfId="14" applyNumberFormat="1" applyFont="1" applyBorder="1"/>
    <xf numFmtId="44" fontId="5" fillId="0" borderId="0" xfId="17" applyNumberFormat="1" applyFont="1"/>
    <xf numFmtId="169" fontId="5" fillId="12" borderId="18" xfId="14" applyNumberFormat="1" applyFont="1" applyFill="1" applyBorder="1"/>
    <xf numFmtId="169" fontId="5" fillId="12" borderId="85" xfId="14" applyNumberFormat="1" applyFont="1" applyFill="1" applyBorder="1"/>
    <xf numFmtId="165" fontId="5" fillId="0" borderId="11" xfId="17" applyNumberFormat="1" applyFont="1" applyBorder="1"/>
    <xf numFmtId="43" fontId="5" fillId="0" borderId="13" xfId="17" applyNumberFormat="1" applyFont="1" applyBorder="1"/>
    <xf numFmtId="0" fontId="4" fillId="0" borderId="1" xfId="0" applyFont="1" applyBorder="1" applyAlignment="1">
      <alignment horizontal="center" wrapText="1"/>
    </xf>
    <xf numFmtId="0" fontId="1" fillId="0" borderId="0" xfId="1" applyFill="1" applyBorder="1" applyAlignment="1">
      <alignment horizontal="center"/>
    </xf>
    <xf numFmtId="0" fontId="1" fillId="2" borderId="20" xfId="1" applyBorder="1" applyAlignment="1">
      <alignment horizontal="center" wrapText="1"/>
    </xf>
    <xf numFmtId="0" fontId="1" fillId="2" borderId="3" xfId="1" applyBorder="1" applyAlignment="1">
      <alignment horizontal="center" wrapText="1"/>
    </xf>
    <xf numFmtId="0" fontId="19" fillId="11" borderId="18" xfId="17" applyFont="1" applyFill="1" applyBorder="1" applyAlignment="1">
      <alignment horizontal="center" vertical="center"/>
    </xf>
    <xf numFmtId="0" fontId="19" fillId="11" borderId="15" xfId="17" applyFont="1" applyFill="1" applyBorder="1" applyAlignment="1">
      <alignment horizontal="center" vertical="center"/>
    </xf>
    <xf numFmtId="0" fontId="19" fillId="11" borderId="38" xfId="17" applyFont="1" applyFill="1" applyBorder="1" applyAlignment="1">
      <alignment horizontal="center"/>
    </xf>
    <xf numFmtId="0" fontId="19" fillId="11" borderId="39" xfId="17" applyFont="1" applyFill="1" applyBorder="1" applyAlignment="1">
      <alignment horizontal="center"/>
    </xf>
    <xf numFmtId="0" fontId="19" fillId="11" borderId="14" xfId="17" applyFont="1" applyFill="1" applyBorder="1" applyAlignment="1">
      <alignment horizontal="center"/>
    </xf>
    <xf numFmtId="0" fontId="26" fillId="0" borderId="40" xfId="13" applyFont="1" applyFill="1" applyBorder="1" applyAlignment="1">
      <alignment horizontal="center"/>
    </xf>
    <xf numFmtId="0" fontId="26" fillId="0" borderId="35" xfId="13" applyFont="1" applyFill="1" applyBorder="1" applyAlignment="1">
      <alignment horizontal="center"/>
    </xf>
    <xf numFmtId="0" fontId="24" fillId="0" borderId="0" xfId="13" applyFont="1" applyFill="1" applyAlignment="1">
      <alignment horizontal="center"/>
    </xf>
    <xf numFmtId="0" fontId="24" fillId="0" borderId="3" xfId="13" applyFont="1" applyFill="1" applyBorder="1" applyAlignment="1">
      <alignment horizontal="center"/>
    </xf>
    <xf numFmtId="0" fontId="26" fillId="0" borderId="41" xfId="13" applyFont="1" applyFill="1" applyBorder="1" applyAlignment="1">
      <alignment horizontal="center"/>
    </xf>
    <xf numFmtId="0" fontId="26" fillId="0" borderId="34" xfId="13" applyFont="1" applyFill="1" applyBorder="1" applyAlignment="1">
      <alignment horizontal="center"/>
    </xf>
    <xf numFmtId="0" fontId="23" fillId="0" borderId="0" xfId="13" applyFont="1" applyFill="1" applyAlignment="1">
      <alignment horizontal="left" wrapText="1"/>
    </xf>
    <xf numFmtId="0" fontId="19" fillId="0" borderId="0" xfId="23" applyFont="1" applyFill="1" applyAlignment="1">
      <alignment horizontal="center"/>
    </xf>
    <xf numFmtId="0" fontId="5" fillId="0" borderId="0" xfId="23" applyFont="1" applyFill="1" applyAlignment="1">
      <alignment horizontal="left" wrapText="1"/>
    </xf>
    <xf numFmtId="49" fontId="6" fillId="0" borderId="24" xfId="23" applyNumberFormat="1" applyFont="1" applyFill="1" applyBorder="1" applyAlignment="1">
      <alignment horizontal="left" vertical="top" wrapText="1"/>
    </xf>
    <xf numFmtId="0" fontId="6" fillId="0" borderId="71" xfId="23" applyFont="1" applyFill="1" applyBorder="1" applyAlignment="1">
      <alignment horizontal="left" vertical="top" wrapText="1"/>
    </xf>
    <xf numFmtId="0" fontId="37" fillId="0" borderId="70" xfId="23" applyFill="1" applyBorder="1" applyAlignment="1">
      <alignment horizontal="left" vertical="top" wrapText="1"/>
    </xf>
    <xf numFmtId="0" fontId="37" fillId="0" borderId="69" xfId="23" applyFill="1" applyBorder="1" applyAlignment="1">
      <alignment horizontal="left" vertical="top" wrapText="1"/>
    </xf>
    <xf numFmtId="0" fontId="5" fillId="0" borderId="0" xfId="23" applyFont="1" applyFill="1" applyAlignment="1">
      <alignment wrapText="1"/>
    </xf>
  </cellXfs>
  <cellStyles count="24">
    <cellStyle name="Comma" xfId="22" builtinId="3"/>
    <cellStyle name="Comma 2" xfId="3"/>
    <cellStyle name="Comma 3" xfId="14"/>
    <cellStyle name="Currency 2" xfId="15"/>
    <cellStyle name="Currency 3" xfId="16"/>
    <cellStyle name="Good" xfId="1" builtinId="26"/>
    <cellStyle name="Hyperlink" xfId="11" builtinId="8"/>
    <cellStyle name="Neutral" xfId="2" builtinId="28"/>
    <cellStyle name="Normal" xfId="0" builtinId="0"/>
    <cellStyle name="Normal 2" xfId="4"/>
    <cellStyle name="Normal 2 2" xfId="17"/>
    <cellStyle name="Normal 2 3" xfId="18"/>
    <cellStyle name="Normal 3" xfId="5"/>
    <cellStyle name="Normal 3 2" xfId="19"/>
    <cellStyle name="Normal 4" xfId="6"/>
    <cellStyle name="Normal 5" xfId="7"/>
    <cellStyle name="Normal 6" xfId="20"/>
    <cellStyle name="Normal 7" xfId="13"/>
    <cellStyle name="Normal 8" xfId="23"/>
    <cellStyle name="Normal_Annual Reporter Detail" xfId="8"/>
    <cellStyle name="Normal_ICR Cost Inputs" xfId="12"/>
    <cellStyle name="Normal_NSPS Acreage" xfId="10"/>
    <cellStyle name="Normal_Sheet1" xfId="9"/>
    <cellStyle name="Percent 2" xfId="21"/>
  </cellStyles>
  <dxfs count="2">
    <dxf>
      <fill>
        <patternFill patternType="solid">
          <bgColor rgb="FFFFFF00"/>
        </patternFill>
      </fill>
    </dxf>
    <dxf>
      <fill>
        <patternFill patternType="solid">
          <bgColor rgb="FFFFFF0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OATS/SURVEY/COST/MRR/MRRBOAT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RRcost-ref"/>
      <sheetName val="MRRCostbyFac"/>
      <sheetName val="basis"/>
      <sheetName val="process"/>
      <sheetName val="IndustryTotalYR1"/>
      <sheetName val="IndustryTotalYR2"/>
      <sheetName val="IndustryTotalYR3"/>
      <sheetName val="AgencyTotal"/>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row r="13">
          <cell r="C13">
            <v>1</v>
          </cell>
        </row>
        <row r="17">
          <cell r="C17">
            <v>5</v>
          </cell>
        </row>
        <row r="19">
          <cell r="C19">
            <v>0.2</v>
          </cell>
        </row>
        <row r="20">
          <cell r="C20">
            <v>0.8</v>
          </cell>
        </row>
        <row r="21">
          <cell r="C21">
            <v>1</v>
          </cell>
        </row>
        <row r="24">
          <cell r="C24">
            <v>33</v>
          </cell>
        </row>
        <row r="25">
          <cell r="C25">
            <v>49</v>
          </cell>
        </row>
        <row r="26">
          <cell r="C26">
            <v>15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Singleton" refreshedDate="41722.408533796297" createdVersion="3" refreshedVersion="3" minRefreshableVersion="3" recordCount="15">
  <cacheSource type="worksheet">
    <worksheetSource ref="A1:C16" sheet="Annual Reporter Detail"/>
  </cacheSource>
  <cacheFields count="3">
    <cacheField name="Run" numFmtId="0">
      <sharedItems count="3">
        <s v="Both Co-Proposed Options"/>
        <s v="1a" u="1"/>
        <s v="1a or 2a" u="1"/>
      </sharedItems>
    </cacheField>
    <cacheField name="Landfill_ID" numFmtId="0">
      <sharedItems/>
    </cacheField>
    <cacheField name="Landfill_Year_Opened" numFmtId="0">
      <sharedItems containsSemiMixedTypes="0" containsString="0" containsNumber="1" containsInteger="1" minValue="2014" maxValue="2017" count="4">
        <n v="2014"/>
        <n v="2015"/>
        <n v="2016"/>
        <n v="2017"/>
      </sharedItems>
    </cacheField>
  </cacheFields>
</pivotCacheDefinition>
</file>

<file path=xl/pivotCache/pivotCacheRecords1.xml><?xml version="1.0" encoding="utf-8"?>
<pivotCacheRecords xmlns="http://schemas.openxmlformats.org/spreadsheetml/2006/main" xmlns:r="http://schemas.openxmlformats.org/officeDocument/2006/relationships" count="15">
  <r>
    <x v="0"/>
    <s v="F2300"/>
    <x v="0"/>
  </r>
  <r>
    <x v="0"/>
    <s v="F2312"/>
    <x v="0"/>
  </r>
  <r>
    <x v="0"/>
    <s v="F2326"/>
    <x v="0"/>
  </r>
  <r>
    <x v="0"/>
    <s v="F11460"/>
    <x v="1"/>
  </r>
  <r>
    <x v="0"/>
    <s v="F11621"/>
    <x v="1"/>
  </r>
  <r>
    <x v="0"/>
    <s v="F12101"/>
    <x v="1"/>
  </r>
  <r>
    <x v="0"/>
    <s v="F2315"/>
    <x v="1"/>
  </r>
  <r>
    <x v="0"/>
    <s v="F11681"/>
    <x v="2"/>
  </r>
  <r>
    <x v="0"/>
    <s v="F12061"/>
    <x v="2"/>
  </r>
  <r>
    <x v="0"/>
    <s v="F10404"/>
    <x v="3"/>
  </r>
  <r>
    <x v="0"/>
    <s v="F10600"/>
    <x v="3"/>
  </r>
  <r>
    <x v="0"/>
    <s v="F10700"/>
    <x v="3"/>
  </r>
  <r>
    <x v="0"/>
    <s v="F10860"/>
    <x v="3"/>
  </r>
  <r>
    <x v="0"/>
    <s v="F11320"/>
    <x v="3"/>
  </r>
  <r>
    <x v="0"/>
    <s v="F12141"/>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location ref="A20:F23" firstHeaderRow="1" firstDataRow="2" firstDataCol="1"/>
  <pivotFields count="3">
    <pivotField axis="axisRow" showAll="0">
      <items count="4">
        <item m="1" x="1"/>
        <item m="1" x="2"/>
        <item n="2.5/40" x="0"/>
        <item t="default"/>
      </items>
    </pivotField>
    <pivotField dataField="1" showAll="0"/>
    <pivotField axis="axisCol" showAll="0">
      <items count="5">
        <item x="0"/>
        <item x="1"/>
        <item x="2"/>
        <item x="3"/>
        <item t="default"/>
      </items>
    </pivotField>
  </pivotFields>
  <rowFields count="1">
    <field x="0"/>
  </rowFields>
  <rowItems count="2">
    <i>
      <x v="2"/>
    </i>
    <i t="grand">
      <x/>
    </i>
  </rowItems>
  <colFields count="1">
    <field x="2"/>
  </colFields>
  <colItems count="5">
    <i>
      <x/>
    </i>
    <i>
      <x v="1"/>
    </i>
    <i>
      <x v="2"/>
    </i>
    <i>
      <x v="3"/>
    </i>
    <i t="grand">
      <x/>
    </i>
  </colItems>
  <dataFields count="1">
    <dataField name="Count of Landfill_ID" fld="1" subtotal="count" baseField="0" baseItem="0"/>
  </dataFields>
  <formats count="2">
    <format dxfId="1">
      <pivotArea outline="0" collapsedLevelsAreSubtotals="1" fieldPosition="0">
        <references count="1">
          <reference field="2" count="3" selected="0">
            <x v="1"/>
            <x v="2"/>
            <x v="3"/>
          </reference>
        </references>
      </pivotArea>
    </format>
    <format dxfId="0">
      <pivotArea dataOnly="0" labelOnly="1" fieldPosition="0">
        <references count="1">
          <reference field="2" count="3">
            <x v="1"/>
            <x v="2"/>
            <x v="3"/>
          </reference>
        </references>
      </pivotArea>
    </format>
  </formats>
  <pivotTableStyleInfo name="PivotStyleLight16" showRowHeaders="1" showColHeaders="1" showRowStripes="0" showColStripes="0"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usenvironmental.com/air/fids/thermo-tva-1000b/" TargetMode="External"/><Relationship Id="rId7" Type="http://schemas.openxmlformats.org/officeDocument/2006/relationships/vmlDrawing" Target="../drawings/vmlDrawing1.vml"/><Relationship Id="rId2" Type="http://schemas.openxmlformats.org/officeDocument/2006/relationships/hyperlink" Target="http://usenvironmental.com/air/fids/thermo-tva-1000b/" TargetMode="External"/><Relationship Id="rId1" Type="http://schemas.openxmlformats.org/officeDocument/2006/relationships/hyperlink" Target="http://www.arb.ca.gov/regact/2009/landfills09/appf.pdf%20(2008$,%20did%20not%20escalate%20as%20factor%20is%20presumably%20part%20labor%20and%20part%20materials,%20the%20portion%20of%20each%20type%20is%20unknown%20and%20labor%20costs%20are%20relatively%20flat%20during%20this%20period)" TargetMode="External"/><Relationship Id="rId6" Type="http://schemas.openxmlformats.org/officeDocument/2006/relationships/printerSettings" Target="../printerSettings/printerSettings2.bin"/><Relationship Id="rId5" Type="http://schemas.openxmlformats.org/officeDocument/2006/relationships/hyperlink" Target="http://www.arb.ca.gov/regact/2009/landfills09/appf.pdf%20plus%20updates%20to%202012%20labor%20rates%20using%20USBLS" TargetMode="External"/><Relationship Id="rId4" Type="http://schemas.openxmlformats.org/officeDocument/2006/relationships/hyperlink" Target="http://usenvironmental.com/air/fids/thermo-tva-1000b/"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N20"/>
  <sheetViews>
    <sheetView workbookViewId="0">
      <selection activeCell="A9" sqref="A9"/>
    </sheetView>
  </sheetViews>
  <sheetFormatPr defaultRowHeight="15"/>
  <cols>
    <col min="1" max="1" width="70.5703125" customWidth="1"/>
    <col min="2" max="3" width="10.7109375" customWidth="1"/>
    <col min="4" max="4" width="10" customWidth="1"/>
    <col min="5" max="5" width="10.5703125" bestFit="1" customWidth="1"/>
  </cols>
  <sheetData>
    <row r="1" spans="1:14" ht="29.25" customHeight="1">
      <c r="B1" s="330" t="s">
        <v>0</v>
      </c>
      <c r="C1" s="330"/>
      <c r="D1" s="330"/>
      <c r="E1" s="330"/>
      <c r="F1" s="330"/>
      <c r="G1" s="330"/>
      <c r="H1" s="330"/>
      <c r="I1" s="330"/>
      <c r="J1" s="330"/>
    </row>
    <row r="2" spans="1:14" ht="15.75" thickBot="1">
      <c r="A2" s="103" t="s">
        <v>1</v>
      </c>
      <c r="B2" s="104">
        <v>2015</v>
      </c>
      <c r="C2" s="104">
        <v>2016</v>
      </c>
      <c r="D2" s="105">
        <v>2017</v>
      </c>
      <c r="E2" s="106">
        <v>2018</v>
      </c>
      <c r="F2" s="106">
        <v>2019</v>
      </c>
      <c r="G2" s="106">
        <v>2020</v>
      </c>
      <c r="H2" s="106">
        <v>2021</v>
      </c>
      <c r="I2" s="106">
        <v>2022</v>
      </c>
      <c r="J2" s="106">
        <v>2023</v>
      </c>
    </row>
    <row r="3" spans="1:14" ht="15.75" thickBot="1">
      <c r="A3" s="1" t="s">
        <v>1075</v>
      </c>
      <c r="B3" s="107">
        <v>0</v>
      </c>
      <c r="C3" s="9">
        <v>0</v>
      </c>
      <c r="D3" s="108">
        <v>0</v>
      </c>
      <c r="E3" s="109">
        <v>0</v>
      </c>
      <c r="F3" s="109">
        <v>0</v>
      </c>
      <c r="G3" s="110">
        <v>0</v>
      </c>
      <c r="H3" s="111">
        <v>6</v>
      </c>
      <c r="I3" s="111">
        <v>7</v>
      </c>
      <c r="J3" s="111">
        <v>8</v>
      </c>
    </row>
    <row r="4" spans="1:14">
      <c r="A4" s="112" t="s">
        <v>1077</v>
      </c>
      <c r="B4" s="113">
        <v>0</v>
      </c>
      <c r="C4" s="9">
        <v>0</v>
      </c>
      <c r="D4" s="114">
        <v>0</v>
      </c>
      <c r="E4" s="115">
        <v>0</v>
      </c>
      <c r="F4" s="115">
        <v>0</v>
      </c>
      <c r="G4" s="116">
        <v>3</v>
      </c>
      <c r="H4" s="116">
        <v>6</v>
      </c>
      <c r="I4" s="116">
        <v>7</v>
      </c>
      <c r="J4" s="116">
        <v>11</v>
      </c>
    </row>
    <row r="5" spans="1:14">
      <c r="A5" s="41"/>
      <c r="B5" s="117"/>
      <c r="C5" s="118"/>
      <c r="D5" s="118"/>
      <c r="E5" s="118"/>
      <c r="F5" s="119"/>
      <c r="G5" s="119"/>
      <c r="H5" s="119"/>
      <c r="I5" s="119"/>
      <c r="J5" s="41"/>
    </row>
    <row r="6" spans="1:14">
      <c r="A6" s="41"/>
      <c r="B6" s="117"/>
      <c r="C6" s="118"/>
      <c r="D6" s="118"/>
      <c r="E6" s="118"/>
      <c r="F6" s="119"/>
      <c r="G6" s="119"/>
      <c r="H6" s="119"/>
      <c r="I6" s="119"/>
      <c r="J6" s="41"/>
    </row>
    <row r="7" spans="1:14" s="11" customFormat="1">
      <c r="A7" s="120" t="s">
        <v>31</v>
      </c>
      <c r="B7" s="40"/>
      <c r="C7" s="121"/>
    </row>
    <row r="8" spans="1:14">
      <c r="A8" s="18"/>
      <c r="B8" s="19"/>
      <c r="C8" s="20"/>
      <c r="D8" s="8"/>
      <c r="E8" s="8"/>
      <c r="F8" s="8"/>
      <c r="G8" s="8"/>
      <c r="H8" s="8"/>
    </row>
    <row r="9" spans="1:14">
      <c r="A9" s="18"/>
      <c r="B9" s="19"/>
      <c r="C9" s="20"/>
      <c r="D9" s="8"/>
      <c r="E9" s="8"/>
      <c r="F9" s="8"/>
      <c r="G9" s="8"/>
      <c r="H9" s="8"/>
    </row>
    <row r="10" spans="1:14">
      <c r="A10" s="18"/>
      <c r="B10" s="19"/>
      <c r="C10" s="20"/>
      <c r="D10" s="8"/>
      <c r="E10" s="8"/>
      <c r="F10" s="8"/>
      <c r="G10" s="8"/>
      <c r="H10" s="8"/>
    </row>
    <row r="11" spans="1:14" ht="15.75" thickBot="1">
      <c r="A11" s="21"/>
      <c r="B11" s="22"/>
      <c r="C11" s="23"/>
      <c r="D11" s="8"/>
      <c r="E11" s="8"/>
      <c r="F11" s="45"/>
      <c r="G11" s="45"/>
      <c r="H11" s="45"/>
      <c r="I11" s="46"/>
      <c r="J11" s="46"/>
      <c r="K11" s="46"/>
      <c r="L11" s="46"/>
      <c r="M11" s="46"/>
      <c r="N11" s="46"/>
    </row>
    <row r="12" spans="1:14">
      <c r="F12" s="46"/>
      <c r="G12" s="46"/>
      <c r="H12" s="46"/>
      <c r="I12" s="46"/>
      <c r="J12" s="46"/>
      <c r="K12" s="46"/>
      <c r="L12" s="46"/>
      <c r="M12" s="46"/>
      <c r="N12" s="46"/>
    </row>
    <row r="13" spans="1:14">
      <c r="A13" s="7" t="s">
        <v>70</v>
      </c>
      <c r="F13" s="46"/>
      <c r="G13" s="46"/>
      <c r="H13" s="46"/>
      <c r="I13" s="46"/>
      <c r="J13" s="46"/>
      <c r="K13" s="46"/>
      <c r="L13" s="46"/>
      <c r="M13" s="46"/>
      <c r="N13" s="46"/>
    </row>
    <row r="14" spans="1:14" ht="15" customHeight="1">
      <c r="A14" s="17" t="s">
        <v>30</v>
      </c>
      <c r="D14" s="332" t="s">
        <v>24</v>
      </c>
      <c r="E14" s="333"/>
      <c r="F14" s="333"/>
      <c r="G14" s="333"/>
      <c r="H14" s="47"/>
      <c r="I14" s="331"/>
      <c r="J14" s="331"/>
      <c r="K14" s="331"/>
      <c r="L14" s="331"/>
      <c r="M14" s="331"/>
      <c r="N14" s="331"/>
    </row>
    <row r="15" spans="1:14" ht="120">
      <c r="A15" s="12" t="s">
        <v>25</v>
      </c>
      <c r="B15" s="12" t="s">
        <v>3</v>
      </c>
      <c r="C15" s="13" t="s">
        <v>26</v>
      </c>
      <c r="D15" s="14" t="s">
        <v>27</v>
      </c>
      <c r="E15" s="52" t="s">
        <v>71</v>
      </c>
      <c r="F15" s="14" t="s">
        <v>28</v>
      </c>
      <c r="G15" s="43" t="s">
        <v>29</v>
      </c>
      <c r="H15" s="46"/>
      <c r="I15" s="48"/>
      <c r="J15" s="46"/>
      <c r="K15" s="46"/>
      <c r="L15" s="46"/>
      <c r="M15" s="46"/>
      <c r="N15" s="46"/>
    </row>
    <row r="16" spans="1:14" ht="105">
      <c r="A16" s="15" t="s">
        <v>113</v>
      </c>
      <c r="B16" s="15" t="s">
        <v>114</v>
      </c>
      <c r="C16" s="16">
        <v>79</v>
      </c>
      <c r="D16" s="145">
        <v>20</v>
      </c>
      <c r="E16" s="144" t="s">
        <v>145</v>
      </c>
      <c r="F16" s="146">
        <f>D16*4</f>
        <v>80</v>
      </c>
      <c r="G16" s="144" t="s">
        <v>146</v>
      </c>
      <c r="H16" s="46"/>
      <c r="I16" s="49"/>
      <c r="J16" s="46"/>
      <c r="K16" s="46"/>
      <c r="L16" s="46"/>
      <c r="M16" s="46"/>
      <c r="N16" s="46"/>
    </row>
    <row r="17" spans="1:14" ht="30">
      <c r="A17" s="15"/>
      <c r="B17" s="15" t="s">
        <v>115</v>
      </c>
      <c r="C17" s="16">
        <v>67</v>
      </c>
      <c r="D17" s="145">
        <v>17</v>
      </c>
      <c r="E17" s="144" t="s">
        <v>145</v>
      </c>
      <c r="F17" s="146">
        <f>D17*4</f>
        <v>68</v>
      </c>
      <c r="G17" s="144" t="s">
        <v>146</v>
      </c>
      <c r="H17" s="46"/>
      <c r="I17" s="49"/>
      <c r="J17" s="46"/>
      <c r="K17" s="46"/>
      <c r="L17" s="46"/>
      <c r="M17" s="46"/>
      <c r="N17" s="46"/>
    </row>
    <row r="18" spans="1:14">
      <c r="A18" s="15"/>
      <c r="B18" s="15"/>
      <c r="C18" s="16"/>
      <c r="D18" s="50"/>
      <c r="F18" s="51"/>
      <c r="G18" s="44"/>
      <c r="H18" s="46"/>
      <c r="I18" s="49"/>
      <c r="J18" s="46"/>
      <c r="K18" s="46"/>
      <c r="L18" s="46"/>
      <c r="M18" s="46"/>
      <c r="N18" s="46"/>
    </row>
    <row r="19" spans="1:14">
      <c r="A19" s="15"/>
      <c r="B19" s="15"/>
      <c r="C19" s="16"/>
      <c r="D19" s="50"/>
      <c r="F19" s="51"/>
      <c r="G19" s="44"/>
      <c r="H19" s="46"/>
      <c r="I19" s="49"/>
      <c r="J19" s="46"/>
      <c r="K19" s="46"/>
      <c r="L19" s="46"/>
      <c r="M19" s="46"/>
      <c r="N19" s="46"/>
    </row>
    <row r="20" spans="1:14">
      <c r="A20" s="15"/>
      <c r="B20" s="15"/>
      <c r="C20" s="16"/>
      <c r="D20" s="50"/>
      <c r="F20" s="51"/>
      <c r="G20" s="44"/>
      <c r="H20" s="46"/>
      <c r="I20" s="49"/>
      <c r="J20" s="46"/>
      <c r="K20" s="46"/>
      <c r="L20" s="46"/>
      <c r="M20" s="46"/>
      <c r="N20" s="46"/>
    </row>
  </sheetData>
  <mergeCells count="3">
    <mergeCell ref="B1:J1"/>
    <mergeCell ref="I14:N14"/>
    <mergeCell ref="D14:G1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dimension ref="B2:I14"/>
  <sheetViews>
    <sheetView workbookViewId="0">
      <selection activeCell="C17" sqref="C17"/>
    </sheetView>
  </sheetViews>
  <sheetFormatPr defaultRowHeight="12.75"/>
  <cols>
    <col min="1" max="1" width="3.28515625" style="196" customWidth="1"/>
    <col min="2" max="2" width="13.42578125" style="196" customWidth="1"/>
    <col min="3" max="3" width="9.140625" style="196"/>
    <col min="4" max="4" width="14" style="196" customWidth="1"/>
    <col min="5" max="16384" width="9.140625" style="196"/>
  </cols>
  <sheetData>
    <row r="2" spans="2:9">
      <c r="B2" s="197" t="s">
        <v>233</v>
      </c>
    </row>
    <row r="3" spans="2:9">
      <c r="C3" s="267" t="s">
        <v>275</v>
      </c>
      <c r="D3" s="267" t="s">
        <v>274</v>
      </c>
    </row>
    <row r="4" spans="2:9" ht="15.75">
      <c r="B4" s="198" t="s">
        <v>232</v>
      </c>
      <c r="C4" s="198">
        <v>39.31</v>
      </c>
      <c r="D4" s="200">
        <f>C4+(C4*0.6)</f>
        <v>62.896000000000001</v>
      </c>
      <c r="E4" s="262" t="s">
        <v>278</v>
      </c>
    </row>
    <row r="5" spans="2:9" ht="15.75">
      <c r="B5" s="198" t="s">
        <v>231</v>
      </c>
      <c r="C5" s="198">
        <v>15.78</v>
      </c>
      <c r="D5" s="200">
        <f t="shared" ref="D5:D6" si="0">C5+(C5*0.6)</f>
        <v>25.247999999999998</v>
      </c>
      <c r="E5" s="262" t="s">
        <v>276</v>
      </c>
      <c r="G5" s="262"/>
      <c r="H5"/>
    </row>
    <row r="6" spans="2:9" ht="15.75">
      <c r="B6" s="198" t="s">
        <v>230</v>
      </c>
      <c r="C6" s="198">
        <v>29.17</v>
      </c>
      <c r="D6" s="200">
        <f t="shared" si="0"/>
        <v>46.671999999999997</v>
      </c>
      <c r="E6" s="262" t="s">
        <v>277</v>
      </c>
      <c r="G6" s="262"/>
      <c r="H6"/>
      <c r="I6"/>
    </row>
    <row r="7" spans="2:9" ht="15.75">
      <c r="B7" s="264" t="s">
        <v>279</v>
      </c>
      <c r="G7"/>
      <c r="H7" s="262"/>
    </row>
    <row r="8" spans="2:9" ht="15.75">
      <c r="G8"/>
      <c r="H8" s="262"/>
    </row>
    <row r="9" spans="2:9" ht="15.75">
      <c r="B9" s="197" t="s">
        <v>229</v>
      </c>
      <c r="G9"/>
      <c r="H9" s="262"/>
    </row>
    <row r="10" spans="2:9" ht="15.75">
      <c r="G10" s="263"/>
    </row>
    <row r="11" spans="2:9" ht="15">
      <c r="B11" s="198" t="s">
        <v>228</v>
      </c>
      <c r="C11" s="199">
        <v>113</v>
      </c>
      <c r="H11"/>
      <c r="I11"/>
    </row>
    <row r="12" spans="2:9">
      <c r="B12" s="198" t="s">
        <v>227</v>
      </c>
      <c r="C12" s="199">
        <v>58</v>
      </c>
    </row>
    <row r="13" spans="2:9">
      <c r="B13" s="198" t="s">
        <v>226</v>
      </c>
      <c r="C13" s="199">
        <v>600</v>
      </c>
    </row>
    <row r="14" spans="2:9">
      <c r="B14" s="198" t="s">
        <v>225</v>
      </c>
      <c r="C14" s="198">
        <v>3</v>
      </c>
    </row>
  </sheetData>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T55"/>
  <sheetViews>
    <sheetView zoomScaleNormal="100" workbookViewId="0">
      <selection activeCell="A3" sqref="A3"/>
    </sheetView>
  </sheetViews>
  <sheetFormatPr defaultRowHeight="12.75"/>
  <cols>
    <col min="1" max="1" width="2.28515625" style="201" customWidth="1"/>
    <col min="2" max="2" width="2.42578125" style="201" customWidth="1"/>
    <col min="3" max="3" width="2.140625" style="201" customWidth="1"/>
    <col min="4" max="4" width="1.42578125" style="201" customWidth="1"/>
    <col min="5" max="5" width="2.42578125" style="201" customWidth="1"/>
    <col min="6" max="6" width="39.85546875" style="201" customWidth="1"/>
    <col min="7" max="7" width="12" style="204" customWidth="1"/>
    <col min="8" max="8" width="13" style="204" customWidth="1"/>
    <col min="9" max="9" width="14.28515625" style="204" customWidth="1"/>
    <col min="10" max="10" width="10.5703125" style="204" customWidth="1"/>
    <col min="11" max="11" width="12.7109375" style="204" customWidth="1"/>
    <col min="12" max="12" width="14" style="204" customWidth="1"/>
    <col min="13" max="13" width="13" style="203" customWidth="1"/>
    <col min="14" max="14" width="3.85546875" style="202" bestFit="1" customWidth="1"/>
    <col min="15" max="15" width="15.28515625" style="201" customWidth="1"/>
    <col min="16" max="16384" width="9.140625" style="201"/>
  </cols>
  <sheetData>
    <row r="1" spans="1:14">
      <c r="A1" s="346" t="s">
        <v>263</v>
      </c>
      <c r="B1" s="346"/>
      <c r="C1" s="346"/>
      <c r="D1" s="346"/>
      <c r="E1" s="346"/>
      <c r="F1" s="346"/>
      <c r="G1" s="346"/>
      <c r="H1" s="346"/>
      <c r="I1" s="346"/>
      <c r="J1" s="346"/>
      <c r="K1" s="346"/>
      <c r="L1" s="346"/>
      <c r="M1" s="346"/>
      <c r="N1" s="346"/>
    </row>
    <row r="2" spans="1:14" ht="12" customHeight="1">
      <c r="A2" s="346" t="s">
        <v>1079</v>
      </c>
      <c r="B2" s="346"/>
      <c r="C2" s="346"/>
      <c r="D2" s="346"/>
      <c r="E2" s="346"/>
      <c r="F2" s="346"/>
      <c r="G2" s="346"/>
      <c r="H2" s="346"/>
      <c r="I2" s="346"/>
      <c r="J2" s="346"/>
      <c r="K2" s="346"/>
      <c r="L2" s="346"/>
      <c r="M2" s="346"/>
      <c r="N2" s="346"/>
    </row>
    <row r="3" spans="1:14" ht="15" customHeight="1" thickBot="1"/>
    <row r="4" spans="1:14" s="253" customFormat="1" ht="51">
      <c r="A4" s="258" t="s">
        <v>109</v>
      </c>
      <c r="B4" s="257"/>
      <c r="C4" s="257"/>
      <c r="D4" s="257"/>
      <c r="E4" s="257"/>
      <c r="F4" s="257"/>
      <c r="G4" s="256" t="s">
        <v>261</v>
      </c>
      <c r="H4" s="256" t="s">
        <v>260</v>
      </c>
      <c r="I4" s="256" t="s">
        <v>259</v>
      </c>
      <c r="J4" s="256" t="s">
        <v>258</v>
      </c>
      <c r="K4" s="256" t="s">
        <v>1041</v>
      </c>
      <c r="L4" s="256" t="s">
        <v>257</v>
      </c>
      <c r="M4" s="255" t="s">
        <v>1054</v>
      </c>
      <c r="N4" s="254" t="s">
        <v>108</v>
      </c>
    </row>
    <row r="5" spans="1:14">
      <c r="A5" s="252" t="s">
        <v>256</v>
      </c>
      <c r="B5" s="251" t="s">
        <v>255</v>
      </c>
      <c r="C5" s="251"/>
      <c r="D5" s="251"/>
      <c r="E5" s="251"/>
      <c r="F5" s="250"/>
      <c r="G5" s="249">
        <v>40</v>
      </c>
      <c r="H5" s="249">
        <v>60</v>
      </c>
      <c r="I5" s="248">
        <f>G5*H5</f>
        <v>2400</v>
      </c>
      <c r="J5" s="248">
        <f>I5</f>
        <v>2400</v>
      </c>
      <c r="K5" s="248">
        <f>J5*0.05</f>
        <v>120</v>
      </c>
      <c r="L5" s="248">
        <f>J5*0.1</f>
        <v>240</v>
      </c>
      <c r="M5" s="247">
        <f>(J5*'Agency Base Data'!$D$6)+(K5*'Agency Base Data'!$D$4)+(L5*'Agency Base Data'!$D$5)</f>
        <v>125619.84</v>
      </c>
      <c r="N5" s="246" t="s">
        <v>96</v>
      </c>
    </row>
    <row r="6" spans="1:14" ht="25.5" customHeight="1">
      <c r="A6" s="240" t="s">
        <v>254</v>
      </c>
      <c r="B6" s="348" t="s">
        <v>253</v>
      </c>
      <c r="C6" s="348"/>
      <c r="D6" s="348"/>
      <c r="E6" s="348"/>
      <c r="F6" s="348"/>
      <c r="G6" s="236">
        <v>2</v>
      </c>
      <c r="H6" s="235">
        <f>'Annual # of Respondants'!C$4+'Annual # of Respondants'!C17</f>
        <v>9</v>
      </c>
      <c r="I6" s="235">
        <f>G6*H6</f>
        <v>18</v>
      </c>
      <c r="J6" s="235">
        <f>I6</f>
        <v>18</v>
      </c>
      <c r="K6" s="235">
        <f>J6*0.05</f>
        <v>0.9</v>
      </c>
      <c r="L6" s="235">
        <f>J6*0.1</f>
        <v>1.8</v>
      </c>
      <c r="M6" s="234">
        <f>(J6*'Agency Base Data'!$D$6)+(K6*'Agency Base Data'!$D$4)+(L6*'Agency Base Data'!$D$5)</f>
        <v>942.14880000000005</v>
      </c>
      <c r="N6" s="233" t="s">
        <v>123</v>
      </c>
    </row>
    <row r="7" spans="1:14" ht="15" customHeight="1">
      <c r="A7" s="240" t="s">
        <v>252</v>
      </c>
      <c r="B7" s="239" t="s">
        <v>251</v>
      </c>
      <c r="C7" s="244"/>
      <c r="D7" s="242"/>
      <c r="E7" s="242"/>
      <c r="F7" s="241"/>
      <c r="G7" s="236"/>
      <c r="H7" s="236"/>
      <c r="I7" s="235"/>
      <c r="J7" s="235"/>
      <c r="K7" s="235"/>
      <c r="L7" s="235"/>
      <c r="M7" s="234"/>
      <c r="N7" s="233"/>
    </row>
    <row r="8" spans="1:14" ht="15" customHeight="1">
      <c r="A8" s="240"/>
      <c r="B8" s="239" t="s">
        <v>241</v>
      </c>
      <c r="C8" s="239" t="s">
        <v>262</v>
      </c>
      <c r="D8" s="242"/>
      <c r="E8" s="238"/>
      <c r="F8" s="241"/>
      <c r="G8" s="236">
        <v>12</v>
      </c>
      <c r="H8" s="235">
        <f>'Proposed 2.5|40-Yr1'!H9*0.2</f>
        <v>0</v>
      </c>
      <c r="I8" s="235">
        <f t="shared" ref="I8" si="0">G8*H8</f>
        <v>0</v>
      </c>
      <c r="J8" s="235">
        <f t="shared" ref="J8" si="1">I8</f>
        <v>0</v>
      </c>
      <c r="K8" s="235">
        <f t="shared" ref="K8" si="2">J8*0.05</f>
        <v>0</v>
      </c>
      <c r="L8" s="235">
        <f t="shared" ref="L8" si="3">J8*0.1</f>
        <v>0</v>
      </c>
      <c r="M8" s="234">
        <f>(J8*'Agency Base Data'!$D$6)+(K8*'Agency Base Data'!$D$4)+(L8*'Agency Base Data'!$D$5)</f>
        <v>0</v>
      </c>
      <c r="N8" s="233" t="s">
        <v>86</v>
      </c>
    </row>
    <row r="9" spans="1:14" ht="15" customHeight="1">
      <c r="A9" s="240"/>
      <c r="B9" s="239" t="s">
        <v>240</v>
      </c>
      <c r="C9" s="239" t="s">
        <v>264</v>
      </c>
      <c r="D9" s="242"/>
      <c r="E9" s="238"/>
      <c r="F9" s="241"/>
      <c r="G9" s="236">
        <v>20</v>
      </c>
      <c r="H9" s="235">
        <f>'Proposed 2.5|40-Yr1'!H10*0.2</f>
        <v>0</v>
      </c>
      <c r="I9" s="235">
        <f t="shared" ref="I9:I11" si="4">G9*H9</f>
        <v>0</v>
      </c>
      <c r="J9" s="235">
        <f t="shared" ref="J9:J13" si="5">I9</f>
        <v>0</v>
      </c>
      <c r="K9" s="235">
        <f t="shared" ref="K9:K13" si="6">J9*0.05</f>
        <v>0</v>
      </c>
      <c r="L9" s="235">
        <f t="shared" ref="L9:L13" si="7">J9*0.1</f>
        <v>0</v>
      </c>
      <c r="M9" s="234">
        <f>(J9*'Agency Base Data'!$D$6)+(K9*'Agency Base Data'!$D$4)+(L9*'Agency Base Data'!$D$5)+H9*3*125</f>
        <v>0</v>
      </c>
      <c r="N9" s="245" t="s">
        <v>86</v>
      </c>
    </row>
    <row r="10" spans="1:14" ht="15" customHeight="1">
      <c r="A10" s="240"/>
      <c r="B10" s="239" t="s">
        <v>239</v>
      </c>
      <c r="C10" s="239" t="s">
        <v>249</v>
      </c>
      <c r="D10" s="242"/>
      <c r="E10" s="238"/>
      <c r="F10" s="241"/>
      <c r="G10" s="236">
        <v>1</v>
      </c>
      <c r="H10" s="235">
        <f>'Annual # of Respondants'!C$2</f>
        <v>0</v>
      </c>
      <c r="I10" s="235">
        <f t="shared" si="4"/>
        <v>0</v>
      </c>
      <c r="J10" s="235">
        <f t="shared" si="5"/>
        <v>0</v>
      </c>
      <c r="K10" s="235">
        <f t="shared" si="6"/>
        <v>0</v>
      </c>
      <c r="L10" s="235">
        <f t="shared" si="7"/>
        <v>0</v>
      </c>
      <c r="M10" s="234">
        <f>(J10*'Agency Base Data'!$D$6)+(K10*'Agency Base Data'!$D$4)+(L10*'Agency Base Data'!$D$5)</f>
        <v>0</v>
      </c>
      <c r="N10" s="245" t="s">
        <v>124</v>
      </c>
    </row>
    <row r="11" spans="1:14" ht="15" customHeight="1">
      <c r="A11" s="240"/>
      <c r="B11" s="239" t="s">
        <v>238</v>
      </c>
      <c r="C11" s="239" t="s">
        <v>247</v>
      </c>
      <c r="D11" s="242"/>
      <c r="E11" s="238"/>
      <c r="F11" s="241"/>
      <c r="G11" s="236">
        <v>1</v>
      </c>
      <c r="H11" s="235">
        <f>H$10*0.1</f>
        <v>0</v>
      </c>
      <c r="I11" s="235">
        <f t="shared" si="4"/>
        <v>0</v>
      </c>
      <c r="J11" s="235">
        <f t="shared" si="5"/>
        <v>0</v>
      </c>
      <c r="K11" s="235">
        <f t="shared" si="6"/>
        <v>0</v>
      </c>
      <c r="L11" s="235">
        <f t="shared" si="7"/>
        <v>0</v>
      </c>
      <c r="M11" s="234">
        <f>(J11*'Agency Base Data'!$D$6)+(K11*'Agency Base Data'!$D$4)+(L11*'Agency Base Data'!$D$5)</f>
        <v>0</v>
      </c>
      <c r="N11" s="245" t="s">
        <v>124</v>
      </c>
    </row>
    <row r="12" spans="1:14" ht="15" customHeight="1">
      <c r="A12" s="240"/>
      <c r="B12" s="239" t="s">
        <v>250</v>
      </c>
      <c r="C12" s="239" t="s">
        <v>1045</v>
      </c>
      <c r="D12" s="242"/>
      <c r="E12" s="238"/>
      <c r="F12" s="241"/>
      <c r="G12" s="236">
        <v>2</v>
      </c>
      <c r="H12" s="235">
        <f>'Proposed 2.5|40-Yr1'!H9</f>
        <v>0</v>
      </c>
      <c r="I12" s="235">
        <f t="shared" ref="I12" si="8">G12*H12</f>
        <v>0</v>
      </c>
      <c r="J12" s="235">
        <f t="shared" ref="J12" si="9">I12</f>
        <v>0</v>
      </c>
      <c r="K12" s="235">
        <f t="shared" ref="K12" si="10">J12*0.05</f>
        <v>0</v>
      </c>
      <c r="L12" s="235">
        <f t="shared" ref="L12" si="11">J12*0.1</f>
        <v>0</v>
      </c>
      <c r="M12" s="234">
        <f>(J12*'Agency Base Data'!$D$6)+(K12*'Agency Base Data'!$D$4)+(L12*'Agency Base Data'!$D$5)</f>
        <v>0</v>
      </c>
      <c r="N12" s="245" t="s">
        <v>124</v>
      </c>
    </row>
    <row r="13" spans="1:14" ht="15" customHeight="1">
      <c r="A13" s="240" t="s">
        <v>246</v>
      </c>
      <c r="B13" s="239" t="s">
        <v>268</v>
      </c>
      <c r="C13" s="239"/>
      <c r="D13" s="242"/>
      <c r="E13" s="238"/>
      <c r="F13" s="241"/>
      <c r="G13" s="236">
        <v>24</v>
      </c>
      <c r="H13" s="235">
        <f>'Proposed 2.5|40-Yr1'!H9</f>
        <v>0</v>
      </c>
      <c r="I13" s="235">
        <v>0</v>
      </c>
      <c r="J13" s="235">
        <f t="shared" si="5"/>
        <v>0</v>
      </c>
      <c r="K13" s="235">
        <f t="shared" si="6"/>
        <v>0</v>
      </c>
      <c r="L13" s="235">
        <f t="shared" si="7"/>
        <v>0</v>
      </c>
      <c r="M13" s="234">
        <f>(J13*'Agency Base Data'!$D$6)+(K13*'Agency Base Data'!$D$4)+(L13*'Agency Base Data'!$D$5)</f>
        <v>0</v>
      </c>
      <c r="N13" s="245" t="s">
        <v>88</v>
      </c>
    </row>
    <row r="14" spans="1:14" ht="15.75" customHeight="1">
      <c r="A14" s="240" t="s">
        <v>245</v>
      </c>
      <c r="B14" s="239" t="s">
        <v>244</v>
      </c>
      <c r="C14" s="244"/>
      <c r="D14" s="243"/>
      <c r="E14" s="238"/>
      <c r="F14" s="241"/>
      <c r="G14" s="236"/>
      <c r="H14" s="235"/>
      <c r="I14" s="235"/>
      <c r="J14" s="235"/>
      <c r="K14" s="235"/>
      <c r="L14" s="235"/>
      <c r="M14" s="234"/>
      <c r="N14" s="233"/>
    </row>
    <row r="15" spans="1:14">
      <c r="A15" s="240"/>
      <c r="B15" s="239" t="s">
        <v>241</v>
      </c>
      <c r="C15" s="348" t="s">
        <v>265</v>
      </c>
      <c r="D15" s="348"/>
      <c r="E15" s="348"/>
      <c r="F15" s="348"/>
      <c r="G15" s="236">
        <v>2</v>
      </c>
      <c r="H15" s="235">
        <v>0</v>
      </c>
      <c r="I15" s="235">
        <f t="shared" ref="I15:I20" si="12">G15*H15</f>
        <v>0</v>
      </c>
      <c r="J15" s="235">
        <f t="shared" ref="J15:J20" si="13">I15</f>
        <v>0</v>
      </c>
      <c r="K15" s="235">
        <f t="shared" ref="K15:K20" si="14">J15*0.05</f>
        <v>0</v>
      </c>
      <c r="L15" s="235">
        <f t="shared" ref="L15:L20" si="15">J15*0.1</f>
        <v>0</v>
      </c>
      <c r="M15" s="234">
        <f>(J15*'Agency Base Data'!$D$6)+(K15*'Agency Base Data'!$D$4)+(L15*'Agency Base Data'!$D$5)</f>
        <v>0</v>
      </c>
      <c r="N15" s="245" t="s">
        <v>125</v>
      </c>
    </row>
    <row r="16" spans="1:14" ht="15" customHeight="1">
      <c r="A16" s="240" t="s">
        <v>243</v>
      </c>
      <c r="B16" s="239" t="s">
        <v>242</v>
      </c>
      <c r="C16" s="239"/>
      <c r="D16" s="242"/>
      <c r="E16" s="238"/>
      <c r="F16" s="241"/>
      <c r="G16" s="236"/>
      <c r="H16" s="235"/>
      <c r="I16" s="235"/>
      <c r="J16" s="235"/>
      <c r="K16" s="235"/>
      <c r="L16" s="235"/>
      <c r="M16" s="234"/>
      <c r="N16" s="233"/>
    </row>
    <row r="17" spans="1:20" ht="15" customHeight="1">
      <c r="A17" s="240"/>
      <c r="B17" s="239" t="s">
        <v>241</v>
      </c>
      <c r="C17" s="239" t="s">
        <v>266</v>
      </c>
      <c r="D17" s="239"/>
      <c r="E17" s="238"/>
      <c r="F17" s="241"/>
      <c r="G17" s="236">
        <v>1</v>
      </c>
      <c r="H17" s="235">
        <f>'Proposed 2.5|40-Yr1'!H14</f>
        <v>2</v>
      </c>
      <c r="I17" s="235">
        <f t="shared" si="12"/>
        <v>2</v>
      </c>
      <c r="J17" s="235">
        <f t="shared" si="13"/>
        <v>2</v>
      </c>
      <c r="K17" s="235">
        <f t="shared" si="14"/>
        <v>0.1</v>
      </c>
      <c r="L17" s="235">
        <f t="shared" si="15"/>
        <v>0.2</v>
      </c>
      <c r="M17" s="234">
        <f>(J17*'Agency Base Data'!$D$6)+(K17*'Agency Base Data'!$D$4)+(L17*'Agency Base Data'!$D$5)</f>
        <v>104.6832</v>
      </c>
      <c r="N17" s="245" t="s">
        <v>126</v>
      </c>
    </row>
    <row r="18" spans="1:20" ht="15" customHeight="1">
      <c r="A18" s="240"/>
      <c r="B18" s="239" t="s">
        <v>240</v>
      </c>
      <c r="C18" s="239" t="s">
        <v>269</v>
      </c>
      <c r="D18" s="239"/>
      <c r="E18" s="238"/>
      <c r="F18" s="241"/>
      <c r="G18" s="236">
        <v>2</v>
      </c>
      <c r="H18" s="235">
        <f>'Annual # of Respondants'!C3</f>
        <v>7</v>
      </c>
      <c r="I18" s="235">
        <f t="shared" si="12"/>
        <v>14</v>
      </c>
      <c r="J18" s="235">
        <f t="shared" si="13"/>
        <v>14</v>
      </c>
      <c r="K18" s="235">
        <f t="shared" si="14"/>
        <v>0.70000000000000007</v>
      </c>
      <c r="L18" s="235">
        <f t="shared" si="15"/>
        <v>1.4000000000000001</v>
      </c>
      <c r="M18" s="234">
        <f>(J18*'Agency Base Data'!$D$6)+(K18*'Agency Base Data'!$D$4)+(L18*'Agency Base Data'!$D$5)</f>
        <v>732.78239999999994</v>
      </c>
      <c r="N18" s="245" t="s">
        <v>127</v>
      </c>
    </row>
    <row r="19" spans="1:20" ht="15" customHeight="1">
      <c r="A19" s="240"/>
      <c r="B19" s="239" t="s">
        <v>239</v>
      </c>
      <c r="C19" s="239" t="s">
        <v>271</v>
      </c>
      <c r="D19" s="270"/>
      <c r="E19" s="270"/>
      <c r="F19" s="271"/>
      <c r="G19" s="236">
        <v>1</v>
      </c>
      <c r="H19" s="235">
        <v>0</v>
      </c>
      <c r="I19" s="235">
        <f t="shared" si="12"/>
        <v>0</v>
      </c>
      <c r="J19" s="235">
        <f t="shared" si="13"/>
        <v>0</v>
      </c>
      <c r="K19" s="235">
        <f t="shared" si="14"/>
        <v>0</v>
      </c>
      <c r="L19" s="235">
        <f t="shared" si="15"/>
        <v>0</v>
      </c>
      <c r="M19" s="234">
        <f>(J19*'Agency Base Data'!$D$6)+(K19*'Agency Base Data'!$D$4)+(L19*'Agency Base Data'!$D$5)</f>
        <v>0</v>
      </c>
      <c r="N19" s="245" t="s">
        <v>128</v>
      </c>
    </row>
    <row r="20" spans="1:20" ht="15" customHeight="1">
      <c r="A20" s="240"/>
      <c r="B20" s="239" t="s">
        <v>238</v>
      </c>
      <c r="C20" s="269" t="s">
        <v>272</v>
      </c>
      <c r="G20" s="236">
        <v>1</v>
      </c>
      <c r="H20" s="235">
        <v>0</v>
      </c>
      <c r="I20" s="235">
        <f t="shared" si="12"/>
        <v>0</v>
      </c>
      <c r="J20" s="235">
        <f t="shared" si="13"/>
        <v>0</v>
      </c>
      <c r="K20" s="235">
        <f t="shared" si="14"/>
        <v>0</v>
      </c>
      <c r="L20" s="235">
        <f t="shared" si="15"/>
        <v>0</v>
      </c>
      <c r="M20" s="234">
        <f>(J20*'Agency Base Data'!$D$6)+(K20*'Agency Base Data'!$D$4)+(L20*'Agency Base Data'!$D$5)</f>
        <v>0</v>
      </c>
      <c r="N20" s="245" t="s">
        <v>128</v>
      </c>
    </row>
    <row r="21" spans="1:20" ht="15" customHeight="1">
      <c r="A21" s="240"/>
      <c r="B21" s="239" t="s">
        <v>250</v>
      </c>
      <c r="C21" s="239" t="s">
        <v>267</v>
      </c>
      <c r="D21" s="239"/>
      <c r="E21" s="238"/>
      <c r="F21" s="241"/>
      <c r="G21" s="236">
        <v>15</v>
      </c>
      <c r="H21" s="235">
        <f>H$10</f>
        <v>0</v>
      </c>
      <c r="I21" s="235">
        <f t="shared" ref="I21:I23" si="16">G21*H21</f>
        <v>0</v>
      </c>
      <c r="J21" s="235">
        <f t="shared" ref="J21:J23" si="17">I21</f>
        <v>0</v>
      </c>
      <c r="K21" s="235">
        <f t="shared" ref="K21:K23" si="18">J21*0.05</f>
        <v>0</v>
      </c>
      <c r="L21" s="235">
        <f t="shared" ref="L21:L23" si="19">J21*0.1</f>
        <v>0</v>
      </c>
      <c r="M21" s="234">
        <f>(J21*'Agency Base Data'!$D$6)+(K21*'Agency Base Data'!$D$4)+(L21*'Agency Base Data'!$D$5)</f>
        <v>0</v>
      </c>
      <c r="N21" s="245" t="s">
        <v>124</v>
      </c>
    </row>
    <row r="22" spans="1:20" ht="15" customHeight="1">
      <c r="A22" s="240"/>
      <c r="B22" s="239" t="s">
        <v>248</v>
      </c>
      <c r="C22" s="239" t="s">
        <v>1039</v>
      </c>
      <c r="D22" s="239"/>
      <c r="E22" s="238"/>
      <c r="F22" s="241"/>
      <c r="G22" s="236">
        <v>5</v>
      </c>
      <c r="H22" s="235">
        <f>H$10</f>
        <v>0</v>
      </c>
      <c r="I22" s="235">
        <f t="shared" ref="I22" si="20">G22*H22</f>
        <v>0</v>
      </c>
      <c r="J22" s="235">
        <f t="shared" ref="J22" si="21">I22</f>
        <v>0</v>
      </c>
      <c r="K22" s="235">
        <f t="shared" ref="K22" si="22">J22*0.05</f>
        <v>0</v>
      </c>
      <c r="L22" s="235">
        <f t="shared" ref="L22" si="23">J22*0.1</f>
        <v>0</v>
      </c>
      <c r="M22" s="234">
        <f>(J22*'Agency Base Data'!$D$6)+(K22*'Agency Base Data'!$D$4)+(L22*'Agency Base Data'!$D$5)</f>
        <v>0</v>
      </c>
      <c r="N22" s="245" t="s">
        <v>129</v>
      </c>
    </row>
    <row r="23" spans="1:20" ht="15" customHeight="1">
      <c r="A23" s="240"/>
      <c r="B23" s="239" t="s">
        <v>273</v>
      </c>
      <c r="C23" s="239" t="s">
        <v>280</v>
      </c>
      <c r="D23" s="239"/>
      <c r="E23" s="238"/>
      <c r="F23" s="237"/>
      <c r="G23" s="236">
        <f>'Proposed 2.5|40-Yr1'!C9</f>
        <v>12</v>
      </c>
      <c r="H23" s="235">
        <f>H$10</f>
        <v>0</v>
      </c>
      <c r="I23" s="235">
        <f t="shared" si="16"/>
        <v>0</v>
      </c>
      <c r="J23" s="235">
        <f t="shared" si="17"/>
        <v>0</v>
      </c>
      <c r="K23" s="235">
        <f t="shared" si="18"/>
        <v>0</v>
      </c>
      <c r="L23" s="235">
        <f t="shared" si="19"/>
        <v>0</v>
      </c>
      <c r="M23" s="234">
        <f>(J23*'Agency Base Data'!$D$6)+(K23*'Agency Base Data'!$D$4)+(L23*'Agency Base Data'!$D$5)</f>
        <v>0</v>
      </c>
      <c r="N23" s="245" t="s">
        <v>124</v>
      </c>
    </row>
    <row r="24" spans="1:20" ht="15" customHeight="1">
      <c r="A24" s="240"/>
      <c r="B24" s="239" t="s">
        <v>1040</v>
      </c>
      <c r="C24" s="239" t="s">
        <v>282</v>
      </c>
      <c r="D24" s="239"/>
      <c r="E24" s="238"/>
      <c r="F24" s="237"/>
      <c r="G24" s="236">
        <v>2</v>
      </c>
      <c r="H24" s="235">
        <f>H$10</f>
        <v>0</v>
      </c>
      <c r="I24" s="235">
        <f t="shared" ref="I24" si="24">G24*H24</f>
        <v>0</v>
      </c>
      <c r="J24" s="235">
        <f t="shared" ref="J24" si="25">I24</f>
        <v>0</v>
      </c>
      <c r="K24" s="235">
        <f t="shared" ref="K24" si="26">J24*0.05</f>
        <v>0</v>
      </c>
      <c r="L24" s="235">
        <f t="shared" ref="L24" si="27">J24*0.1</f>
        <v>0</v>
      </c>
      <c r="M24" s="234">
        <f>(J24*'Agency Base Data'!$D$6)+(K24*'Agency Base Data'!$D$4)+(L24*'Agency Base Data'!$D$5)</f>
        <v>0</v>
      </c>
      <c r="N24" s="245" t="s">
        <v>124</v>
      </c>
    </row>
    <row r="25" spans="1:20" ht="15" customHeight="1">
      <c r="A25" s="240"/>
      <c r="B25" s="239" t="s">
        <v>281</v>
      </c>
      <c r="C25" s="239" t="s">
        <v>270</v>
      </c>
      <c r="D25" s="239"/>
      <c r="E25" s="238"/>
      <c r="F25" s="237"/>
      <c r="G25" s="236">
        <v>2</v>
      </c>
      <c r="H25" s="235">
        <f>H$10</f>
        <v>0</v>
      </c>
      <c r="I25" s="235">
        <f t="shared" ref="I25:I26" si="28">G25*H25</f>
        <v>0</v>
      </c>
      <c r="J25" s="235">
        <f t="shared" ref="J25:J26" si="29">I25</f>
        <v>0</v>
      </c>
      <c r="K25" s="235">
        <f t="shared" ref="K25:K26" si="30">J25*0.05</f>
        <v>0</v>
      </c>
      <c r="L25" s="235">
        <f t="shared" ref="L25:L26" si="31">J25*0.1</f>
        <v>0</v>
      </c>
      <c r="M25" s="234">
        <f>(J25*'Agency Base Data'!$D$6)+(K25*'Agency Base Data'!$D$4)+(L25*'Agency Base Data'!$D$5)</f>
        <v>0</v>
      </c>
      <c r="N25" s="245" t="s">
        <v>124</v>
      </c>
    </row>
    <row r="26" spans="1:20" ht="15" customHeight="1">
      <c r="A26" s="294"/>
      <c r="B26" s="295" t="s">
        <v>1046</v>
      </c>
      <c r="C26" s="295" t="s">
        <v>1047</v>
      </c>
      <c r="D26" s="295"/>
      <c r="E26" s="296"/>
      <c r="F26" s="297"/>
      <c r="G26" s="298">
        <v>5</v>
      </c>
      <c r="H26" s="299">
        <f>H25</f>
        <v>0</v>
      </c>
      <c r="I26" s="299">
        <f t="shared" si="28"/>
        <v>0</v>
      </c>
      <c r="J26" s="300">
        <f t="shared" si="29"/>
        <v>0</v>
      </c>
      <c r="K26" s="301">
        <f t="shared" si="30"/>
        <v>0</v>
      </c>
      <c r="L26" s="301">
        <f t="shared" si="31"/>
        <v>0</v>
      </c>
      <c r="M26" s="234">
        <f>(J26*'Agency Base Data'!$D$6)+(K26*'Agency Base Data'!$D$4)+(L26*'Agency Base Data'!$D$5)</f>
        <v>0</v>
      </c>
      <c r="N26" s="302" t="s">
        <v>124</v>
      </c>
    </row>
    <row r="27" spans="1:20" ht="24.75" customHeight="1" thickBot="1">
      <c r="A27" s="232" t="s">
        <v>237</v>
      </c>
      <c r="B27" s="231" t="s">
        <v>236</v>
      </c>
      <c r="C27" s="230"/>
      <c r="D27" s="229"/>
      <c r="E27" s="229"/>
      <c r="F27" s="215"/>
      <c r="G27" s="349" t="s">
        <v>1016</v>
      </c>
      <c r="H27" s="350"/>
      <c r="I27" s="350"/>
      <c r="J27" s="351"/>
      <c r="K27" s="228"/>
      <c r="L27" s="213"/>
      <c r="M27" s="227">
        <f>(('Agency Base Data'!$C$14*('Agency Base Data'!$C$11+'Agency Base Data'!$C$12))+'Agency Base Data'!$C$13)*SUM(H8:H9)</f>
        <v>0</v>
      </c>
      <c r="N27" s="293" t="s">
        <v>130</v>
      </c>
      <c r="P27" s="206"/>
    </row>
    <row r="28" spans="1:20">
      <c r="A28" s="226" t="s">
        <v>235</v>
      </c>
      <c r="B28" s="224"/>
      <c r="C28" s="225"/>
      <c r="D28" s="224"/>
      <c r="E28" s="223"/>
      <c r="F28" s="222"/>
      <c r="G28" s="221"/>
      <c r="H28" s="221"/>
      <c r="I28" s="221"/>
      <c r="J28" s="220">
        <f>SUM(J5:J26)</f>
        <v>2434</v>
      </c>
      <c r="K28" s="220">
        <f>SUM(K5:K26)</f>
        <v>121.7</v>
      </c>
      <c r="L28" s="220">
        <f>SUM(L5:L26)</f>
        <v>243.4</v>
      </c>
      <c r="M28" s="219">
        <f>SUM(M5:M27)</f>
        <v>127399.45439999999</v>
      </c>
      <c r="N28" s="218"/>
      <c r="O28" s="206"/>
      <c r="P28" s="206"/>
      <c r="Q28" s="206"/>
      <c r="R28" s="206"/>
      <c r="S28" s="206"/>
      <c r="T28" s="206"/>
    </row>
    <row r="29" spans="1:20" ht="13.5" thickBot="1">
      <c r="A29" s="217" t="s">
        <v>234</v>
      </c>
      <c r="B29" s="216"/>
      <c r="C29" s="216"/>
      <c r="D29" s="216"/>
      <c r="E29" s="216"/>
      <c r="F29" s="216"/>
      <c r="G29" s="215"/>
      <c r="H29" s="215"/>
      <c r="I29" s="215"/>
      <c r="J29" s="214"/>
      <c r="K29" s="213"/>
      <c r="L29" s="212">
        <f>(SUM(J5:J26))+(SUM(K5:K26))+(SUM(L5:L26))</f>
        <v>2799.1</v>
      </c>
      <c r="M29" s="211"/>
      <c r="N29" s="210"/>
      <c r="O29" s="206"/>
      <c r="P29" s="206"/>
      <c r="Q29" s="206"/>
      <c r="R29" s="206"/>
      <c r="S29" s="206"/>
      <c r="T29" s="206"/>
    </row>
    <row r="30" spans="1:20" ht="6.75" customHeight="1">
      <c r="G30" s="201"/>
      <c r="H30" s="201"/>
      <c r="I30" s="201"/>
      <c r="O30" s="206"/>
      <c r="P30" s="206"/>
      <c r="Q30" s="206"/>
      <c r="R30" s="206"/>
      <c r="S30" s="206"/>
      <c r="T30" s="206"/>
    </row>
    <row r="31" spans="1:20" s="206" customFormat="1" ht="11.25">
      <c r="A31" s="206" t="s">
        <v>1055</v>
      </c>
      <c r="J31" s="209"/>
      <c r="K31" s="209"/>
      <c r="L31" s="209"/>
      <c r="M31" s="208"/>
      <c r="N31" s="207"/>
    </row>
    <row r="32" spans="1:20" s="206" customFormat="1">
      <c r="A32" s="347" t="s">
        <v>1048</v>
      </c>
      <c r="B32" s="347"/>
      <c r="C32" s="347"/>
      <c r="D32" s="347"/>
      <c r="E32" s="347"/>
      <c r="F32" s="347"/>
      <c r="G32" s="347"/>
      <c r="H32" s="347"/>
      <c r="I32" s="347"/>
      <c r="J32" s="347"/>
      <c r="K32" s="347"/>
      <c r="L32" s="347"/>
      <c r="M32" s="347"/>
      <c r="N32" s="347"/>
      <c r="P32" s="201"/>
      <c r="Q32" s="201"/>
      <c r="R32" s="201"/>
    </row>
    <row r="33" spans="1:20" s="206" customFormat="1" ht="36.75" customHeight="1">
      <c r="A33" s="352" t="s">
        <v>1069</v>
      </c>
      <c r="B33" s="352"/>
      <c r="C33" s="352"/>
      <c r="D33" s="352"/>
      <c r="E33" s="352"/>
      <c r="F33" s="352"/>
      <c r="G33" s="352"/>
      <c r="H33" s="352"/>
      <c r="I33" s="352"/>
      <c r="J33" s="352"/>
      <c r="K33" s="352"/>
      <c r="L33" s="352"/>
      <c r="M33" s="352"/>
      <c r="N33" s="352"/>
      <c r="P33" s="201"/>
      <c r="Q33" s="201"/>
      <c r="R33" s="201"/>
      <c r="S33" s="201"/>
      <c r="T33" s="201"/>
    </row>
    <row r="34" spans="1:20" s="206" customFormat="1" ht="11.25">
      <c r="A34" s="347" t="s">
        <v>1049</v>
      </c>
      <c r="B34" s="347"/>
      <c r="C34" s="347"/>
      <c r="D34" s="347"/>
      <c r="E34" s="347"/>
      <c r="F34" s="347"/>
      <c r="G34" s="347"/>
      <c r="H34" s="347"/>
      <c r="I34" s="347"/>
      <c r="J34" s="347"/>
      <c r="K34" s="347"/>
      <c r="L34" s="347"/>
      <c r="M34" s="347"/>
      <c r="N34" s="347"/>
    </row>
    <row r="35" spans="1:20" s="206" customFormat="1" ht="12.75" customHeight="1">
      <c r="A35" s="206" t="s">
        <v>1050</v>
      </c>
    </row>
    <row r="36" spans="1:20" s="206" customFormat="1" ht="12.75" customHeight="1">
      <c r="A36" s="206" t="s">
        <v>1051</v>
      </c>
    </row>
    <row r="37" spans="1:20" s="206" customFormat="1" ht="23.25" customHeight="1">
      <c r="A37" s="347" t="s">
        <v>1052</v>
      </c>
      <c r="B37" s="347"/>
      <c r="C37" s="347"/>
      <c r="D37" s="347"/>
      <c r="E37" s="347"/>
      <c r="F37" s="347"/>
      <c r="G37" s="347"/>
      <c r="H37" s="347"/>
      <c r="I37" s="347"/>
      <c r="J37" s="347"/>
      <c r="K37" s="347"/>
      <c r="L37" s="347"/>
      <c r="M37" s="347"/>
      <c r="N37" s="347"/>
    </row>
    <row r="38" spans="1:20" s="206" customFormat="1" ht="11.25" customHeight="1">
      <c r="A38" s="206" t="s">
        <v>1053</v>
      </c>
      <c r="J38" s="209"/>
      <c r="K38" s="209"/>
      <c r="L38" s="209"/>
      <c r="M38" s="208"/>
      <c r="N38" s="207"/>
      <c r="O38" s="201"/>
    </row>
    <row r="39" spans="1:20">
      <c r="A39" s="206" t="s">
        <v>1017</v>
      </c>
      <c r="G39" s="201"/>
      <c r="H39" s="201"/>
      <c r="I39" s="201"/>
    </row>
    <row r="40" spans="1:20">
      <c r="A40" s="206" t="s">
        <v>1042</v>
      </c>
      <c r="G40" s="201"/>
      <c r="H40" s="201"/>
      <c r="I40" s="201"/>
    </row>
    <row r="41" spans="1:20" ht="23.25" customHeight="1">
      <c r="A41" s="347" t="s">
        <v>1043</v>
      </c>
      <c r="B41" s="347"/>
      <c r="C41" s="347"/>
      <c r="D41" s="347"/>
      <c r="E41" s="347"/>
      <c r="F41" s="347"/>
      <c r="G41" s="347"/>
      <c r="H41" s="347"/>
      <c r="I41" s="347"/>
      <c r="J41" s="347"/>
      <c r="K41" s="347"/>
      <c r="L41" s="347"/>
      <c r="M41" s="347"/>
      <c r="N41" s="347"/>
    </row>
    <row r="42" spans="1:20" ht="23.25" customHeight="1">
      <c r="A42" s="347" t="s">
        <v>1044</v>
      </c>
      <c r="B42" s="347"/>
      <c r="C42" s="347"/>
      <c r="D42" s="347"/>
      <c r="E42" s="347"/>
      <c r="F42" s="347"/>
      <c r="G42" s="347"/>
      <c r="H42" s="347"/>
      <c r="I42" s="347"/>
      <c r="J42" s="347"/>
      <c r="K42" s="347"/>
      <c r="L42" s="347"/>
      <c r="M42" s="347"/>
      <c r="N42" s="347"/>
    </row>
    <row r="45" spans="1:20">
      <c r="A45" s="205"/>
    </row>
    <row r="47" spans="1:20">
      <c r="A47" s="205"/>
    </row>
    <row r="48" spans="1:20">
      <c r="A48" s="205"/>
    </row>
    <row r="50" spans="7:10">
      <c r="J50" s="203"/>
    </row>
    <row r="52" spans="7:10">
      <c r="G52" s="259"/>
      <c r="H52" s="259"/>
      <c r="J52" s="203"/>
    </row>
    <row r="53" spans="7:10">
      <c r="G53" s="260"/>
      <c r="H53" s="260"/>
    </row>
    <row r="54" spans="7:10">
      <c r="G54" s="261"/>
      <c r="H54" s="260"/>
    </row>
    <row r="55" spans="7:10">
      <c r="G55" s="260"/>
      <c r="H55" s="260"/>
    </row>
  </sheetData>
  <mergeCells count="11">
    <mergeCell ref="A42:N42"/>
    <mergeCell ref="A34:N34"/>
    <mergeCell ref="A41:N41"/>
    <mergeCell ref="G27:J27"/>
    <mergeCell ref="A33:N33"/>
    <mergeCell ref="A37:N37"/>
    <mergeCell ref="A1:N1"/>
    <mergeCell ref="A2:N2"/>
    <mergeCell ref="A32:N32"/>
    <mergeCell ref="B6:F6"/>
    <mergeCell ref="C15:F15"/>
  </mergeCells>
  <printOptions horizontalCentered="1"/>
  <pageMargins left="0.5" right="0.5" top="0.5" bottom="0.5" header="0.5" footer="0.5"/>
  <pageSetup scale="76" orientation="landscape"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T53"/>
  <sheetViews>
    <sheetView zoomScaleNormal="100" workbookViewId="0">
      <selection activeCell="A3" sqref="A3"/>
    </sheetView>
  </sheetViews>
  <sheetFormatPr defaultRowHeight="12.75"/>
  <cols>
    <col min="1" max="1" width="2.28515625" style="201" customWidth="1"/>
    <col min="2" max="2" width="2.42578125" style="201" customWidth="1"/>
    <col min="3" max="3" width="2.140625" style="201" customWidth="1"/>
    <col min="4" max="4" width="1.42578125" style="201" customWidth="1"/>
    <col min="5" max="5" width="2.42578125" style="201" customWidth="1"/>
    <col min="6" max="6" width="39.85546875" style="201" customWidth="1"/>
    <col min="7" max="7" width="12" style="204" customWidth="1"/>
    <col min="8" max="8" width="13" style="204" customWidth="1"/>
    <col min="9" max="9" width="14.28515625" style="204" customWidth="1"/>
    <col min="10" max="10" width="10.5703125" style="204" customWidth="1"/>
    <col min="11" max="11" width="12.7109375" style="204" customWidth="1"/>
    <col min="12" max="12" width="14" style="204" customWidth="1"/>
    <col min="13" max="13" width="13" style="203" customWidth="1"/>
    <col min="14" max="14" width="3.85546875" style="202" bestFit="1" customWidth="1"/>
    <col min="15" max="15" width="15.28515625" style="201" customWidth="1"/>
    <col min="16" max="16384" width="9.140625" style="201"/>
  </cols>
  <sheetData>
    <row r="1" spans="1:14">
      <c r="A1" s="346" t="s">
        <v>1018</v>
      </c>
      <c r="B1" s="346"/>
      <c r="C1" s="346"/>
      <c r="D1" s="346"/>
      <c r="E1" s="346"/>
      <c r="F1" s="346"/>
      <c r="G1" s="346"/>
      <c r="H1" s="346"/>
      <c r="I1" s="346"/>
      <c r="J1" s="346"/>
      <c r="K1" s="346"/>
      <c r="L1" s="346"/>
      <c r="M1" s="346"/>
      <c r="N1" s="346"/>
    </row>
    <row r="2" spans="1:14" ht="12" customHeight="1">
      <c r="A2" s="346" t="s">
        <v>1080</v>
      </c>
      <c r="B2" s="346"/>
      <c r="C2" s="346"/>
      <c r="D2" s="346"/>
      <c r="E2" s="346"/>
      <c r="F2" s="346"/>
      <c r="G2" s="346"/>
      <c r="H2" s="346"/>
      <c r="I2" s="346"/>
      <c r="J2" s="346"/>
      <c r="K2" s="346"/>
      <c r="L2" s="346"/>
      <c r="M2" s="346"/>
      <c r="N2" s="346"/>
    </row>
    <row r="3" spans="1:14" ht="15" customHeight="1" thickBot="1"/>
    <row r="4" spans="1:14" s="253" customFormat="1" ht="51">
      <c r="A4" s="258" t="s">
        <v>109</v>
      </c>
      <c r="B4" s="257"/>
      <c r="C4" s="257"/>
      <c r="D4" s="257"/>
      <c r="E4" s="257"/>
      <c r="F4" s="257"/>
      <c r="G4" s="256" t="s">
        <v>261</v>
      </c>
      <c r="H4" s="256" t="s">
        <v>260</v>
      </c>
      <c r="I4" s="256" t="s">
        <v>259</v>
      </c>
      <c r="J4" s="256" t="s">
        <v>258</v>
      </c>
      <c r="K4" s="256" t="s">
        <v>1041</v>
      </c>
      <c r="L4" s="256" t="s">
        <v>257</v>
      </c>
      <c r="M4" s="255" t="s">
        <v>1054</v>
      </c>
      <c r="N4" s="254" t="s">
        <v>108</v>
      </c>
    </row>
    <row r="5" spans="1:14">
      <c r="A5" s="252" t="s">
        <v>256</v>
      </c>
      <c r="B5" s="251" t="s">
        <v>255</v>
      </c>
      <c r="C5" s="251"/>
      <c r="D5" s="251"/>
      <c r="E5" s="251"/>
      <c r="F5" s="250"/>
      <c r="G5" s="249">
        <v>40</v>
      </c>
      <c r="H5" s="249">
        <v>60</v>
      </c>
      <c r="I5" s="248">
        <f>G5*H5</f>
        <v>2400</v>
      </c>
      <c r="J5" s="248">
        <f>I5</f>
        <v>2400</v>
      </c>
      <c r="K5" s="248">
        <f>J5*0.05</f>
        <v>120</v>
      </c>
      <c r="L5" s="248">
        <f>J5*0.1</f>
        <v>240</v>
      </c>
      <c r="M5" s="247">
        <f>(J5*'Agency Base Data'!$D$6)+(K5*'Agency Base Data'!$D$4)+(L5*'Agency Base Data'!$D$5)</f>
        <v>125619.84</v>
      </c>
      <c r="N5" s="246" t="s">
        <v>96</v>
      </c>
    </row>
    <row r="6" spans="1:14" ht="25.5" customHeight="1">
      <c r="A6" s="240" t="s">
        <v>254</v>
      </c>
      <c r="B6" s="348" t="s">
        <v>253</v>
      </c>
      <c r="C6" s="348"/>
      <c r="D6" s="348"/>
      <c r="E6" s="348"/>
      <c r="F6" s="348"/>
      <c r="G6" s="236">
        <v>2</v>
      </c>
      <c r="H6" s="235">
        <f>'Annual # of Respondants'!D4</f>
        <v>9</v>
      </c>
      <c r="I6" s="235">
        <f>G6*H6</f>
        <v>18</v>
      </c>
      <c r="J6" s="235">
        <f>I6</f>
        <v>18</v>
      </c>
      <c r="K6" s="235">
        <f>J6*0.05</f>
        <v>0.9</v>
      </c>
      <c r="L6" s="235">
        <f>J6*0.1</f>
        <v>1.8</v>
      </c>
      <c r="M6" s="234">
        <f>(J6*'Agency Base Data'!$D$6)+(K6*'Agency Base Data'!$D$4)+(L6*'Agency Base Data'!$D$5)</f>
        <v>942.14880000000005</v>
      </c>
      <c r="N6" s="233" t="s">
        <v>123</v>
      </c>
    </row>
    <row r="7" spans="1:14" ht="15" customHeight="1">
      <c r="A7" s="240" t="s">
        <v>252</v>
      </c>
      <c r="B7" s="239" t="s">
        <v>251</v>
      </c>
      <c r="C7" s="244"/>
      <c r="D7" s="242"/>
      <c r="E7" s="242"/>
      <c r="F7" s="241"/>
      <c r="G7" s="236"/>
      <c r="H7" s="236"/>
      <c r="I7" s="235"/>
      <c r="J7" s="235"/>
      <c r="K7" s="235"/>
      <c r="L7" s="235"/>
      <c r="M7" s="234"/>
      <c r="N7" s="233"/>
    </row>
    <row r="8" spans="1:14" ht="15" customHeight="1">
      <c r="A8" s="240"/>
      <c r="B8" s="239" t="s">
        <v>241</v>
      </c>
      <c r="C8" s="239" t="s">
        <v>262</v>
      </c>
      <c r="D8" s="242"/>
      <c r="E8" s="238"/>
      <c r="F8" s="241"/>
      <c r="G8" s="236">
        <v>12</v>
      </c>
      <c r="H8" s="235">
        <f>'Proposed 2.5|40-Yr2'!H9*0.2</f>
        <v>0</v>
      </c>
      <c r="I8" s="235">
        <f t="shared" ref="I8:I12" si="0">G8*H8</f>
        <v>0</v>
      </c>
      <c r="J8" s="235">
        <f t="shared" ref="J8:J13" si="1">I8</f>
        <v>0</v>
      </c>
      <c r="K8" s="235">
        <f t="shared" ref="K8:K13" si="2">J8*0.05</f>
        <v>0</v>
      </c>
      <c r="L8" s="235">
        <f t="shared" ref="L8:L13" si="3">J8*0.1</f>
        <v>0</v>
      </c>
      <c r="M8" s="234">
        <f>(J8*'Agency Base Data'!$D$6)+(K8*'Agency Base Data'!$D$4)+(L8*'Agency Base Data'!$D$5)</f>
        <v>0</v>
      </c>
      <c r="N8" s="233" t="s">
        <v>86</v>
      </c>
    </row>
    <row r="9" spans="1:14" ht="15" customHeight="1">
      <c r="A9" s="240"/>
      <c r="B9" s="239" t="s">
        <v>240</v>
      </c>
      <c r="C9" s="239" t="s">
        <v>264</v>
      </c>
      <c r="D9" s="242"/>
      <c r="E9" s="238"/>
      <c r="F9" s="241"/>
      <c r="G9" s="236">
        <v>20</v>
      </c>
      <c r="H9" s="235">
        <f>'Proposed 2.5|40-Yr2'!H10*0.2</f>
        <v>0</v>
      </c>
      <c r="I9" s="235">
        <f t="shared" si="0"/>
        <v>0</v>
      </c>
      <c r="J9" s="235">
        <f t="shared" si="1"/>
        <v>0</v>
      </c>
      <c r="K9" s="235">
        <f t="shared" si="2"/>
        <v>0</v>
      </c>
      <c r="L9" s="235">
        <f t="shared" si="3"/>
        <v>0</v>
      </c>
      <c r="M9" s="234">
        <f>(J9*'Agency Base Data'!$D$6)+(K9*'Agency Base Data'!$D$4)+(L9*'Agency Base Data'!$D$5)</f>
        <v>0</v>
      </c>
      <c r="N9" s="245" t="s">
        <v>86</v>
      </c>
    </row>
    <row r="10" spans="1:14" ht="15" customHeight="1">
      <c r="A10" s="240"/>
      <c r="B10" s="239" t="s">
        <v>239</v>
      </c>
      <c r="C10" s="239" t="s">
        <v>249</v>
      </c>
      <c r="D10" s="242"/>
      <c r="E10" s="238"/>
      <c r="F10" s="241"/>
      <c r="G10" s="236">
        <v>1</v>
      </c>
      <c r="H10" s="235">
        <f>'Annual # of Respondants'!D$2</f>
        <v>0</v>
      </c>
      <c r="I10" s="235">
        <f t="shared" si="0"/>
        <v>0</v>
      </c>
      <c r="J10" s="235">
        <f t="shared" si="1"/>
        <v>0</v>
      </c>
      <c r="K10" s="235">
        <f t="shared" si="2"/>
        <v>0</v>
      </c>
      <c r="L10" s="235">
        <f t="shared" si="3"/>
        <v>0</v>
      </c>
      <c r="M10" s="234">
        <f>(J10*'Agency Base Data'!$D$6)+(K10*'Agency Base Data'!$D$4)+(L10*'Agency Base Data'!$D$5)</f>
        <v>0</v>
      </c>
      <c r="N10" s="245" t="s">
        <v>124</v>
      </c>
    </row>
    <row r="11" spans="1:14" ht="15" customHeight="1">
      <c r="A11" s="240"/>
      <c r="B11" s="239" t="s">
        <v>238</v>
      </c>
      <c r="C11" s="239" t="s">
        <v>247</v>
      </c>
      <c r="D11" s="242"/>
      <c r="E11" s="238"/>
      <c r="F11" s="241"/>
      <c r="G11" s="236">
        <v>1</v>
      </c>
      <c r="H11" s="235">
        <f>H$10</f>
        <v>0</v>
      </c>
      <c r="I11" s="235">
        <f t="shared" si="0"/>
        <v>0</v>
      </c>
      <c r="J11" s="235">
        <f t="shared" si="1"/>
        <v>0</v>
      </c>
      <c r="K11" s="235">
        <f t="shared" si="2"/>
        <v>0</v>
      </c>
      <c r="L11" s="235">
        <f t="shared" si="3"/>
        <v>0</v>
      </c>
      <c r="M11" s="234">
        <f>(J11*'Agency Base Data'!$D$6)+(K11*'Agency Base Data'!$D$4)+(L11*'Agency Base Data'!$D$5)</f>
        <v>0</v>
      </c>
      <c r="N11" s="245" t="s">
        <v>124</v>
      </c>
    </row>
    <row r="12" spans="1:14" ht="15" customHeight="1">
      <c r="A12" s="240"/>
      <c r="B12" s="239" t="s">
        <v>250</v>
      </c>
      <c r="C12" s="239" t="s">
        <v>1045</v>
      </c>
      <c r="D12" s="242"/>
      <c r="E12" s="238"/>
      <c r="F12" s="241"/>
      <c r="G12" s="236">
        <v>2</v>
      </c>
      <c r="H12" s="235">
        <f>'Proposed 2.5|40-Yr2'!H9</f>
        <v>0</v>
      </c>
      <c r="I12" s="235">
        <f t="shared" si="0"/>
        <v>0</v>
      </c>
      <c r="J12" s="235">
        <f t="shared" si="1"/>
        <v>0</v>
      </c>
      <c r="K12" s="235">
        <f t="shared" si="2"/>
        <v>0</v>
      </c>
      <c r="L12" s="235">
        <f t="shared" si="3"/>
        <v>0</v>
      </c>
      <c r="M12" s="234">
        <f>(J12*'Agency Base Data'!$D$6)+(K12*'Agency Base Data'!$D$4)+(L12*'Agency Base Data'!$D$5)</f>
        <v>0</v>
      </c>
      <c r="N12" s="245" t="s">
        <v>124</v>
      </c>
    </row>
    <row r="13" spans="1:14" ht="15" customHeight="1">
      <c r="A13" s="240" t="s">
        <v>246</v>
      </c>
      <c r="B13" s="239" t="s">
        <v>268</v>
      </c>
      <c r="C13" s="239"/>
      <c r="D13" s="242"/>
      <c r="E13" s="238"/>
      <c r="F13" s="241"/>
      <c r="G13" s="236">
        <v>24</v>
      </c>
      <c r="H13" s="235">
        <f>'Proposed 2.5|40-Yr2'!H9</f>
        <v>0</v>
      </c>
      <c r="I13" s="235">
        <v>0</v>
      </c>
      <c r="J13" s="235">
        <f t="shared" si="1"/>
        <v>0</v>
      </c>
      <c r="K13" s="235">
        <f t="shared" si="2"/>
        <v>0</v>
      </c>
      <c r="L13" s="235">
        <f t="shared" si="3"/>
        <v>0</v>
      </c>
      <c r="M13" s="234">
        <f>(J13*'Agency Base Data'!$D$6)+(K13*'Agency Base Data'!$D$4)+(L13*'Agency Base Data'!$D$5)</f>
        <v>0</v>
      </c>
      <c r="N13" s="245" t="s">
        <v>88</v>
      </c>
    </row>
    <row r="14" spans="1:14" ht="15.75" customHeight="1">
      <c r="A14" s="240" t="s">
        <v>245</v>
      </c>
      <c r="B14" s="239" t="s">
        <v>244</v>
      </c>
      <c r="C14" s="244"/>
      <c r="D14" s="243"/>
      <c r="E14" s="238"/>
      <c r="F14" s="241"/>
      <c r="G14" s="236"/>
      <c r="H14" s="235"/>
      <c r="I14" s="235"/>
      <c r="J14" s="235"/>
      <c r="K14" s="235"/>
      <c r="L14" s="235"/>
      <c r="M14" s="234"/>
      <c r="N14" s="233"/>
    </row>
    <row r="15" spans="1:14">
      <c r="A15" s="240"/>
      <c r="B15" s="239" t="s">
        <v>241</v>
      </c>
      <c r="C15" s="348" t="s">
        <v>265</v>
      </c>
      <c r="D15" s="348"/>
      <c r="E15" s="348"/>
      <c r="F15" s="348"/>
      <c r="G15" s="236">
        <v>2</v>
      </c>
      <c r="H15" s="235">
        <v>0</v>
      </c>
      <c r="I15" s="235">
        <f t="shared" ref="I15:I26" si="4">G15*H15</f>
        <v>0</v>
      </c>
      <c r="J15" s="235">
        <f t="shared" ref="J15:J26" si="5">I15</f>
        <v>0</v>
      </c>
      <c r="K15" s="235">
        <f t="shared" ref="K15:K26" si="6">J15*0.05</f>
        <v>0</v>
      </c>
      <c r="L15" s="235">
        <f t="shared" ref="L15:L26" si="7">J15*0.1</f>
        <v>0</v>
      </c>
      <c r="M15" s="234">
        <f>(J15*'Agency Base Data'!$D$6)+(K15*'Agency Base Data'!$D$4)+(L15*'Agency Base Data'!$D$5)</f>
        <v>0</v>
      </c>
      <c r="N15" s="245" t="s">
        <v>125</v>
      </c>
    </row>
    <row r="16" spans="1:14" ht="15" customHeight="1">
      <c r="A16" s="240" t="s">
        <v>243</v>
      </c>
      <c r="B16" s="239" t="s">
        <v>242</v>
      </c>
      <c r="C16" s="239"/>
      <c r="D16" s="242"/>
      <c r="E16" s="238"/>
      <c r="F16" s="241"/>
      <c r="G16" s="236"/>
      <c r="H16" s="235"/>
      <c r="I16" s="235"/>
      <c r="J16" s="235"/>
      <c r="K16" s="235"/>
      <c r="L16" s="235"/>
      <c r="M16" s="234"/>
      <c r="N16" s="233"/>
    </row>
    <row r="17" spans="1:20" ht="15" customHeight="1">
      <c r="A17" s="240"/>
      <c r="B17" s="239" t="s">
        <v>241</v>
      </c>
      <c r="C17" s="239" t="s">
        <v>266</v>
      </c>
      <c r="D17" s="239"/>
      <c r="E17" s="238"/>
      <c r="F17" s="241"/>
      <c r="G17" s="236">
        <v>1</v>
      </c>
      <c r="H17" s="235">
        <f>'Proposed 2.5|40-Yr2'!H14</f>
        <v>0</v>
      </c>
      <c r="I17" s="235">
        <f t="shared" si="4"/>
        <v>0</v>
      </c>
      <c r="J17" s="235">
        <f t="shared" si="5"/>
        <v>0</v>
      </c>
      <c r="K17" s="235">
        <f t="shared" si="6"/>
        <v>0</v>
      </c>
      <c r="L17" s="235">
        <f t="shared" si="7"/>
        <v>0</v>
      </c>
      <c r="M17" s="234">
        <f>(J17*'Agency Base Data'!$D$6)+(K17*'Agency Base Data'!$D$4)+(L17*'Agency Base Data'!$D$5)</f>
        <v>0</v>
      </c>
      <c r="N17" s="245" t="s">
        <v>126</v>
      </c>
    </row>
    <row r="18" spans="1:20" ht="15" customHeight="1">
      <c r="A18" s="240"/>
      <c r="B18" s="239" t="s">
        <v>240</v>
      </c>
      <c r="C18" s="239" t="s">
        <v>269</v>
      </c>
      <c r="D18" s="239"/>
      <c r="E18" s="238"/>
      <c r="F18" s="241"/>
      <c r="G18" s="236">
        <v>2</v>
      </c>
      <c r="H18" s="235">
        <f>'Annual # of Respondants'!D3</f>
        <v>9</v>
      </c>
      <c r="I18" s="235">
        <f t="shared" si="4"/>
        <v>18</v>
      </c>
      <c r="J18" s="235">
        <f t="shared" si="5"/>
        <v>18</v>
      </c>
      <c r="K18" s="235">
        <f t="shared" si="6"/>
        <v>0.9</v>
      </c>
      <c r="L18" s="235">
        <f t="shared" si="7"/>
        <v>1.8</v>
      </c>
      <c r="M18" s="234">
        <f>(J18*'Agency Base Data'!$D$6)+(K18*'Agency Base Data'!$D$4)+(L18*'Agency Base Data'!$D$5)</f>
        <v>942.14880000000005</v>
      </c>
      <c r="N18" s="245" t="s">
        <v>127</v>
      </c>
    </row>
    <row r="19" spans="1:20" ht="15" customHeight="1">
      <c r="A19" s="240"/>
      <c r="B19" s="239" t="s">
        <v>239</v>
      </c>
      <c r="C19" s="239" t="s">
        <v>271</v>
      </c>
      <c r="D19" s="270"/>
      <c r="E19" s="270"/>
      <c r="F19" s="271"/>
      <c r="G19" s="236">
        <v>1</v>
      </c>
      <c r="H19" s="235">
        <v>0</v>
      </c>
      <c r="I19" s="235">
        <f t="shared" si="4"/>
        <v>0</v>
      </c>
      <c r="J19" s="235">
        <f t="shared" si="5"/>
        <v>0</v>
      </c>
      <c r="K19" s="235">
        <f t="shared" si="6"/>
        <v>0</v>
      </c>
      <c r="L19" s="235">
        <f t="shared" si="7"/>
        <v>0</v>
      </c>
      <c r="M19" s="234">
        <f>(J19*'Agency Base Data'!$D$6)+(K19*'Agency Base Data'!$D$4)+(L19*'Agency Base Data'!$D$5)</f>
        <v>0</v>
      </c>
      <c r="N19" s="245" t="s">
        <v>128</v>
      </c>
    </row>
    <row r="20" spans="1:20" ht="15" customHeight="1">
      <c r="A20" s="240"/>
      <c r="B20" s="239" t="s">
        <v>238</v>
      </c>
      <c r="C20" s="269" t="s">
        <v>272</v>
      </c>
      <c r="G20" s="236">
        <v>1</v>
      </c>
      <c r="H20" s="235">
        <v>0</v>
      </c>
      <c r="I20" s="235">
        <f t="shared" si="4"/>
        <v>0</v>
      </c>
      <c r="J20" s="235">
        <f t="shared" si="5"/>
        <v>0</v>
      </c>
      <c r="K20" s="235">
        <f t="shared" si="6"/>
        <v>0</v>
      </c>
      <c r="L20" s="235">
        <f t="shared" si="7"/>
        <v>0</v>
      </c>
      <c r="M20" s="234">
        <f>(J20*'Agency Base Data'!$D$6)+(K20*'Agency Base Data'!$D$4)+(L20*'Agency Base Data'!$D$5)</f>
        <v>0</v>
      </c>
      <c r="N20" s="245" t="s">
        <v>128</v>
      </c>
    </row>
    <row r="21" spans="1:20" ht="15" customHeight="1">
      <c r="A21" s="240"/>
      <c r="B21" s="239" t="s">
        <v>250</v>
      </c>
      <c r="C21" s="239" t="s">
        <v>267</v>
      </c>
      <c r="D21" s="239"/>
      <c r="E21" s="238"/>
      <c r="F21" s="241"/>
      <c r="G21" s="236">
        <v>15</v>
      </c>
      <c r="H21" s="235">
        <f>H$10</f>
        <v>0</v>
      </c>
      <c r="I21" s="235">
        <f t="shared" si="4"/>
        <v>0</v>
      </c>
      <c r="J21" s="235">
        <f t="shared" si="5"/>
        <v>0</v>
      </c>
      <c r="K21" s="235">
        <f t="shared" si="6"/>
        <v>0</v>
      </c>
      <c r="L21" s="235">
        <f t="shared" si="7"/>
        <v>0</v>
      </c>
      <c r="M21" s="234">
        <f>(J21*'Agency Base Data'!$D$6)+(K21*'Agency Base Data'!$D$4)+(L21*'Agency Base Data'!$D$5)</f>
        <v>0</v>
      </c>
      <c r="N21" s="245" t="s">
        <v>124</v>
      </c>
    </row>
    <row r="22" spans="1:20" ht="15" customHeight="1">
      <c r="A22" s="240"/>
      <c r="B22" s="239" t="s">
        <v>248</v>
      </c>
      <c r="C22" s="239" t="s">
        <v>1039</v>
      </c>
      <c r="D22" s="239"/>
      <c r="E22" s="238"/>
      <c r="F22" s="241"/>
      <c r="G22" s="236">
        <v>5</v>
      </c>
      <c r="H22" s="235">
        <f>H$10</f>
        <v>0</v>
      </c>
      <c r="I22" s="235">
        <f t="shared" si="4"/>
        <v>0</v>
      </c>
      <c r="J22" s="235">
        <f t="shared" si="5"/>
        <v>0</v>
      </c>
      <c r="K22" s="235">
        <f t="shared" si="6"/>
        <v>0</v>
      </c>
      <c r="L22" s="235">
        <f t="shared" si="7"/>
        <v>0</v>
      </c>
      <c r="M22" s="234">
        <f>(J22*'Agency Base Data'!$D$6)+(K22*'Agency Base Data'!$D$4)+(L22*'Agency Base Data'!$D$5)</f>
        <v>0</v>
      </c>
      <c r="N22" s="245" t="s">
        <v>129</v>
      </c>
    </row>
    <row r="23" spans="1:20" ht="15" customHeight="1">
      <c r="A23" s="240"/>
      <c r="B23" s="239" t="s">
        <v>273</v>
      </c>
      <c r="C23" s="239" t="s">
        <v>280</v>
      </c>
      <c r="D23" s="239"/>
      <c r="E23" s="238"/>
      <c r="F23" s="237"/>
      <c r="G23" s="236">
        <f>'Proposed 2.5|40-Yr3'!C9</f>
        <v>12</v>
      </c>
      <c r="H23" s="235">
        <f>H$10</f>
        <v>0</v>
      </c>
      <c r="I23" s="235">
        <f t="shared" si="4"/>
        <v>0</v>
      </c>
      <c r="J23" s="235">
        <f t="shared" si="5"/>
        <v>0</v>
      </c>
      <c r="K23" s="235">
        <f t="shared" si="6"/>
        <v>0</v>
      </c>
      <c r="L23" s="235">
        <f t="shared" si="7"/>
        <v>0</v>
      </c>
      <c r="M23" s="234">
        <f>(J23*'Agency Base Data'!$D$6)+(K23*'Agency Base Data'!$D$4)+(L23*'Agency Base Data'!$D$5)</f>
        <v>0</v>
      </c>
      <c r="N23" s="245" t="s">
        <v>124</v>
      </c>
    </row>
    <row r="24" spans="1:20" ht="15" customHeight="1">
      <c r="A24" s="240"/>
      <c r="B24" s="239" t="s">
        <v>1040</v>
      </c>
      <c r="C24" s="239" t="s">
        <v>282</v>
      </c>
      <c r="D24" s="239"/>
      <c r="E24" s="238"/>
      <c r="F24" s="237"/>
      <c r="G24" s="236">
        <v>2</v>
      </c>
      <c r="H24" s="235">
        <f>H$10</f>
        <v>0</v>
      </c>
      <c r="I24" s="235">
        <f t="shared" si="4"/>
        <v>0</v>
      </c>
      <c r="J24" s="235">
        <f t="shared" si="5"/>
        <v>0</v>
      </c>
      <c r="K24" s="235">
        <f t="shared" si="6"/>
        <v>0</v>
      </c>
      <c r="L24" s="235">
        <f t="shared" si="7"/>
        <v>0</v>
      </c>
      <c r="M24" s="234">
        <f>(J24*'Agency Base Data'!$D$6)+(K24*'Agency Base Data'!$D$4)+(L24*'Agency Base Data'!$D$5)</f>
        <v>0</v>
      </c>
      <c r="N24" s="245" t="s">
        <v>124</v>
      </c>
    </row>
    <row r="25" spans="1:20" ht="15" customHeight="1">
      <c r="A25" s="240"/>
      <c r="B25" s="239" t="s">
        <v>281</v>
      </c>
      <c r="C25" s="239" t="s">
        <v>270</v>
      </c>
      <c r="D25" s="239"/>
      <c r="E25" s="238"/>
      <c r="F25" s="237"/>
      <c r="G25" s="236">
        <v>2</v>
      </c>
      <c r="H25" s="235">
        <f>H$10</f>
        <v>0</v>
      </c>
      <c r="I25" s="235">
        <f t="shared" si="4"/>
        <v>0</v>
      </c>
      <c r="J25" s="235">
        <f t="shared" si="5"/>
        <v>0</v>
      </c>
      <c r="K25" s="235">
        <f t="shared" si="6"/>
        <v>0</v>
      </c>
      <c r="L25" s="235">
        <f t="shared" si="7"/>
        <v>0</v>
      </c>
      <c r="M25" s="234">
        <f>(J25*'Agency Base Data'!$D$6)+(K25*'Agency Base Data'!$D$4)+(L25*'Agency Base Data'!$D$5)</f>
        <v>0</v>
      </c>
      <c r="N25" s="245" t="s">
        <v>124</v>
      </c>
    </row>
    <row r="26" spans="1:20" ht="15" customHeight="1">
      <c r="A26" s="294"/>
      <c r="B26" s="295" t="s">
        <v>1046</v>
      </c>
      <c r="C26" s="295" t="s">
        <v>1047</v>
      </c>
      <c r="D26" s="295"/>
      <c r="E26" s="296"/>
      <c r="F26" s="297"/>
      <c r="G26" s="298">
        <v>5</v>
      </c>
      <c r="H26" s="299">
        <f>H25</f>
        <v>0</v>
      </c>
      <c r="I26" s="299">
        <f t="shared" si="4"/>
        <v>0</v>
      </c>
      <c r="J26" s="300">
        <f t="shared" si="5"/>
        <v>0</v>
      </c>
      <c r="K26" s="301">
        <f t="shared" si="6"/>
        <v>0</v>
      </c>
      <c r="L26" s="301">
        <f t="shared" si="7"/>
        <v>0</v>
      </c>
      <c r="M26" s="234">
        <f>(J26*'Agency Base Data'!$D$6)+(K26*'Agency Base Data'!$D$4)+(L26*'Agency Base Data'!$D$5)</f>
        <v>0</v>
      </c>
      <c r="N26" s="302" t="s">
        <v>124</v>
      </c>
    </row>
    <row r="27" spans="1:20" ht="24.75" customHeight="1" thickBot="1">
      <c r="A27" s="232" t="s">
        <v>237</v>
      </c>
      <c r="B27" s="231" t="s">
        <v>236</v>
      </c>
      <c r="C27" s="230"/>
      <c r="D27" s="229"/>
      <c r="E27" s="229"/>
      <c r="F27" s="215"/>
      <c r="G27" s="349" t="s">
        <v>1016</v>
      </c>
      <c r="H27" s="350"/>
      <c r="I27" s="350"/>
      <c r="J27" s="351"/>
      <c r="K27" s="228"/>
      <c r="L27" s="213"/>
      <c r="M27" s="227">
        <f>(('Agency Base Data'!$C$14*('Agency Base Data'!$C$11+'Agency Base Data'!$C$12))+'Agency Base Data'!$C$13)*SUM(H8:H9)</f>
        <v>0</v>
      </c>
      <c r="N27" s="293" t="s">
        <v>130</v>
      </c>
      <c r="O27" s="206"/>
    </row>
    <row r="28" spans="1:20">
      <c r="A28" s="226" t="s">
        <v>235</v>
      </c>
      <c r="B28" s="224"/>
      <c r="C28" s="225"/>
      <c r="D28" s="224"/>
      <c r="E28" s="223"/>
      <c r="F28" s="222"/>
      <c r="G28" s="221"/>
      <c r="H28" s="221"/>
      <c r="I28" s="221"/>
      <c r="J28" s="220">
        <f>SUM(J5:J26)</f>
        <v>2436</v>
      </c>
      <c r="K28" s="220">
        <f t="shared" ref="K28:L28" si="8">SUM(K5:K26)</f>
        <v>121.80000000000001</v>
      </c>
      <c r="L28" s="220">
        <f t="shared" si="8"/>
        <v>243.60000000000002</v>
      </c>
      <c r="M28" s="219">
        <f>SUM(M5:M27)</f>
        <v>127504.13759999999</v>
      </c>
      <c r="N28" s="218"/>
      <c r="O28" s="206"/>
      <c r="Q28" s="206"/>
      <c r="R28" s="206"/>
      <c r="S28" s="206"/>
      <c r="T28" s="206"/>
    </row>
    <row r="29" spans="1:20" ht="13.5" thickBot="1">
      <c r="A29" s="217" t="s">
        <v>234</v>
      </c>
      <c r="B29" s="216"/>
      <c r="C29" s="216"/>
      <c r="D29" s="216"/>
      <c r="E29" s="216"/>
      <c r="F29" s="216"/>
      <c r="G29" s="215"/>
      <c r="H29" s="215"/>
      <c r="I29" s="215"/>
      <c r="J29" s="214"/>
      <c r="K29" s="213"/>
      <c r="L29" s="212">
        <f>(SUM(J5:J26))+(SUM(K5:K26))+(SUM(L5:L26))</f>
        <v>2801.4</v>
      </c>
      <c r="M29" s="211"/>
      <c r="N29" s="210"/>
      <c r="O29" s="206"/>
      <c r="Q29" s="206"/>
      <c r="R29" s="206"/>
      <c r="S29" s="206"/>
      <c r="T29" s="206"/>
    </row>
    <row r="30" spans="1:20" ht="6.75" customHeight="1">
      <c r="G30" s="201"/>
      <c r="H30" s="201"/>
      <c r="I30" s="201"/>
      <c r="O30" s="206"/>
      <c r="Q30" s="206"/>
      <c r="R30" s="206"/>
      <c r="S30" s="206"/>
      <c r="T30" s="206"/>
    </row>
    <row r="31" spans="1:20" s="206" customFormat="1" ht="11.25">
      <c r="A31" s="206" t="s">
        <v>1055</v>
      </c>
      <c r="J31" s="209"/>
      <c r="K31" s="209"/>
      <c r="L31" s="209"/>
      <c r="M31" s="208"/>
      <c r="N31" s="207"/>
    </row>
    <row r="32" spans="1:20" s="206" customFormat="1" ht="12.75" customHeight="1">
      <c r="A32" s="347" t="s">
        <v>1048</v>
      </c>
      <c r="B32" s="347"/>
      <c r="C32" s="347"/>
      <c r="D32" s="347"/>
      <c r="E32" s="347"/>
      <c r="F32" s="347"/>
      <c r="G32" s="347"/>
      <c r="H32" s="347"/>
      <c r="I32" s="347"/>
      <c r="J32" s="347"/>
      <c r="K32" s="347"/>
      <c r="L32" s="347"/>
      <c r="M32" s="347"/>
      <c r="N32" s="347"/>
      <c r="P32" s="201"/>
      <c r="Q32" s="201"/>
      <c r="R32" s="201"/>
    </row>
    <row r="33" spans="1:20" s="206" customFormat="1" ht="36.75" customHeight="1">
      <c r="A33" s="352" t="s">
        <v>1069</v>
      </c>
      <c r="B33" s="352"/>
      <c r="C33" s="352"/>
      <c r="D33" s="352"/>
      <c r="E33" s="352"/>
      <c r="F33" s="352"/>
      <c r="G33" s="352"/>
      <c r="H33" s="352"/>
      <c r="I33" s="352"/>
      <c r="J33" s="352"/>
      <c r="K33" s="352"/>
      <c r="L33" s="352"/>
      <c r="M33" s="352"/>
      <c r="N33" s="352"/>
      <c r="P33" s="201"/>
      <c r="Q33" s="201"/>
      <c r="R33" s="201"/>
      <c r="S33" s="201"/>
      <c r="T33" s="201"/>
    </row>
    <row r="34" spans="1:20" s="206" customFormat="1" ht="11.25" customHeight="1">
      <c r="A34" s="347" t="s">
        <v>1049</v>
      </c>
      <c r="B34" s="347"/>
      <c r="C34" s="347"/>
      <c r="D34" s="347"/>
      <c r="E34" s="347"/>
      <c r="F34" s="347"/>
      <c r="G34" s="347"/>
      <c r="H34" s="347"/>
      <c r="I34" s="347"/>
      <c r="J34" s="347"/>
      <c r="K34" s="347"/>
      <c r="L34" s="347"/>
      <c r="M34" s="347"/>
      <c r="N34" s="347"/>
    </row>
    <row r="35" spans="1:20" s="206" customFormat="1" ht="12.75" customHeight="1">
      <c r="A35" s="206" t="s">
        <v>1050</v>
      </c>
    </row>
    <row r="36" spans="1:20" s="206" customFormat="1" ht="12.75" customHeight="1">
      <c r="A36" s="206" t="s">
        <v>1051</v>
      </c>
    </row>
    <row r="37" spans="1:20" s="206" customFormat="1" ht="23.25" customHeight="1">
      <c r="A37" s="347" t="s">
        <v>1052</v>
      </c>
      <c r="B37" s="347"/>
      <c r="C37" s="347"/>
      <c r="D37" s="347"/>
      <c r="E37" s="347"/>
      <c r="F37" s="347"/>
      <c r="G37" s="347"/>
      <c r="H37" s="347"/>
      <c r="I37" s="347"/>
      <c r="J37" s="347"/>
      <c r="K37" s="347"/>
      <c r="L37" s="347"/>
      <c r="M37" s="347"/>
      <c r="N37" s="347"/>
      <c r="O37" s="201"/>
    </row>
    <row r="38" spans="1:20">
      <c r="A38" s="206" t="s">
        <v>1053</v>
      </c>
      <c r="B38" s="206"/>
      <c r="C38" s="206"/>
      <c r="D38" s="206"/>
      <c r="E38" s="206"/>
      <c r="F38" s="206"/>
      <c r="G38" s="206"/>
      <c r="H38" s="206"/>
      <c r="I38" s="206"/>
      <c r="J38" s="209"/>
      <c r="K38" s="209"/>
      <c r="L38" s="209"/>
      <c r="M38" s="208"/>
      <c r="N38" s="207"/>
    </row>
    <row r="39" spans="1:20">
      <c r="A39" s="206" t="s">
        <v>1017</v>
      </c>
      <c r="G39" s="201"/>
      <c r="H39" s="201"/>
      <c r="I39" s="201"/>
    </row>
    <row r="40" spans="1:20">
      <c r="A40" s="206" t="s">
        <v>1042</v>
      </c>
      <c r="G40" s="201"/>
      <c r="H40" s="201"/>
      <c r="I40" s="201"/>
    </row>
    <row r="41" spans="1:20" ht="23.25" customHeight="1">
      <c r="A41" s="347" t="s">
        <v>1043</v>
      </c>
      <c r="B41" s="347"/>
      <c r="C41" s="347"/>
      <c r="D41" s="347"/>
      <c r="E41" s="347"/>
      <c r="F41" s="347"/>
      <c r="G41" s="347"/>
      <c r="H41" s="347"/>
      <c r="I41" s="347"/>
      <c r="J41" s="347"/>
      <c r="K41" s="347"/>
      <c r="L41" s="347"/>
      <c r="M41" s="347"/>
      <c r="N41" s="347"/>
    </row>
    <row r="42" spans="1:20" ht="23.25" customHeight="1">
      <c r="A42" s="347" t="s">
        <v>1044</v>
      </c>
      <c r="B42" s="347"/>
      <c r="C42" s="347"/>
      <c r="D42" s="347"/>
      <c r="E42" s="347"/>
      <c r="F42" s="347"/>
      <c r="G42" s="347"/>
      <c r="H42" s="347"/>
      <c r="I42" s="347"/>
      <c r="J42" s="347"/>
      <c r="K42" s="347"/>
      <c r="L42" s="347"/>
      <c r="M42" s="347"/>
      <c r="N42" s="347"/>
    </row>
    <row r="43" spans="1:20">
      <c r="A43" s="205"/>
    </row>
    <row r="45" spans="1:20">
      <c r="A45" s="205"/>
    </row>
    <row r="46" spans="1:20">
      <c r="A46" s="205"/>
    </row>
    <row r="48" spans="1:20">
      <c r="J48" s="203"/>
    </row>
    <row r="50" spans="7:10">
      <c r="G50" s="259"/>
      <c r="H50" s="259"/>
      <c r="J50" s="203"/>
    </row>
    <row r="51" spans="7:10">
      <c r="G51" s="260"/>
      <c r="H51" s="260"/>
    </row>
    <row r="52" spans="7:10">
      <c r="G52" s="261"/>
      <c r="H52" s="260"/>
    </row>
    <row r="53" spans="7:10">
      <c r="G53" s="260"/>
      <c r="H53" s="260"/>
    </row>
  </sheetData>
  <mergeCells count="11">
    <mergeCell ref="A42:N42"/>
    <mergeCell ref="A33:N33"/>
    <mergeCell ref="A34:N34"/>
    <mergeCell ref="A41:N41"/>
    <mergeCell ref="A1:N1"/>
    <mergeCell ref="A2:N2"/>
    <mergeCell ref="B6:F6"/>
    <mergeCell ref="C15:F15"/>
    <mergeCell ref="G27:J27"/>
    <mergeCell ref="A32:N32"/>
    <mergeCell ref="A37:N37"/>
  </mergeCells>
  <printOptions horizontalCentered="1"/>
  <pageMargins left="0.5" right="0.5" top="0.5" bottom="0.5" header="0.5" footer="0.5"/>
  <pageSetup scale="78" orientation="landscape"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A1:T53"/>
  <sheetViews>
    <sheetView zoomScaleNormal="100" workbookViewId="0">
      <selection activeCell="A2" sqref="A2:N2"/>
    </sheetView>
  </sheetViews>
  <sheetFormatPr defaultRowHeight="12.75"/>
  <cols>
    <col min="1" max="1" width="2.28515625" style="201" customWidth="1"/>
    <col min="2" max="2" width="2.42578125" style="201" customWidth="1"/>
    <col min="3" max="3" width="2.140625" style="201" customWidth="1"/>
    <col min="4" max="4" width="1.42578125" style="201" customWidth="1"/>
    <col min="5" max="5" width="2.42578125" style="201" customWidth="1"/>
    <col min="6" max="6" width="39.85546875" style="201" customWidth="1"/>
    <col min="7" max="7" width="12" style="204" customWidth="1"/>
    <col min="8" max="8" width="13" style="204" customWidth="1"/>
    <col min="9" max="9" width="14.28515625" style="204" customWidth="1"/>
    <col min="10" max="10" width="10.5703125" style="204" customWidth="1"/>
    <col min="11" max="11" width="12.7109375" style="204" customWidth="1"/>
    <col min="12" max="12" width="14" style="204" customWidth="1"/>
    <col min="13" max="13" width="13" style="203" customWidth="1"/>
    <col min="14" max="14" width="3.85546875" style="202" bestFit="1" customWidth="1"/>
    <col min="15" max="15" width="15.28515625" style="201" customWidth="1"/>
    <col min="16" max="16384" width="9.140625" style="201"/>
  </cols>
  <sheetData>
    <row r="1" spans="1:15">
      <c r="A1" s="346" t="s">
        <v>1019</v>
      </c>
      <c r="B1" s="346"/>
      <c r="C1" s="346"/>
      <c r="D1" s="346"/>
      <c r="E1" s="346"/>
      <c r="F1" s="346"/>
      <c r="G1" s="346"/>
      <c r="H1" s="346"/>
      <c r="I1" s="346"/>
      <c r="J1" s="346"/>
      <c r="K1" s="346"/>
      <c r="L1" s="346"/>
      <c r="M1" s="346"/>
      <c r="N1" s="346"/>
    </row>
    <row r="2" spans="1:15" ht="12" customHeight="1">
      <c r="A2" s="346" t="s">
        <v>1081</v>
      </c>
      <c r="B2" s="346"/>
      <c r="C2" s="346"/>
      <c r="D2" s="346"/>
      <c r="E2" s="346"/>
      <c r="F2" s="346"/>
      <c r="G2" s="346"/>
      <c r="H2" s="346"/>
      <c r="I2" s="346"/>
      <c r="J2" s="346"/>
      <c r="K2" s="346"/>
      <c r="L2" s="346"/>
      <c r="M2" s="346"/>
      <c r="N2" s="346"/>
    </row>
    <row r="3" spans="1:15" ht="15" customHeight="1" thickBot="1"/>
    <row r="4" spans="1:15" s="253" customFormat="1" ht="51">
      <c r="A4" s="258" t="s">
        <v>109</v>
      </c>
      <c r="B4" s="257"/>
      <c r="C4" s="257"/>
      <c r="D4" s="257"/>
      <c r="E4" s="257"/>
      <c r="F4" s="257"/>
      <c r="G4" s="256" t="s">
        <v>261</v>
      </c>
      <c r="H4" s="256" t="s">
        <v>260</v>
      </c>
      <c r="I4" s="256" t="s">
        <v>259</v>
      </c>
      <c r="J4" s="256" t="s">
        <v>258</v>
      </c>
      <c r="K4" s="256" t="s">
        <v>1041</v>
      </c>
      <c r="L4" s="256" t="s">
        <v>257</v>
      </c>
      <c r="M4" s="255" t="s">
        <v>1054</v>
      </c>
      <c r="N4" s="254" t="s">
        <v>108</v>
      </c>
    </row>
    <row r="5" spans="1:15">
      <c r="A5" s="252" t="s">
        <v>256</v>
      </c>
      <c r="B5" s="251" t="s">
        <v>255</v>
      </c>
      <c r="C5" s="251"/>
      <c r="D5" s="251"/>
      <c r="E5" s="251"/>
      <c r="F5" s="250"/>
      <c r="G5" s="249">
        <v>40</v>
      </c>
      <c r="H5" s="249">
        <v>60</v>
      </c>
      <c r="I5" s="248">
        <f>G5*H5</f>
        <v>2400</v>
      </c>
      <c r="J5" s="248">
        <f>I5</f>
        <v>2400</v>
      </c>
      <c r="K5" s="248">
        <f>J5*0.05</f>
        <v>120</v>
      </c>
      <c r="L5" s="248">
        <f>J5*0.1</f>
        <v>240</v>
      </c>
      <c r="M5" s="247">
        <f>(J5*'Agency Base Data'!$D$6)+(K5*'Agency Base Data'!$D$4)+(L5*'Agency Base Data'!$D$5)</f>
        <v>125619.84</v>
      </c>
      <c r="N5" s="246" t="s">
        <v>96</v>
      </c>
    </row>
    <row r="6" spans="1:15" ht="25.5" customHeight="1">
      <c r="A6" s="240" t="s">
        <v>254</v>
      </c>
      <c r="B6" s="348" t="s">
        <v>253</v>
      </c>
      <c r="C6" s="348"/>
      <c r="D6" s="348"/>
      <c r="E6" s="348"/>
      <c r="F6" s="348"/>
      <c r="G6" s="236">
        <v>2</v>
      </c>
      <c r="H6" s="235">
        <f>'Annual # of Respondants'!E4</f>
        <v>15</v>
      </c>
      <c r="I6" s="235">
        <f>G6*H6</f>
        <v>30</v>
      </c>
      <c r="J6" s="235">
        <f>I6</f>
        <v>30</v>
      </c>
      <c r="K6" s="235">
        <f>J6*0.05</f>
        <v>1.5</v>
      </c>
      <c r="L6" s="235">
        <f>J6*0.1</f>
        <v>3</v>
      </c>
      <c r="M6" s="234">
        <f>(J6*'Agency Base Data'!$D$6)+(K6*'Agency Base Data'!$D$4)+(L6*'Agency Base Data'!$D$5)</f>
        <v>1570.2479999999998</v>
      </c>
      <c r="N6" s="233" t="s">
        <v>123</v>
      </c>
    </row>
    <row r="7" spans="1:15" ht="15" customHeight="1">
      <c r="A7" s="240" t="s">
        <v>252</v>
      </c>
      <c r="B7" s="239" t="s">
        <v>251</v>
      </c>
      <c r="C7" s="244"/>
      <c r="D7" s="242"/>
      <c r="E7" s="242"/>
      <c r="F7" s="241"/>
      <c r="G7" s="236"/>
      <c r="H7" s="236"/>
      <c r="I7" s="235"/>
      <c r="J7" s="235"/>
      <c r="K7" s="235"/>
      <c r="L7" s="235"/>
      <c r="M7" s="234"/>
      <c r="N7" s="233"/>
    </row>
    <row r="8" spans="1:15" ht="15" customHeight="1">
      <c r="A8" s="240"/>
      <c r="B8" s="239" t="s">
        <v>241</v>
      </c>
      <c r="C8" s="239" t="s">
        <v>262</v>
      </c>
      <c r="D8" s="242"/>
      <c r="E8" s="238"/>
      <c r="F8" s="241"/>
      <c r="G8" s="236">
        <v>12</v>
      </c>
      <c r="H8" s="235">
        <f>'Proposed 2.5|40-Yr3'!H9*0.2</f>
        <v>0</v>
      </c>
      <c r="I8" s="235">
        <f t="shared" ref="I8:I11" si="0">G8*H8</f>
        <v>0</v>
      </c>
      <c r="J8" s="235">
        <f t="shared" ref="J8:J13" si="1">I8</f>
        <v>0</v>
      </c>
      <c r="K8" s="235">
        <f t="shared" ref="K8:K13" si="2">J8*0.05</f>
        <v>0</v>
      </c>
      <c r="L8" s="235">
        <f t="shared" ref="L8:L13" si="3">J8*0.1</f>
        <v>0</v>
      </c>
      <c r="M8" s="234">
        <f>(J8*'Agency Base Data'!$D$6)+(K8*'Agency Base Data'!$D$4)+(L8*'Agency Base Data'!$D$5)</f>
        <v>0</v>
      </c>
      <c r="N8" s="233" t="s">
        <v>86</v>
      </c>
    </row>
    <row r="9" spans="1:15" ht="15" customHeight="1">
      <c r="A9" s="240"/>
      <c r="B9" s="239" t="s">
        <v>240</v>
      </c>
      <c r="C9" s="239" t="s">
        <v>264</v>
      </c>
      <c r="D9" s="242"/>
      <c r="E9" s="238"/>
      <c r="F9" s="241"/>
      <c r="G9" s="236">
        <v>20</v>
      </c>
      <c r="H9" s="235">
        <f>'Proposed 2.5|40-Yr3'!H10*0.2</f>
        <v>0</v>
      </c>
      <c r="I9" s="235">
        <f t="shared" si="0"/>
        <v>0</v>
      </c>
      <c r="J9" s="235">
        <f t="shared" si="1"/>
        <v>0</v>
      </c>
      <c r="K9" s="235">
        <f t="shared" si="2"/>
        <v>0</v>
      </c>
      <c r="L9" s="235">
        <f t="shared" si="3"/>
        <v>0</v>
      </c>
      <c r="M9" s="234">
        <f>(J9*'Agency Base Data'!$D$6)+(K9*'Agency Base Data'!$D$4)+(L9*'Agency Base Data'!$D$5)</f>
        <v>0</v>
      </c>
      <c r="N9" s="245" t="s">
        <v>86</v>
      </c>
      <c r="O9" s="265"/>
    </row>
    <row r="10" spans="1:15" ht="15" customHeight="1">
      <c r="A10" s="240"/>
      <c r="B10" s="239" t="s">
        <v>239</v>
      </c>
      <c r="C10" s="239" t="s">
        <v>249</v>
      </c>
      <c r="D10" s="242"/>
      <c r="E10" s="238"/>
      <c r="F10" s="241"/>
      <c r="G10" s="236">
        <v>1</v>
      </c>
      <c r="H10" s="235">
        <f>'Annual # of Respondants'!E$2</f>
        <v>0</v>
      </c>
      <c r="I10" s="235">
        <f t="shared" si="0"/>
        <v>0</v>
      </c>
      <c r="J10" s="235">
        <f t="shared" si="1"/>
        <v>0</v>
      </c>
      <c r="K10" s="235">
        <f t="shared" si="2"/>
        <v>0</v>
      </c>
      <c r="L10" s="235">
        <f t="shared" si="3"/>
        <v>0</v>
      </c>
      <c r="M10" s="234">
        <f>(J10*'Agency Base Data'!$D$6)+(K10*'Agency Base Data'!$D$4)+(L10*'Agency Base Data'!$D$5)</f>
        <v>0</v>
      </c>
      <c r="N10" s="245" t="s">
        <v>124</v>
      </c>
      <c r="O10" s="265"/>
    </row>
    <row r="11" spans="1:15" ht="15" customHeight="1">
      <c r="A11" s="240"/>
      <c r="B11" s="239" t="s">
        <v>238</v>
      </c>
      <c r="C11" s="239" t="s">
        <v>247</v>
      </c>
      <c r="D11" s="242"/>
      <c r="E11" s="238"/>
      <c r="F11" s="241"/>
      <c r="G11" s="236">
        <v>1</v>
      </c>
      <c r="H11" s="235">
        <f>H$10</f>
        <v>0</v>
      </c>
      <c r="I11" s="235">
        <f t="shared" si="0"/>
        <v>0</v>
      </c>
      <c r="J11" s="235">
        <f t="shared" si="1"/>
        <v>0</v>
      </c>
      <c r="K11" s="235">
        <f t="shared" si="2"/>
        <v>0</v>
      </c>
      <c r="L11" s="235">
        <f t="shared" si="3"/>
        <v>0</v>
      </c>
      <c r="M11" s="234">
        <f>(J11*'Agency Base Data'!$D$6)+(K11*'Agency Base Data'!$D$4)+(L11*'Agency Base Data'!$D$5)</f>
        <v>0</v>
      </c>
      <c r="N11" s="245" t="s">
        <v>124</v>
      </c>
      <c r="O11" s="268"/>
    </row>
    <row r="12" spans="1:15" ht="15" customHeight="1">
      <c r="A12" s="240"/>
      <c r="B12" s="239" t="s">
        <v>250</v>
      </c>
      <c r="C12" s="239" t="s">
        <v>1045</v>
      </c>
      <c r="D12" s="242"/>
      <c r="E12" s="238"/>
      <c r="F12" s="241"/>
      <c r="G12" s="236">
        <v>2</v>
      </c>
      <c r="H12" s="235">
        <f>'Proposed 2.5|40-Yr3'!H9</f>
        <v>0</v>
      </c>
      <c r="I12" s="235">
        <f>G12*H12</f>
        <v>0</v>
      </c>
      <c r="J12" s="235">
        <f t="shared" si="1"/>
        <v>0</v>
      </c>
      <c r="K12" s="235">
        <f t="shared" si="2"/>
        <v>0</v>
      </c>
      <c r="L12" s="235">
        <f t="shared" si="3"/>
        <v>0</v>
      </c>
      <c r="M12" s="234">
        <f>(J12*'Agency Base Data'!$D$6)+(K12*'Agency Base Data'!$D$4)+(L12*'Agency Base Data'!$D$5)</f>
        <v>0</v>
      </c>
      <c r="N12" s="245" t="s">
        <v>124</v>
      </c>
      <c r="O12" s="268"/>
    </row>
    <row r="13" spans="1:15" ht="15" customHeight="1">
      <c r="A13" s="240" t="s">
        <v>246</v>
      </c>
      <c r="B13" s="239" t="s">
        <v>268</v>
      </c>
      <c r="C13" s="239"/>
      <c r="D13" s="242"/>
      <c r="E13" s="238"/>
      <c r="F13" s="241"/>
      <c r="G13" s="236">
        <v>24</v>
      </c>
      <c r="H13" s="235">
        <f>'Proposed 2.5|40-Yr3'!H9</f>
        <v>0</v>
      </c>
      <c r="I13" s="235">
        <v>0</v>
      </c>
      <c r="J13" s="235">
        <f t="shared" si="1"/>
        <v>0</v>
      </c>
      <c r="K13" s="235">
        <f t="shared" si="2"/>
        <v>0</v>
      </c>
      <c r="L13" s="235">
        <f t="shared" si="3"/>
        <v>0</v>
      </c>
      <c r="M13" s="234">
        <f>(J13*'Agency Base Data'!$D$6)+(K13*'Agency Base Data'!$D$4)+(L13*'Agency Base Data'!$D$5)</f>
        <v>0</v>
      </c>
      <c r="N13" s="245" t="s">
        <v>88</v>
      </c>
      <c r="O13" s="265"/>
    </row>
    <row r="14" spans="1:15" ht="15.75" customHeight="1">
      <c r="A14" s="240" t="s">
        <v>245</v>
      </c>
      <c r="B14" s="239" t="s">
        <v>244</v>
      </c>
      <c r="C14" s="244"/>
      <c r="D14" s="243"/>
      <c r="E14" s="238"/>
      <c r="F14" s="241"/>
      <c r="G14" s="236"/>
      <c r="H14" s="235"/>
      <c r="I14" s="235"/>
      <c r="J14" s="235"/>
      <c r="K14" s="235"/>
      <c r="L14" s="235"/>
      <c r="M14" s="234"/>
      <c r="N14" s="233"/>
      <c r="O14" s="265"/>
    </row>
    <row r="15" spans="1:15">
      <c r="A15" s="240"/>
      <c r="B15" s="239" t="s">
        <v>241</v>
      </c>
      <c r="C15" s="348" t="s">
        <v>265</v>
      </c>
      <c r="D15" s="348"/>
      <c r="E15" s="348"/>
      <c r="F15" s="348"/>
      <c r="G15" s="236">
        <v>2</v>
      </c>
      <c r="H15" s="235">
        <v>0</v>
      </c>
      <c r="I15" s="235">
        <f t="shared" ref="I15:I26" si="4">G15*H15</f>
        <v>0</v>
      </c>
      <c r="J15" s="235">
        <f t="shared" ref="J15:J26" si="5">I15</f>
        <v>0</v>
      </c>
      <c r="K15" s="235">
        <f t="shared" ref="K15:K26" si="6">J15*0.05</f>
        <v>0</v>
      </c>
      <c r="L15" s="235">
        <f t="shared" ref="L15:L26" si="7">J15*0.1</f>
        <v>0</v>
      </c>
      <c r="M15" s="234">
        <f>(J15*'Agency Base Data'!$D$6)+(K15*'Agency Base Data'!$D$4)+(L15*'Agency Base Data'!$D$5)</f>
        <v>0</v>
      </c>
      <c r="N15" s="245" t="s">
        <v>125</v>
      </c>
    </row>
    <row r="16" spans="1:15" ht="15" customHeight="1">
      <c r="A16" s="240" t="s">
        <v>243</v>
      </c>
      <c r="B16" s="239" t="s">
        <v>242</v>
      </c>
      <c r="C16" s="239"/>
      <c r="D16" s="242"/>
      <c r="E16" s="238"/>
      <c r="F16" s="241"/>
      <c r="G16" s="236"/>
      <c r="H16" s="235"/>
      <c r="I16" s="235"/>
      <c r="J16" s="235"/>
      <c r="K16" s="235"/>
      <c r="L16" s="235"/>
      <c r="M16" s="234"/>
      <c r="N16" s="233"/>
    </row>
    <row r="17" spans="1:20" ht="15" customHeight="1">
      <c r="A17" s="240"/>
      <c r="B17" s="239" t="s">
        <v>241</v>
      </c>
      <c r="C17" s="239" t="s">
        <v>266</v>
      </c>
      <c r="D17" s="239"/>
      <c r="E17" s="238"/>
      <c r="F17" s="241"/>
      <c r="G17" s="236">
        <v>1</v>
      </c>
      <c r="H17" s="235">
        <f>'Proposed 2.5|40-Yr3'!H14</f>
        <v>0</v>
      </c>
      <c r="I17" s="235">
        <f t="shared" si="4"/>
        <v>0</v>
      </c>
      <c r="J17" s="235">
        <f t="shared" si="5"/>
        <v>0</v>
      </c>
      <c r="K17" s="235">
        <f t="shared" si="6"/>
        <v>0</v>
      </c>
      <c r="L17" s="235">
        <f t="shared" si="7"/>
        <v>0</v>
      </c>
      <c r="M17" s="234">
        <f>(J17*'Agency Base Data'!$D$6)+(K17*'Agency Base Data'!$D$4)+(L17*'Agency Base Data'!$D$5)</f>
        <v>0</v>
      </c>
      <c r="N17" s="245" t="s">
        <v>126</v>
      </c>
    </row>
    <row r="18" spans="1:20" ht="15" customHeight="1">
      <c r="A18" s="240"/>
      <c r="B18" s="239" t="s">
        <v>240</v>
      </c>
      <c r="C18" s="239" t="s">
        <v>269</v>
      </c>
      <c r="D18" s="239"/>
      <c r="E18" s="238"/>
      <c r="F18" s="241"/>
      <c r="G18" s="236">
        <v>2</v>
      </c>
      <c r="H18" s="235">
        <f>'Annual # of Respondants'!E3</f>
        <v>15</v>
      </c>
      <c r="I18" s="235">
        <f t="shared" si="4"/>
        <v>30</v>
      </c>
      <c r="J18" s="235">
        <f t="shared" si="5"/>
        <v>30</v>
      </c>
      <c r="K18" s="235">
        <f t="shared" si="6"/>
        <v>1.5</v>
      </c>
      <c r="L18" s="235">
        <f t="shared" si="7"/>
        <v>3</v>
      </c>
      <c r="M18" s="234">
        <f>(J18*'Agency Base Data'!$D$6)+(K18*'Agency Base Data'!$D$4)+(L18*'Agency Base Data'!$D$5)</f>
        <v>1570.2479999999998</v>
      </c>
      <c r="N18" s="245" t="s">
        <v>127</v>
      </c>
      <c r="O18" s="265"/>
    </row>
    <row r="19" spans="1:20" ht="15" customHeight="1">
      <c r="A19" s="240"/>
      <c r="B19" s="239" t="s">
        <v>239</v>
      </c>
      <c r="C19" s="239" t="s">
        <v>271</v>
      </c>
      <c r="D19" s="270"/>
      <c r="E19" s="270"/>
      <c r="F19" s="271"/>
      <c r="G19" s="236">
        <v>1</v>
      </c>
      <c r="H19" s="235">
        <v>0</v>
      </c>
      <c r="I19" s="235">
        <f t="shared" si="4"/>
        <v>0</v>
      </c>
      <c r="J19" s="235">
        <f t="shared" si="5"/>
        <v>0</v>
      </c>
      <c r="K19" s="235">
        <f t="shared" si="6"/>
        <v>0</v>
      </c>
      <c r="L19" s="235">
        <f t="shared" si="7"/>
        <v>0</v>
      </c>
      <c r="M19" s="234">
        <f>(J19*'Agency Base Data'!$D$6)+(K19*'Agency Base Data'!$D$4)+(L19*'Agency Base Data'!$D$5)</f>
        <v>0</v>
      </c>
      <c r="N19" s="245" t="s">
        <v>128</v>
      </c>
    </row>
    <row r="20" spans="1:20" ht="15" customHeight="1">
      <c r="A20" s="240"/>
      <c r="B20" s="239" t="s">
        <v>238</v>
      </c>
      <c r="C20" s="269" t="s">
        <v>272</v>
      </c>
      <c r="G20" s="236">
        <v>1</v>
      </c>
      <c r="H20" s="235">
        <v>0</v>
      </c>
      <c r="I20" s="235">
        <f t="shared" si="4"/>
        <v>0</v>
      </c>
      <c r="J20" s="235">
        <f t="shared" si="5"/>
        <v>0</v>
      </c>
      <c r="K20" s="235">
        <f t="shared" si="6"/>
        <v>0</v>
      </c>
      <c r="L20" s="235">
        <f t="shared" si="7"/>
        <v>0</v>
      </c>
      <c r="M20" s="234">
        <f>(J20*'Agency Base Data'!$D$6)+(K20*'Agency Base Data'!$D$4)+(L20*'Agency Base Data'!$D$5)</f>
        <v>0</v>
      </c>
      <c r="N20" s="245" t="s">
        <v>128</v>
      </c>
    </row>
    <row r="21" spans="1:20" ht="15" customHeight="1">
      <c r="A21" s="240"/>
      <c r="B21" s="239" t="s">
        <v>250</v>
      </c>
      <c r="C21" s="239" t="s">
        <v>267</v>
      </c>
      <c r="D21" s="239"/>
      <c r="E21" s="238"/>
      <c r="F21" s="241"/>
      <c r="G21" s="236">
        <v>15</v>
      </c>
      <c r="H21" s="235">
        <f>H$10</f>
        <v>0</v>
      </c>
      <c r="I21" s="235">
        <f t="shared" si="4"/>
        <v>0</v>
      </c>
      <c r="J21" s="235">
        <f t="shared" si="5"/>
        <v>0</v>
      </c>
      <c r="K21" s="235">
        <f t="shared" si="6"/>
        <v>0</v>
      </c>
      <c r="L21" s="235">
        <f t="shared" si="7"/>
        <v>0</v>
      </c>
      <c r="M21" s="234">
        <f>(J21*'Agency Base Data'!$D$6)+(K21*'Agency Base Data'!$D$4)+(L21*'Agency Base Data'!$D$5)</f>
        <v>0</v>
      </c>
      <c r="N21" s="245" t="s">
        <v>124</v>
      </c>
    </row>
    <row r="22" spans="1:20" ht="15" customHeight="1">
      <c r="A22" s="240"/>
      <c r="B22" s="239" t="s">
        <v>248</v>
      </c>
      <c r="C22" s="239" t="s">
        <v>1039</v>
      </c>
      <c r="D22" s="239"/>
      <c r="E22" s="238"/>
      <c r="F22" s="241"/>
      <c r="G22" s="236">
        <v>5</v>
      </c>
      <c r="H22" s="235">
        <f>H$10</f>
        <v>0</v>
      </c>
      <c r="I22" s="235">
        <f t="shared" si="4"/>
        <v>0</v>
      </c>
      <c r="J22" s="235">
        <f t="shared" si="5"/>
        <v>0</v>
      </c>
      <c r="K22" s="235">
        <f t="shared" si="6"/>
        <v>0</v>
      </c>
      <c r="L22" s="235">
        <f t="shared" si="7"/>
        <v>0</v>
      </c>
      <c r="M22" s="234">
        <f>(J22*'Agency Base Data'!$D$6)+(K22*'Agency Base Data'!$D$4)+(L22*'Agency Base Data'!$D$5)</f>
        <v>0</v>
      </c>
      <c r="N22" s="245" t="s">
        <v>129</v>
      </c>
    </row>
    <row r="23" spans="1:20" ht="15" customHeight="1">
      <c r="A23" s="240"/>
      <c r="B23" s="239" t="s">
        <v>273</v>
      </c>
      <c r="C23" s="239" t="s">
        <v>280</v>
      </c>
      <c r="D23" s="239"/>
      <c r="E23" s="238"/>
      <c r="F23" s="237"/>
      <c r="G23" s="236">
        <f>'Proposed 2.5|40-Yr1'!C9</f>
        <v>12</v>
      </c>
      <c r="H23" s="235">
        <f>H$10</f>
        <v>0</v>
      </c>
      <c r="I23" s="235">
        <f t="shared" si="4"/>
        <v>0</v>
      </c>
      <c r="J23" s="235">
        <f t="shared" si="5"/>
        <v>0</v>
      </c>
      <c r="K23" s="235">
        <f t="shared" si="6"/>
        <v>0</v>
      </c>
      <c r="L23" s="235">
        <f t="shared" si="7"/>
        <v>0</v>
      </c>
      <c r="M23" s="234">
        <f>(J23*'Agency Base Data'!$D$6)+(K23*'Agency Base Data'!$D$4)+(L23*'Agency Base Data'!$D$5)</f>
        <v>0</v>
      </c>
      <c r="N23" s="245" t="s">
        <v>124</v>
      </c>
    </row>
    <row r="24" spans="1:20" ht="15" customHeight="1">
      <c r="A24" s="240"/>
      <c r="B24" s="239" t="s">
        <v>1040</v>
      </c>
      <c r="C24" s="239" t="s">
        <v>282</v>
      </c>
      <c r="D24" s="239"/>
      <c r="E24" s="238"/>
      <c r="F24" s="237"/>
      <c r="G24" s="236">
        <v>2</v>
      </c>
      <c r="H24" s="235">
        <f>H$10</f>
        <v>0</v>
      </c>
      <c r="I24" s="235">
        <f t="shared" si="4"/>
        <v>0</v>
      </c>
      <c r="J24" s="235">
        <f t="shared" si="5"/>
        <v>0</v>
      </c>
      <c r="K24" s="235">
        <f t="shared" si="6"/>
        <v>0</v>
      </c>
      <c r="L24" s="235">
        <f t="shared" si="7"/>
        <v>0</v>
      </c>
      <c r="M24" s="234">
        <f>(J24*'Agency Base Data'!$D$6)+(K24*'Agency Base Data'!$D$4)+(L24*'Agency Base Data'!$D$5)</f>
        <v>0</v>
      </c>
      <c r="N24" s="245" t="s">
        <v>124</v>
      </c>
    </row>
    <row r="25" spans="1:20" ht="15" customHeight="1">
      <c r="A25" s="240"/>
      <c r="B25" s="239" t="s">
        <v>281</v>
      </c>
      <c r="C25" s="239" t="s">
        <v>270</v>
      </c>
      <c r="D25" s="239"/>
      <c r="E25" s="238"/>
      <c r="F25" s="237"/>
      <c r="G25" s="236">
        <v>2</v>
      </c>
      <c r="H25" s="235">
        <f>H$10</f>
        <v>0</v>
      </c>
      <c r="I25" s="235">
        <f t="shared" si="4"/>
        <v>0</v>
      </c>
      <c r="J25" s="235">
        <f t="shared" si="5"/>
        <v>0</v>
      </c>
      <c r="K25" s="235">
        <f t="shared" si="6"/>
        <v>0</v>
      </c>
      <c r="L25" s="235">
        <f t="shared" si="7"/>
        <v>0</v>
      </c>
      <c r="M25" s="234">
        <f>(J25*'Agency Base Data'!$D$6)+(K25*'Agency Base Data'!$D$4)+(L25*'Agency Base Data'!$D$5)</f>
        <v>0</v>
      </c>
      <c r="N25" s="245" t="s">
        <v>124</v>
      </c>
    </row>
    <row r="26" spans="1:20" ht="15" customHeight="1">
      <c r="A26" s="294"/>
      <c r="B26" s="295" t="s">
        <v>1046</v>
      </c>
      <c r="C26" s="295" t="s">
        <v>1047</v>
      </c>
      <c r="D26" s="295"/>
      <c r="E26" s="296"/>
      <c r="F26" s="297"/>
      <c r="G26" s="298">
        <v>5</v>
      </c>
      <c r="H26" s="299">
        <f>H25</f>
        <v>0</v>
      </c>
      <c r="I26" s="299">
        <f t="shared" si="4"/>
        <v>0</v>
      </c>
      <c r="J26" s="300">
        <f t="shared" si="5"/>
        <v>0</v>
      </c>
      <c r="K26" s="301">
        <f t="shared" si="6"/>
        <v>0</v>
      </c>
      <c r="L26" s="301">
        <f t="shared" si="7"/>
        <v>0</v>
      </c>
      <c r="M26" s="234">
        <f>(J26*'Agency Base Data'!$D$6)+(K26*'Agency Base Data'!$D$4)+(L26*'Agency Base Data'!$D$5)</f>
        <v>0</v>
      </c>
      <c r="N26" s="302" t="s">
        <v>124</v>
      </c>
      <c r="O26" s="265"/>
    </row>
    <row r="27" spans="1:20" ht="24.75" customHeight="1" thickBot="1">
      <c r="A27" s="232" t="s">
        <v>237</v>
      </c>
      <c r="B27" s="231" t="s">
        <v>236</v>
      </c>
      <c r="C27" s="230"/>
      <c r="D27" s="229"/>
      <c r="E27" s="229"/>
      <c r="F27" s="215"/>
      <c r="G27" s="349" t="s">
        <v>1016</v>
      </c>
      <c r="H27" s="350"/>
      <c r="I27" s="350"/>
      <c r="J27" s="351"/>
      <c r="K27" s="228"/>
      <c r="L27" s="213"/>
      <c r="M27" s="227">
        <f>(('Agency Base Data'!$C$14*('Agency Base Data'!$C$11+'Agency Base Data'!$C$12))+'Agency Base Data'!$C$13)*SUM(H8:H9)</f>
        <v>0</v>
      </c>
      <c r="N27" s="293" t="s">
        <v>130</v>
      </c>
      <c r="P27" s="206"/>
    </row>
    <row r="28" spans="1:20">
      <c r="A28" s="226" t="s">
        <v>235</v>
      </c>
      <c r="B28" s="224"/>
      <c r="C28" s="225"/>
      <c r="D28" s="224"/>
      <c r="E28" s="223"/>
      <c r="F28" s="222"/>
      <c r="G28" s="221"/>
      <c r="H28" s="221"/>
      <c r="I28" s="221"/>
      <c r="J28" s="220">
        <f>SUM(J5:J26)</f>
        <v>2460</v>
      </c>
      <c r="K28" s="220">
        <f>SUM(K5:K26)</f>
        <v>123</v>
      </c>
      <c r="L28" s="220">
        <f>SUM(L5:L26)</f>
        <v>246</v>
      </c>
      <c r="M28" s="219">
        <f>SUM(M5:M27)</f>
        <v>128760.33600000001</v>
      </c>
      <c r="N28" s="218"/>
      <c r="O28" s="206"/>
      <c r="P28" s="206"/>
      <c r="Q28" s="206"/>
      <c r="R28" s="206"/>
      <c r="S28" s="206"/>
      <c r="T28" s="206"/>
    </row>
    <row r="29" spans="1:20" ht="13.5" thickBot="1">
      <c r="A29" s="217" t="s">
        <v>234</v>
      </c>
      <c r="B29" s="216"/>
      <c r="C29" s="216"/>
      <c r="D29" s="216"/>
      <c r="E29" s="216"/>
      <c r="F29" s="216"/>
      <c r="G29" s="215"/>
      <c r="H29" s="215"/>
      <c r="I29" s="215"/>
      <c r="J29" s="214"/>
      <c r="K29" s="213"/>
      <c r="L29" s="212">
        <f>(SUM(J5:J26))+(SUM(K5:K26))+(SUM(L5:L26))</f>
        <v>2829</v>
      </c>
      <c r="M29" s="211"/>
      <c r="N29" s="210"/>
      <c r="O29" s="206"/>
      <c r="P29" s="206"/>
      <c r="Q29" s="206"/>
      <c r="R29" s="206"/>
      <c r="S29" s="206"/>
      <c r="T29" s="206"/>
    </row>
    <row r="30" spans="1:20" ht="6.75" customHeight="1">
      <c r="G30" s="201"/>
      <c r="H30" s="201"/>
      <c r="I30" s="201"/>
      <c r="O30" s="206"/>
      <c r="P30" s="206"/>
      <c r="Q30" s="206"/>
      <c r="R30" s="206"/>
      <c r="S30" s="206"/>
      <c r="T30" s="206"/>
    </row>
    <row r="31" spans="1:20" s="206" customFormat="1" ht="11.25">
      <c r="A31" s="206" t="s">
        <v>1055</v>
      </c>
      <c r="J31" s="209"/>
      <c r="K31" s="209"/>
      <c r="L31" s="209"/>
      <c r="M31" s="208"/>
      <c r="N31" s="207"/>
    </row>
    <row r="32" spans="1:20" s="206" customFormat="1" ht="12.75" customHeight="1">
      <c r="A32" s="347" t="s">
        <v>1048</v>
      </c>
      <c r="B32" s="347"/>
      <c r="C32" s="347"/>
      <c r="D32" s="347"/>
      <c r="E32" s="347"/>
      <c r="F32" s="347"/>
      <c r="G32" s="347"/>
      <c r="H32" s="347"/>
      <c r="I32" s="347"/>
      <c r="J32" s="347"/>
      <c r="K32" s="347"/>
      <c r="L32" s="347"/>
      <c r="M32" s="347"/>
      <c r="N32" s="347"/>
      <c r="P32" s="201"/>
      <c r="Q32" s="201"/>
      <c r="R32" s="201"/>
    </row>
    <row r="33" spans="1:20" s="206" customFormat="1" ht="36.75" customHeight="1">
      <c r="A33" s="352" t="s">
        <v>1069</v>
      </c>
      <c r="B33" s="352"/>
      <c r="C33" s="352"/>
      <c r="D33" s="352"/>
      <c r="E33" s="352"/>
      <c r="F33" s="352"/>
      <c r="G33" s="352"/>
      <c r="H33" s="352"/>
      <c r="I33" s="352"/>
      <c r="J33" s="352"/>
      <c r="K33" s="352"/>
      <c r="L33" s="352"/>
      <c r="M33" s="352"/>
      <c r="N33" s="352"/>
      <c r="P33" s="201"/>
      <c r="Q33" s="201"/>
      <c r="R33" s="201"/>
      <c r="S33" s="201"/>
      <c r="T33" s="201"/>
    </row>
    <row r="34" spans="1:20" s="206" customFormat="1" ht="11.25" customHeight="1">
      <c r="A34" s="347" t="s">
        <v>1049</v>
      </c>
      <c r="B34" s="347"/>
      <c r="C34" s="347"/>
      <c r="D34" s="347"/>
      <c r="E34" s="347"/>
      <c r="F34" s="347"/>
      <c r="G34" s="347"/>
      <c r="H34" s="347"/>
      <c r="I34" s="347"/>
      <c r="J34" s="347"/>
      <c r="K34" s="347"/>
      <c r="L34" s="347"/>
      <c r="M34" s="347"/>
      <c r="N34" s="347"/>
    </row>
    <row r="35" spans="1:20" s="206" customFormat="1" ht="12.75" customHeight="1">
      <c r="A35" s="206" t="s">
        <v>1050</v>
      </c>
    </row>
    <row r="36" spans="1:20" s="206" customFormat="1" ht="12.75" customHeight="1">
      <c r="A36" s="206" t="s">
        <v>1051</v>
      </c>
    </row>
    <row r="37" spans="1:20" s="206" customFormat="1" ht="23.25" customHeight="1">
      <c r="A37" s="347" t="s">
        <v>1052</v>
      </c>
      <c r="B37" s="347"/>
      <c r="C37" s="347"/>
      <c r="D37" s="347"/>
      <c r="E37" s="347"/>
      <c r="F37" s="347"/>
      <c r="G37" s="347"/>
      <c r="H37" s="347"/>
      <c r="I37" s="347"/>
      <c r="J37" s="347"/>
      <c r="K37" s="347"/>
      <c r="L37" s="347"/>
      <c r="M37" s="347"/>
      <c r="N37" s="347"/>
      <c r="O37" s="201"/>
    </row>
    <row r="38" spans="1:20">
      <c r="A38" s="206" t="s">
        <v>1053</v>
      </c>
      <c r="B38" s="206"/>
      <c r="C38" s="206"/>
      <c r="D38" s="206"/>
      <c r="E38" s="206"/>
      <c r="F38" s="206"/>
      <c r="G38" s="206"/>
      <c r="H38" s="206"/>
      <c r="I38" s="206"/>
      <c r="J38" s="209"/>
      <c r="K38" s="209"/>
      <c r="L38" s="209"/>
      <c r="M38" s="208"/>
      <c r="N38" s="207"/>
    </row>
    <row r="39" spans="1:20">
      <c r="A39" s="206" t="s">
        <v>1017</v>
      </c>
      <c r="G39" s="201"/>
      <c r="H39" s="201"/>
      <c r="I39" s="201"/>
    </row>
    <row r="40" spans="1:20">
      <c r="A40" s="206" t="s">
        <v>1042</v>
      </c>
      <c r="G40" s="201"/>
      <c r="H40" s="201"/>
      <c r="I40" s="201"/>
    </row>
    <row r="41" spans="1:20" ht="23.25" customHeight="1">
      <c r="A41" s="347" t="s">
        <v>1043</v>
      </c>
      <c r="B41" s="347"/>
      <c r="C41" s="347"/>
      <c r="D41" s="347"/>
      <c r="E41" s="347"/>
      <c r="F41" s="347"/>
      <c r="G41" s="347"/>
      <c r="H41" s="347"/>
      <c r="I41" s="347"/>
      <c r="J41" s="347"/>
      <c r="K41" s="347"/>
      <c r="L41" s="347"/>
      <c r="M41" s="347"/>
      <c r="N41" s="347"/>
    </row>
    <row r="42" spans="1:20" ht="23.25" customHeight="1">
      <c r="A42" s="347" t="s">
        <v>1044</v>
      </c>
      <c r="B42" s="347"/>
      <c r="C42" s="347"/>
      <c r="D42" s="347"/>
      <c r="E42" s="347"/>
      <c r="F42" s="347"/>
      <c r="G42" s="347"/>
      <c r="H42" s="347"/>
      <c r="I42" s="347"/>
      <c r="J42" s="347"/>
      <c r="K42" s="347"/>
      <c r="L42" s="347"/>
      <c r="M42" s="347"/>
      <c r="N42" s="347"/>
    </row>
    <row r="43" spans="1:20">
      <c r="A43" s="205"/>
    </row>
    <row r="45" spans="1:20">
      <c r="A45" s="205"/>
    </row>
    <row r="46" spans="1:20">
      <c r="A46" s="205"/>
    </row>
    <row r="48" spans="1:20">
      <c r="J48" s="203"/>
    </row>
    <row r="50" spans="7:10">
      <c r="G50" s="259"/>
      <c r="H50" s="259"/>
      <c r="J50" s="203"/>
    </row>
    <row r="51" spans="7:10">
      <c r="G51" s="260"/>
      <c r="H51" s="260"/>
    </row>
    <row r="52" spans="7:10">
      <c r="G52" s="261"/>
      <c r="H52" s="260"/>
    </row>
    <row r="53" spans="7:10">
      <c r="G53" s="260"/>
      <c r="H53" s="260"/>
    </row>
  </sheetData>
  <mergeCells count="11">
    <mergeCell ref="A42:N42"/>
    <mergeCell ref="A33:N33"/>
    <mergeCell ref="A34:N34"/>
    <mergeCell ref="A41:N41"/>
    <mergeCell ref="A1:N1"/>
    <mergeCell ref="A2:N2"/>
    <mergeCell ref="B6:F6"/>
    <mergeCell ref="C15:F15"/>
    <mergeCell ref="G27:J27"/>
    <mergeCell ref="A32:N32"/>
    <mergeCell ref="A37:N37"/>
  </mergeCells>
  <printOptions horizontalCentered="1"/>
  <pageMargins left="0.5" right="0.5" top="0.5" bottom="0.5" header="0.5" footer="0.5"/>
  <pageSetup scale="78" orientation="landscape" r:id="rId1"/>
  <headerFooter alignWithMargins="0"/>
</worksheet>
</file>

<file path=xl/worksheets/sheet14.xml><?xml version="1.0" encoding="utf-8"?>
<worksheet xmlns="http://schemas.openxmlformats.org/spreadsheetml/2006/main" xmlns:r="http://schemas.openxmlformats.org/officeDocument/2006/relationships">
  <sheetPr>
    <outlinePr summaryBelow="0"/>
  </sheetPr>
  <dimension ref="A1:H645"/>
  <sheetViews>
    <sheetView topLeftCell="B1" workbookViewId="0">
      <pane ySplit="4" topLeftCell="A5" activePane="bottomLeft" state="frozen"/>
      <selection activeCell="B1" sqref="B1"/>
      <selection pane="bottomLeft" activeCell="H645" sqref="H5:H645"/>
    </sheetView>
  </sheetViews>
  <sheetFormatPr defaultColWidth="30.7109375" defaultRowHeight="12.75"/>
  <cols>
    <col min="1" max="1" width="30.7109375" style="272" hidden="1" customWidth="1"/>
    <col min="2" max="2" width="7.42578125" style="272" customWidth="1"/>
    <col min="3" max="3" width="33.5703125" style="272" customWidth="1"/>
    <col min="4" max="4" width="33" style="272" customWidth="1"/>
    <col min="5" max="5" width="17.140625" style="272" customWidth="1"/>
    <col min="6" max="6" width="16.42578125" style="272" customWidth="1"/>
    <col min="7" max="7" width="18" style="272" customWidth="1"/>
    <col min="8" max="8" width="10.5703125" style="272" customWidth="1"/>
    <col min="9" max="256" width="30.7109375" style="272"/>
    <col min="257" max="257" width="0" style="272" hidden="1" customWidth="1"/>
    <col min="258" max="258" width="7.42578125" style="272" customWidth="1"/>
    <col min="259" max="259" width="33.5703125" style="272" customWidth="1"/>
    <col min="260" max="260" width="33" style="272" customWidth="1"/>
    <col min="261" max="261" width="17.140625" style="272" customWidth="1"/>
    <col min="262" max="262" width="16.42578125" style="272" customWidth="1"/>
    <col min="263" max="263" width="18" style="272" customWidth="1"/>
    <col min="264" max="264" width="10.5703125" style="272" customWidth="1"/>
    <col min="265" max="512" width="30.7109375" style="272"/>
    <col min="513" max="513" width="0" style="272" hidden="1" customWidth="1"/>
    <col min="514" max="514" width="7.42578125" style="272" customWidth="1"/>
    <col min="515" max="515" width="33.5703125" style="272" customWidth="1"/>
    <col min="516" max="516" width="33" style="272" customWidth="1"/>
    <col min="517" max="517" width="17.140625" style="272" customWidth="1"/>
    <col min="518" max="518" width="16.42578125" style="272" customWidth="1"/>
    <col min="519" max="519" width="18" style="272" customWidth="1"/>
    <col min="520" max="520" width="10.5703125" style="272" customWidth="1"/>
    <col min="521" max="768" width="30.7109375" style="272"/>
    <col min="769" max="769" width="0" style="272" hidden="1" customWidth="1"/>
    <col min="770" max="770" width="7.42578125" style="272" customWidth="1"/>
    <col min="771" max="771" width="33.5703125" style="272" customWidth="1"/>
    <col min="772" max="772" width="33" style="272" customWidth="1"/>
    <col min="773" max="773" width="17.140625" style="272" customWidth="1"/>
    <col min="774" max="774" width="16.42578125" style="272" customWidth="1"/>
    <col min="775" max="775" width="18" style="272" customWidth="1"/>
    <col min="776" max="776" width="10.5703125" style="272" customWidth="1"/>
    <col min="777" max="1024" width="30.7109375" style="272"/>
    <col min="1025" max="1025" width="0" style="272" hidden="1" customWidth="1"/>
    <col min="1026" max="1026" width="7.42578125" style="272" customWidth="1"/>
    <col min="1027" max="1027" width="33.5703125" style="272" customWidth="1"/>
    <col min="1028" max="1028" width="33" style="272" customWidth="1"/>
    <col min="1029" max="1029" width="17.140625" style="272" customWidth="1"/>
    <col min="1030" max="1030" width="16.42578125" style="272" customWidth="1"/>
    <col min="1031" max="1031" width="18" style="272" customWidth="1"/>
    <col min="1032" max="1032" width="10.5703125" style="272" customWidth="1"/>
    <col min="1033" max="1280" width="30.7109375" style="272"/>
    <col min="1281" max="1281" width="0" style="272" hidden="1" customWidth="1"/>
    <col min="1282" max="1282" width="7.42578125" style="272" customWidth="1"/>
    <col min="1283" max="1283" width="33.5703125" style="272" customWidth="1"/>
    <col min="1284" max="1284" width="33" style="272" customWidth="1"/>
    <col min="1285" max="1285" width="17.140625" style="272" customWidth="1"/>
    <col min="1286" max="1286" width="16.42578125" style="272" customWidth="1"/>
    <col min="1287" max="1287" width="18" style="272" customWidth="1"/>
    <col min="1288" max="1288" width="10.5703125" style="272" customWidth="1"/>
    <col min="1289" max="1536" width="30.7109375" style="272"/>
    <col min="1537" max="1537" width="0" style="272" hidden="1" customWidth="1"/>
    <col min="1538" max="1538" width="7.42578125" style="272" customWidth="1"/>
    <col min="1539" max="1539" width="33.5703125" style="272" customWidth="1"/>
    <col min="1540" max="1540" width="33" style="272" customWidth="1"/>
    <col min="1541" max="1541" width="17.140625" style="272" customWidth="1"/>
    <col min="1542" max="1542" width="16.42578125" style="272" customWidth="1"/>
    <col min="1543" max="1543" width="18" style="272" customWidth="1"/>
    <col min="1544" max="1544" width="10.5703125" style="272" customWidth="1"/>
    <col min="1545" max="1792" width="30.7109375" style="272"/>
    <col min="1793" max="1793" width="0" style="272" hidden="1" customWidth="1"/>
    <col min="1794" max="1794" width="7.42578125" style="272" customWidth="1"/>
    <col min="1795" max="1795" width="33.5703125" style="272" customWidth="1"/>
    <col min="1796" max="1796" width="33" style="272" customWidth="1"/>
    <col min="1797" max="1797" width="17.140625" style="272" customWidth="1"/>
    <col min="1798" max="1798" width="16.42578125" style="272" customWidth="1"/>
    <col min="1799" max="1799" width="18" style="272" customWidth="1"/>
    <col min="1800" max="1800" width="10.5703125" style="272" customWidth="1"/>
    <col min="1801" max="2048" width="30.7109375" style="272"/>
    <col min="2049" max="2049" width="0" style="272" hidden="1" customWidth="1"/>
    <col min="2050" max="2050" width="7.42578125" style="272" customWidth="1"/>
    <col min="2051" max="2051" width="33.5703125" style="272" customWidth="1"/>
    <col min="2052" max="2052" width="33" style="272" customWidth="1"/>
    <col min="2053" max="2053" width="17.140625" style="272" customWidth="1"/>
    <col min="2054" max="2054" width="16.42578125" style="272" customWidth="1"/>
    <col min="2055" max="2055" width="18" style="272" customWidth="1"/>
    <col min="2056" max="2056" width="10.5703125" style="272" customWidth="1"/>
    <col min="2057" max="2304" width="30.7109375" style="272"/>
    <col min="2305" max="2305" width="0" style="272" hidden="1" customWidth="1"/>
    <col min="2306" max="2306" width="7.42578125" style="272" customWidth="1"/>
    <col min="2307" max="2307" width="33.5703125" style="272" customWidth="1"/>
    <col min="2308" max="2308" width="33" style="272" customWidth="1"/>
    <col min="2309" max="2309" width="17.140625" style="272" customWidth="1"/>
    <col min="2310" max="2310" width="16.42578125" style="272" customWidth="1"/>
    <col min="2311" max="2311" width="18" style="272" customWidth="1"/>
    <col min="2312" max="2312" width="10.5703125" style="272" customWidth="1"/>
    <col min="2313" max="2560" width="30.7109375" style="272"/>
    <col min="2561" max="2561" width="0" style="272" hidden="1" customWidth="1"/>
    <col min="2562" max="2562" width="7.42578125" style="272" customWidth="1"/>
    <col min="2563" max="2563" width="33.5703125" style="272" customWidth="1"/>
    <col min="2564" max="2564" width="33" style="272" customWidth="1"/>
    <col min="2565" max="2565" width="17.140625" style="272" customWidth="1"/>
    <col min="2566" max="2566" width="16.42578125" style="272" customWidth="1"/>
    <col min="2567" max="2567" width="18" style="272" customWidth="1"/>
    <col min="2568" max="2568" width="10.5703125" style="272" customWidth="1"/>
    <col min="2569" max="2816" width="30.7109375" style="272"/>
    <col min="2817" max="2817" width="0" style="272" hidden="1" customWidth="1"/>
    <col min="2818" max="2818" width="7.42578125" style="272" customWidth="1"/>
    <col min="2819" max="2819" width="33.5703125" style="272" customWidth="1"/>
    <col min="2820" max="2820" width="33" style="272" customWidth="1"/>
    <col min="2821" max="2821" width="17.140625" style="272" customWidth="1"/>
    <col min="2822" max="2822" width="16.42578125" style="272" customWidth="1"/>
    <col min="2823" max="2823" width="18" style="272" customWidth="1"/>
    <col min="2824" max="2824" width="10.5703125" style="272" customWidth="1"/>
    <col min="2825" max="3072" width="30.7109375" style="272"/>
    <col min="3073" max="3073" width="0" style="272" hidden="1" customWidth="1"/>
    <col min="3074" max="3074" width="7.42578125" style="272" customWidth="1"/>
    <col min="3075" max="3075" width="33.5703125" style="272" customWidth="1"/>
    <col min="3076" max="3076" width="33" style="272" customWidth="1"/>
    <col min="3077" max="3077" width="17.140625" style="272" customWidth="1"/>
    <col min="3078" max="3078" width="16.42578125" style="272" customWidth="1"/>
    <col min="3079" max="3079" width="18" style="272" customWidth="1"/>
    <col min="3080" max="3080" width="10.5703125" style="272" customWidth="1"/>
    <col min="3081" max="3328" width="30.7109375" style="272"/>
    <col min="3329" max="3329" width="0" style="272" hidden="1" customWidth="1"/>
    <col min="3330" max="3330" width="7.42578125" style="272" customWidth="1"/>
    <col min="3331" max="3331" width="33.5703125" style="272" customWidth="1"/>
    <col min="3332" max="3332" width="33" style="272" customWidth="1"/>
    <col min="3333" max="3333" width="17.140625" style="272" customWidth="1"/>
    <col min="3334" max="3334" width="16.42578125" style="272" customWidth="1"/>
    <col min="3335" max="3335" width="18" style="272" customWidth="1"/>
    <col min="3336" max="3336" width="10.5703125" style="272" customWidth="1"/>
    <col min="3337" max="3584" width="30.7109375" style="272"/>
    <col min="3585" max="3585" width="0" style="272" hidden="1" customWidth="1"/>
    <col min="3586" max="3586" width="7.42578125" style="272" customWidth="1"/>
    <col min="3587" max="3587" width="33.5703125" style="272" customWidth="1"/>
    <col min="3588" max="3588" width="33" style="272" customWidth="1"/>
    <col min="3589" max="3589" width="17.140625" style="272" customWidth="1"/>
    <col min="3590" max="3590" width="16.42578125" style="272" customWidth="1"/>
    <col min="3591" max="3591" width="18" style="272" customWidth="1"/>
    <col min="3592" max="3592" width="10.5703125" style="272" customWidth="1"/>
    <col min="3593" max="3840" width="30.7109375" style="272"/>
    <col min="3841" max="3841" width="0" style="272" hidden="1" customWidth="1"/>
    <col min="3842" max="3842" width="7.42578125" style="272" customWidth="1"/>
    <col min="3843" max="3843" width="33.5703125" style="272" customWidth="1"/>
    <col min="3844" max="3844" width="33" style="272" customWidth="1"/>
    <col min="3845" max="3845" width="17.140625" style="272" customWidth="1"/>
    <col min="3846" max="3846" width="16.42578125" style="272" customWidth="1"/>
    <col min="3847" max="3847" width="18" style="272" customWidth="1"/>
    <col min="3848" max="3848" width="10.5703125" style="272" customWidth="1"/>
    <col min="3849" max="4096" width="30.7109375" style="272"/>
    <col min="4097" max="4097" width="0" style="272" hidden="1" customWidth="1"/>
    <col min="4098" max="4098" width="7.42578125" style="272" customWidth="1"/>
    <col min="4099" max="4099" width="33.5703125" style="272" customWidth="1"/>
    <col min="4100" max="4100" width="33" style="272" customWidth="1"/>
    <col min="4101" max="4101" width="17.140625" style="272" customWidth="1"/>
    <col min="4102" max="4102" width="16.42578125" style="272" customWidth="1"/>
    <col min="4103" max="4103" width="18" style="272" customWidth="1"/>
    <col min="4104" max="4104" width="10.5703125" style="272" customWidth="1"/>
    <col min="4105" max="4352" width="30.7109375" style="272"/>
    <col min="4353" max="4353" width="0" style="272" hidden="1" customWidth="1"/>
    <col min="4354" max="4354" width="7.42578125" style="272" customWidth="1"/>
    <col min="4355" max="4355" width="33.5703125" style="272" customWidth="1"/>
    <col min="4356" max="4356" width="33" style="272" customWidth="1"/>
    <col min="4357" max="4357" width="17.140625" style="272" customWidth="1"/>
    <col min="4358" max="4358" width="16.42578125" style="272" customWidth="1"/>
    <col min="4359" max="4359" width="18" style="272" customWidth="1"/>
    <col min="4360" max="4360" width="10.5703125" style="272" customWidth="1"/>
    <col min="4361" max="4608" width="30.7109375" style="272"/>
    <col min="4609" max="4609" width="0" style="272" hidden="1" customWidth="1"/>
    <col min="4610" max="4610" width="7.42578125" style="272" customWidth="1"/>
    <col min="4611" max="4611" width="33.5703125" style="272" customWidth="1"/>
    <col min="4612" max="4612" width="33" style="272" customWidth="1"/>
    <col min="4613" max="4613" width="17.140625" style="272" customWidth="1"/>
    <col min="4614" max="4614" width="16.42578125" style="272" customWidth="1"/>
    <col min="4615" max="4615" width="18" style="272" customWidth="1"/>
    <col min="4616" max="4616" width="10.5703125" style="272" customWidth="1"/>
    <col min="4617" max="4864" width="30.7109375" style="272"/>
    <col min="4865" max="4865" width="0" style="272" hidden="1" customWidth="1"/>
    <col min="4866" max="4866" width="7.42578125" style="272" customWidth="1"/>
    <col min="4867" max="4867" width="33.5703125" style="272" customWidth="1"/>
    <col min="4868" max="4868" width="33" style="272" customWidth="1"/>
    <col min="4869" max="4869" width="17.140625" style="272" customWidth="1"/>
    <col min="4870" max="4870" width="16.42578125" style="272" customWidth="1"/>
    <col min="4871" max="4871" width="18" style="272" customWidth="1"/>
    <col min="4872" max="4872" width="10.5703125" style="272" customWidth="1"/>
    <col min="4873" max="5120" width="30.7109375" style="272"/>
    <col min="5121" max="5121" width="0" style="272" hidden="1" customWidth="1"/>
    <col min="5122" max="5122" width="7.42578125" style="272" customWidth="1"/>
    <col min="5123" max="5123" width="33.5703125" style="272" customWidth="1"/>
    <col min="5124" max="5124" width="33" style="272" customWidth="1"/>
    <col min="5125" max="5125" width="17.140625" style="272" customWidth="1"/>
    <col min="5126" max="5126" width="16.42578125" style="272" customWidth="1"/>
    <col min="5127" max="5127" width="18" style="272" customWidth="1"/>
    <col min="5128" max="5128" width="10.5703125" style="272" customWidth="1"/>
    <col min="5129" max="5376" width="30.7109375" style="272"/>
    <col min="5377" max="5377" width="0" style="272" hidden="1" customWidth="1"/>
    <col min="5378" max="5378" width="7.42578125" style="272" customWidth="1"/>
    <col min="5379" max="5379" width="33.5703125" style="272" customWidth="1"/>
    <col min="5380" max="5380" width="33" style="272" customWidth="1"/>
    <col min="5381" max="5381" width="17.140625" style="272" customWidth="1"/>
    <col min="5382" max="5382" width="16.42578125" style="272" customWidth="1"/>
    <col min="5383" max="5383" width="18" style="272" customWidth="1"/>
    <col min="5384" max="5384" width="10.5703125" style="272" customWidth="1"/>
    <col min="5385" max="5632" width="30.7109375" style="272"/>
    <col min="5633" max="5633" width="0" style="272" hidden="1" customWidth="1"/>
    <col min="5634" max="5634" width="7.42578125" style="272" customWidth="1"/>
    <col min="5635" max="5635" width="33.5703125" style="272" customWidth="1"/>
    <col min="5636" max="5636" width="33" style="272" customWidth="1"/>
    <col min="5637" max="5637" width="17.140625" style="272" customWidth="1"/>
    <col min="5638" max="5638" width="16.42578125" style="272" customWidth="1"/>
    <col min="5639" max="5639" width="18" style="272" customWidth="1"/>
    <col min="5640" max="5640" width="10.5703125" style="272" customWidth="1"/>
    <col min="5641" max="5888" width="30.7109375" style="272"/>
    <col min="5889" max="5889" width="0" style="272" hidden="1" customWidth="1"/>
    <col min="5890" max="5890" width="7.42578125" style="272" customWidth="1"/>
    <col min="5891" max="5891" width="33.5703125" style="272" customWidth="1"/>
    <col min="5892" max="5892" width="33" style="272" customWidth="1"/>
    <col min="5893" max="5893" width="17.140625" style="272" customWidth="1"/>
    <col min="5894" max="5894" width="16.42578125" style="272" customWidth="1"/>
    <col min="5895" max="5895" width="18" style="272" customWidth="1"/>
    <col min="5896" max="5896" width="10.5703125" style="272" customWidth="1"/>
    <col min="5897" max="6144" width="30.7109375" style="272"/>
    <col min="6145" max="6145" width="0" style="272" hidden="1" customWidth="1"/>
    <col min="6146" max="6146" width="7.42578125" style="272" customWidth="1"/>
    <col min="6147" max="6147" width="33.5703125" style="272" customWidth="1"/>
    <col min="6148" max="6148" width="33" style="272" customWidth="1"/>
    <col min="6149" max="6149" width="17.140625" style="272" customWidth="1"/>
    <col min="6150" max="6150" width="16.42578125" style="272" customWidth="1"/>
    <col min="6151" max="6151" width="18" style="272" customWidth="1"/>
    <col min="6152" max="6152" width="10.5703125" style="272" customWidth="1"/>
    <col min="6153" max="6400" width="30.7109375" style="272"/>
    <col min="6401" max="6401" width="0" style="272" hidden="1" customWidth="1"/>
    <col min="6402" max="6402" width="7.42578125" style="272" customWidth="1"/>
    <col min="6403" max="6403" width="33.5703125" style="272" customWidth="1"/>
    <col min="6404" max="6404" width="33" style="272" customWidth="1"/>
    <col min="6405" max="6405" width="17.140625" style="272" customWidth="1"/>
    <col min="6406" max="6406" width="16.42578125" style="272" customWidth="1"/>
    <col min="6407" max="6407" width="18" style="272" customWidth="1"/>
    <col min="6408" max="6408" width="10.5703125" style="272" customWidth="1"/>
    <col min="6409" max="6656" width="30.7109375" style="272"/>
    <col min="6657" max="6657" width="0" style="272" hidden="1" customWidth="1"/>
    <col min="6658" max="6658" width="7.42578125" style="272" customWidth="1"/>
    <col min="6659" max="6659" width="33.5703125" style="272" customWidth="1"/>
    <col min="6660" max="6660" width="33" style="272" customWidth="1"/>
    <col min="6661" max="6661" width="17.140625" style="272" customWidth="1"/>
    <col min="6662" max="6662" width="16.42578125" style="272" customWidth="1"/>
    <col min="6663" max="6663" width="18" style="272" customWidth="1"/>
    <col min="6664" max="6664" width="10.5703125" style="272" customWidth="1"/>
    <col min="6665" max="6912" width="30.7109375" style="272"/>
    <col min="6913" max="6913" width="0" style="272" hidden="1" customWidth="1"/>
    <col min="6914" max="6914" width="7.42578125" style="272" customWidth="1"/>
    <col min="6915" max="6915" width="33.5703125" style="272" customWidth="1"/>
    <col min="6916" max="6916" width="33" style="272" customWidth="1"/>
    <col min="6917" max="6917" width="17.140625" style="272" customWidth="1"/>
    <col min="6918" max="6918" width="16.42578125" style="272" customWidth="1"/>
    <col min="6919" max="6919" width="18" style="272" customWidth="1"/>
    <col min="6920" max="6920" width="10.5703125" style="272" customWidth="1"/>
    <col min="6921" max="7168" width="30.7109375" style="272"/>
    <col min="7169" max="7169" width="0" style="272" hidden="1" customWidth="1"/>
    <col min="7170" max="7170" width="7.42578125" style="272" customWidth="1"/>
    <col min="7171" max="7171" width="33.5703125" style="272" customWidth="1"/>
    <col min="7172" max="7172" width="33" style="272" customWidth="1"/>
    <col min="7173" max="7173" width="17.140625" style="272" customWidth="1"/>
    <col min="7174" max="7174" width="16.42578125" style="272" customWidth="1"/>
    <col min="7175" max="7175" width="18" style="272" customWidth="1"/>
    <col min="7176" max="7176" width="10.5703125" style="272" customWidth="1"/>
    <col min="7177" max="7424" width="30.7109375" style="272"/>
    <col min="7425" max="7425" width="0" style="272" hidden="1" customWidth="1"/>
    <col min="7426" max="7426" width="7.42578125" style="272" customWidth="1"/>
    <col min="7427" max="7427" width="33.5703125" style="272" customWidth="1"/>
    <col min="7428" max="7428" width="33" style="272" customWidth="1"/>
    <col min="7429" max="7429" width="17.140625" style="272" customWidth="1"/>
    <col min="7430" max="7430" width="16.42578125" style="272" customWidth="1"/>
    <col min="7431" max="7431" width="18" style="272" customWidth="1"/>
    <col min="7432" max="7432" width="10.5703125" style="272" customWidth="1"/>
    <col min="7433" max="7680" width="30.7109375" style="272"/>
    <col min="7681" max="7681" width="0" style="272" hidden="1" customWidth="1"/>
    <col min="7682" max="7682" width="7.42578125" style="272" customWidth="1"/>
    <col min="7683" max="7683" width="33.5703125" style="272" customWidth="1"/>
    <col min="7684" max="7684" width="33" style="272" customWidth="1"/>
    <col min="7685" max="7685" width="17.140625" style="272" customWidth="1"/>
    <col min="7686" max="7686" width="16.42578125" style="272" customWidth="1"/>
    <col min="7687" max="7687" width="18" style="272" customWidth="1"/>
    <col min="7688" max="7688" width="10.5703125" style="272" customWidth="1"/>
    <col min="7689" max="7936" width="30.7109375" style="272"/>
    <col min="7937" max="7937" width="0" style="272" hidden="1" customWidth="1"/>
    <col min="7938" max="7938" width="7.42578125" style="272" customWidth="1"/>
    <col min="7939" max="7939" width="33.5703125" style="272" customWidth="1"/>
    <col min="7940" max="7940" width="33" style="272" customWidth="1"/>
    <col min="7941" max="7941" width="17.140625" style="272" customWidth="1"/>
    <col min="7942" max="7942" width="16.42578125" style="272" customWidth="1"/>
    <col min="7943" max="7943" width="18" style="272" customWidth="1"/>
    <col min="7944" max="7944" width="10.5703125" style="272" customWidth="1"/>
    <col min="7945" max="8192" width="30.7109375" style="272"/>
    <col min="8193" max="8193" width="0" style="272" hidden="1" customWidth="1"/>
    <col min="8194" max="8194" width="7.42578125" style="272" customWidth="1"/>
    <col min="8195" max="8195" width="33.5703125" style="272" customWidth="1"/>
    <col min="8196" max="8196" width="33" style="272" customWidth="1"/>
    <col min="8197" max="8197" width="17.140625" style="272" customWidth="1"/>
    <col min="8198" max="8198" width="16.42578125" style="272" customWidth="1"/>
    <col min="8199" max="8199" width="18" style="272" customWidth="1"/>
    <col min="8200" max="8200" width="10.5703125" style="272" customWidth="1"/>
    <col min="8201" max="8448" width="30.7109375" style="272"/>
    <col min="8449" max="8449" width="0" style="272" hidden="1" customWidth="1"/>
    <col min="8450" max="8450" width="7.42578125" style="272" customWidth="1"/>
    <col min="8451" max="8451" width="33.5703125" style="272" customWidth="1"/>
    <col min="8452" max="8452" width="33" style="272" customWidth="1"/>
    <col min="8453" max="8453" width="17.140625" style="272" customWidth="1"/>
    <col min="8454" max="8454" width="16.42578125" style="272" customWidth="1"/>
    <col min="8455" max="8455" width="18" style="272" customWidth="1"/>
    <col min="8456" max="8456" width="10.5703125" style="272" customWidth="1"/>
    <col min="8457" max="8704" width="30.7109375" style="272"/>
    <col min="8705" max="8705" width="0" style="272" hidden="1" customWidth="1"/>
    <col min="8706" max="8706" width="7.42578125" style="272" customWidth="1"/>
    <col min="8707" max="8707" width="33.5703125" style="272" customWidth="1"/>
    <col min="8708" max="8708" width="33" style="272" customWidth="1"/>
    <col min="8709" max="8709" width="17.140625" style="272" customWidth="1"/>
    <col min="8710" max="8710" width="16.42578125" style="272" customWidth="1"/>
    <col min="8711" max="8711" width="18" style="272" customWidth="1"/>
    <col min="8712" max="8712" width="10.5703125" style="272" customWidth="1"/>
    <col min="8713" max="8960" width="30.7109375" style="272"/>
    <col min="8961" max="8961" width="0" style="272" hidden="1" customWidth="1"/>
    <col min="8962" max="8962" width="7.42578125" style="272" customWidth="1"/>
    <col min="8963" max="8963" width="33.5703125" style="272" customWidth="1"/>
    <col min="8964" max="8964" width="33" style="272" customWidth="1"/>
    <col min="8965" max="8965" width="17.140625" style="272" customWidth="1"/>
    <col min="8966" max="8966" width="16.42578125" style="272" customWidth="1"/>
    <col min="8967" max="8967" width="18" style="272" customWidth="1"/>
    <col min="8968" max="8968" width="10.5703125" style="272" customWidth="1"/>
    <col min="8969" max="9216" width="30.7109375" style="272"/>
    <col min="9217" max="9217" width="0" style="272" hidden="1" customWidth="1"/>
    <col min="9218" max="9218" width="7.42578125" style="272" customWidth="1"/>
    <col min="9219" max="9219" width="33.5703125" style="272" customWidth="1"/>
    <col min="9220" max="9220" width="33" style="272" customWidth="1"/>
    <col min="9221" max="9221" width="17.140625" style="272" customWidth="1"/>
    <col min="9222" max="9222" width="16.42578125" style="272" customWidth="1"/>
    <col min="9223" max="9223" width="18" style="272" customWidth="1"/>
    <col min="9224" max="9224" width="10.5703125" style="272" customWidth="1"/>
    <col min="9225" max="9472" width="30.7109375" style="272"/>
    <col min="9473" max="9473" width="0" style="272" hidden="1" customWidth="1"/>
    <col min="9474" max="9474" width="7.42578125" style="272" customWidth="1"/>
    <col min="9475" max="9475" width="33.5703125" style="272" customWidth="1"/>
    <col min="9476" max="9476" width="33" style="272" customWidth="1"/>
    <col min="9477" max="9477" width="17.140625" style="272" customWidth="1"/>
    <col min="9478" max="9478" width="16.42578125" style="272" customWidth="1"/>
    <col min="9479" max="9479" width="18" style="272" customWidth="1"/>
    <col min="9480" max="9480" width="10.5703125" style="272" customWidth="1"/>
    <col min="9481" max="9728" width="30.7109375" style="272"/>
    <col min="9729" max="9729" width="0" style="272" hidden="1" customWidth="1"/>
    <col min="9730" max="9730" width="7.42578125" style="272" customWidth="1"/>
    <col min="9731" max="9731" width="33.5703125" style="272" customWidth="1"/>
    <col min="9732" max="9732" width="33" style="272" customWidth="1"/>
    <col min="9733" max="9733" width="17.140625" style="272" customWidth="1"/>
    <col min="9734" max="9734" width="16.42578125" style="272" customWidth="1"/>
    <col min="9735" max="9735" width="18" style="272" customWidth="1"/>
    <col min="9736" max="9736" width="10.5703125" style="272" customWidth="1"/>
    <col min="9737" max="9984" width="30.7109375" style="272"/>
    <col min="9985" max="9985" width="0" style="272" hidden="1" customWidth="1"/>
    <col min="9986" max="9986" width="7.42578125" style="272" customWidth="1"/>
    <col min="9987" max="9987" width="33.5703125" style="272" customWidth="1"/>
    <col min="9988" max="9988" width="33" style="272" customWidth="1"/>
    <col min="9989" max="9989" width="17.140625" style="272" customWidth="1"/>
    <col min="9990" max="9990" width="16.42578125" style="272" customWidth="1"/>
    <col min="9991" max="9991" width="18" style="272" customWidth="1"/>
    <col min="9992" max="9992" width="10.5703125" style="272" customWidth="1"/>
    <col min="9993" max="10240" width="30.7109375" style="272"/>
    <col min="10241" max="10241" width="0" style="272" hidden="1" customWidth="1"/>
    <col min="10242" max="10242" width="7.42578125" style="272" customWidth="1"/>
    <col min="10243" max="10243" width="33.5703125" style="272" customWidth="1"/>
    <col min="10244" max="10244" width="33" style="272" customWidth="1"/>
    <col min="10245" max="10245" width="17.140625" style="272" customWidth="1"/>
    <col min="10246" max="10246" width="16.42578125" style="272" customWidth="1"/>
    <col min="10247" max="10247" width="18" style="272" customWidth="1"/>
    <col min="10248" max="10248" width="10.5703125" style="272" customWidth="1"/>
    <col min="10249" max="10496" width="30.7109375" style="272"/>
    <col min="10497" max="10497" width="0" style="272" hidden="1" customWidth="1"/>
    <col min="10498" max="10498" width="7.42578125" style="272" customWidth="1"/>
    <col min="10499" max="10499" width="33.5703125" style="272" customWidth="1"/>
    <col min="10500" max="10500" width="33" style="272" customWidth="1"/>
    <col min="10501" max="10501" width="17.140625" style="272" customWidth="1"/>
    <col min="10502" max="10502" width="16.42578125" style="272" customWidth="1"/>
    <col min="10503" max="10503" width="18" style="272" customWidth="1"/>
    <col min="10504" max="10504" width="10.5703125" style="272" customWidth="1"/>
    <col min="10505" max="10752" width="30.7109375" style="272"/>
    <col min="10753" max="10753" width="0" style="272" hidden="1" customWidth="1"/>
    <col min="10754" max="10754" width="7.42578125" style="272" customWidth="1"/>
    <col min="10755" max="10755" width="33.5703125" style="272" customWidth="1"/>
    <col min="10756" max="10756" width="33" style="272" customWidth="1"/>
    <col min="10757" max="10757" width="17.140625" style="272" customWidth="1"/>
    <col min="10758" max="10758" width="16.42578125" style="272" customWidth="1"/>
    <col min="10759" max="10759" width="18" style="272" customWidth="1"/>
    <col min="10760" max="10760" width="10.5703125" style="272" customWidth="1"/>
    <col min="10761" max="11008" width="30.7109375" style="272"/>
    <col min="11009" max="11009" width="0" style="272" hidden="1" customWidth="1"/>
    <col min="11010" max="11010" width="7.42578125" style="272" customWidth="1"/>
    <col min="11011" max="11011" width="33.5703125" style="272" customWidth="1"/>
    <col min="11012" max="11012" width="33" style="272" customWidth="1"/>
    <col min="11013" max="11013" width="17.140625" style="272" customWidth="1"/>
    <col min="11014" max="11014" width="16.42578125" style="272" customWidth="1"/>
    <col min="11015" max="11015" width="18" style="272" customWidth="1"/>
    <col min="11016" max="11016" width="10.5703125" style="272" customWidth="1"/>
    <col min="11017" max="11264" width="30.7109375" style="272"/>
    <col min="11265" max="11265" width="0" style="272" hidden="1" customWidth="1"/>
    <col min="11266" max="11266" width="7.42578125" style="272" customWidth="1"/>
    <col min="11267" max="11267" width="33.5703125" style="272" customWidth="1"/>
    <col min="11268" max="11268" width="33" style="272" customWidth="1"/>
    <col min="11269" max="11269" width="17.140625" style="272" customWidth="1"/>
    <col min="11270" max="11270" width="16.42578125" style="272" customWidth="1"/>
    <col min="11271" max="11271" width="18" style="272" customWidth="1"/>
    <col min="11272" max="11272" width="10.5703125" style="272" customWidth="1"/>
    <col min="11273" max="11520" width="30.7109375" style="272"/>
    <col min="11521" max="11521" width="0" style="272" hidden="1" customWidth="1"/>
    <col min="11522" max="11522" width="7.42578125" style="272" customWidth="1"/>
    <col min="11523" max="11523" width="33.5703125" style="272" customWidth="1"/>
    <col min="11524" max="11524" width="33" style="272" customWidth="1"/>
    <col min="11525" max="11525" width="17.140625" style="272" customWidth="1"/>
    <col min="11526" max="11526" width="16.42578125" style="272" customWidth="1"/>
    <col min="11527" max="11527" width="18" style="272" customWidth="1"/>
    <col min="11528" max="11528" width="10.5703125" style="272" customWidth="1"/>
    <col min="11529" max="11776" width="30.7109375" style="272"/>
    <col min="11777" max="11777" width="0" style="272" hidden="1" customWidth="1"/>
    <col min="11778" max="11778" width="7.42578125" style="272" customWidth="1"/>
    <col min="11779" max="11779" width="33.5703125" style="272" customWidth="1"/>
    <col min="11780" max="11780" width="33" style="272" customWidth="1"/>
    <col min="11781" max="11781" width="17.140625" style="272" customWidth="1"/>
    <col min="11782" max="11782" width="16.42578125" style="272" customWidth="1"/>
    <col min="11783" max="11783" width="18" style="272" customWidth="1"/>
    <col min="11784" max="11784" width="10.5703125" style="272" customWidth="1"/>
    <col min="11785" max="12032" width="30.7109375" style="272"/>
    <col min="12033" max="12033" width="0" style="272" hidden="1" customWidth="1"/>
    <col min="12034" max="12034" width="7.42578125" style="272" customWidth="1"/>
    <col min="12035" max="12035" width="33.5703125" style="272" customWidth="1"/>
    <col min="12036" max="12036" width="33" style="272" customWidth="1"/>
    <col min="12037" max="12037" width="17.140625" style="272" customWidth="1"/>
    <col min="12038" max="12038" width="16.42578125" style="272" customWidth="1"/>
    <col min="12039" max="12039" width="18" style="272" customWidth="1"/>
    <col min="12040" max="12040" width="10.5703125" style="272" customWidth="1"/>
    <col min="12041" max="12288" width="30.7109375" style="272"/>
    <col min="12289" max="12289" width="0" style="272" hidden="1" customWidth="1"/>
    <col min="12290" max="12290" width="7.42578125" style="272" customWidth="1"/>
    <col min="12291" max="12291" width="33.5703125" style="272" customWidth="1"/>
    <col min="12292" max="12292" width="33" style="272" customWidth="1"/>
    <col min="12293" max="12293" width="17.140625" style="272" customWidth="1"/>
    <col min="12294" max="12294" width="16.42578125" style="272" customWidth="1"/>
    <col min="12295" max="12295" width="18" style="272" customWidth="1"/>
    <col min="12296" max="12296" width="10.5703125" style="272" customWidth="1"/>
    <col min="12297" max="12544" width="30.7109375" style="272"/>
    <col min="12545" max="12545" width="0" style="272" hidden="1" customWidth="1"/>
    <col min="12546" max="12546" width="7.42578125" style="272" customWidth="1"/>
    <col min="12547" max="12547" width="33.5703125" style="272" customWidth="1"/>
    <col min="12548" max="12548" width="33" style="272" customWidth="1"/>
    <col min="12549" max="12549" width="17.140625" style="272" customWidth="1"/>
    <col min="12550" max="12550" width="16.42578125" style="272" customWidth="1"/>
    <col min="12551" max="12551" width="18" style="272" customWidth="1"/>
    <col min="12552" max="12552" width="10.5703125" style="272" customWidth="1"/>
    <col min="12553" max="12800" width="30.7109375" style="272"/>
    <col min="12801" max="12801" width="0" style="272" hidden="1" customWidth="1"/>
    <col min="12802" max="12802" width="7.42578125" style="272" customWidth="1"/>
    <col min="12803" max="12803" width="33.5703125" style="272" customWidth="1"/>
    <col min="12804" max="12804" width="33" style="272" customWidth="1"/>
    <col min="12805" max="12805" width="17.140625" style="272" customWidth="1"/>
    <col min="12806" max="12806" width="16.42578125" style="272" customWidth="1"/>
    <col min="12807" max="12807" width="18" style="272" customWidth="1"/>
    <col min="12808" max="12808" width="10.5703125" style="272" customWidth="1"/>
    <col min="12809" max="13056" width="30.7109375" style="272"/>
    <col min="13057" max="13057" width="0" style="272" hidden="1" customWidth="1"/>
    <col min="13058" max="13058" width="7.42578125" style="272" customWidth="1"/>
    <col min="13059" max="13059" width="33.5703125" style="272" customWidth="1"/>
    <col min="13060" max="13060" width="33" style="272" customWidth="1"/>
    <col min="13061" max="13061" width="17.140625" style="272" customWidth="1"/>
    <col min="13062" max="13062" width="16.42578125" style="272" customWidth="1"/>
    <col min="13063" max="13063" width="18" style="272" customWidth="1"/>
    <col min="13064" max="13064" width="10.5703125" style="272" customWidth="1"/>
    <col min="13065" max="13312" width="30.7109375" style="272"/>
    <col min="13313" max="13313" width="0" style="272" hidden="1" customWidth="1"/>
    <col min="13314" max="13314" width="7.42578125" style="272" customWidth="1"/>
    <col min="13315" max="13315" width="33.5703125" style="272" customWidth="1"/>
    <col min="13316" max="13316" width="33" style="272" customWidth="1"/>
    <col min="13317" max="13317" width="17.140625" style="272" customWidth="1"/>
    <col min="13318" max="13318" width="16.42578125" style="272" customWidth="1"/>
    <col min="13319" max="13319" width="18" style="272" customWidth="1"/>
    <col min="13320" max="13320" width="10.5703125" style="272" customWidth="1"/>
    <col min="13321" max="13568" width="30.7109375" style="272"/>
    <col min="13569" max="13569" width="0" style="272" hidden="1" customWidth="1"/>
    <col min="13570" max="13570" width="7.42578125" style="272" customWidth="1"/>
    <col min="13571" max="13571" width="33.5703125" style="272" customWidth="1"/>
    <col min="13572" max="13572" width="33" style="272" customWidth="1"/>
    <col min="13573" max="13573" width="17.140625" style="272" customWidth="1"/>
    <col min="13574" max="13574" width="16.42578125" style="272" customWidth="1"/>
    <col min="13575" max="13575" width="18" style="272" customWidth="1"/>
    <col min="13576" max="13576" width="10.5703125" style="272" customWidth="1"/>
    <col min="13577" max="13824" width="30.7109375" style="272"/>
    <col min="13825" max="13825" width="0" style="272" hidden="1" customWidth="1"/>
    <col min="13826" max="13826" width="7.42578125" style="272" customWidth="1"/>
    <col min="13827" max="13827" width="33.5703125" style="272" customWidth="1"/>
    <col min="13828" max="13828" width="33" style="272" customWidth="1"/>
    <col min="13829" max="13829" width="17.140625" style="272" customWidth="1"/>
    <col min="13830" max="13830" width="16.42578125" style="272" customWidth="1"/>
    <col min="13831" max="13831" width="18" style="272" customWidth="1"/>
    <col min="13832" max="13832" width="10.5703125" style="272" customWidth="1"/>
    <col min="13833" max="14080" width="30.7109375" style="272"/>
    <col min="14081" max="14081" width="0" style="272" hidden="1" customWidth="1"/>
    <col min="14082" max="14082" width="7.42578125" style="272" customWidth="1"/>
    <col min="14083" max="14083" width="33.5703125" style="272" customWidth="1"/>
    <col min="14084" max="14084" width="33" style="272" customWidth="1"/>
    <col min="14085" max="14085" width="17.140625" style="272" customWidth="1"/>
    <col min="14086" max="14086" width="16.42578125" style="272" customWidth="1"/>
    <col min="14087" max="14087" width="18" style="272" customWidth="1"/>
    <col min="14088" max="14088" width="10.5703125" style="272" customWidth="1"/>
    <col min="14089" max="14336" width="30.7109375" style="272"/>
    <col min="14337" max="14337" width="0" style="272" hidden="1" customWidth="1"/>
    <col min="14338" max="14338" width="7.42578125" style="272" customWidth="1"/>
    <col min="14339" max="14339" width="33.5703125" style="272" customWidth="1"/>
    <col min="14340" max="14340" width="33" style="272" customWidth="1"/>
    <col min="14341" max="14341" width="17.140625" style="272" customWidth="1"/>
    <col min="14342" max="14342" width="16.42578125" style="272" customWidth="1"/>
    <col min="14343" max="14343" width="18" style="272" customWidth="1"/>
    <col min="14344" max="14344" width="10.5703125" style="272" customWidth="1"/>
    <col min="14345" max="14592" width="30.7109375" style="272"/>
    <col min="14593" max="14593" width="0" style="272" hidden="1" customWidth="1"/>
    <col min="14594" max="14594" width="7.42578125" style="272" customWidth="1"/>
    <col min="14595" max="14595" width="33.5703125" style="272" customWidth="1"/>
    <col min="14596" max="14596" width="33" style="272" customWidth="1"/>
    <col min="14597" max="14597" width="17.140625" style="272" customWidth="1"/>
    <col min="14598" max="14598" width="16.42578125" style="272" customWidth="1"/>
    <col min="14599" max="14599" width="18" style="272" customWidth="1"/>
    <col min="14600" max="14600" width="10.5703125" style="272" customWidth="1"/>
    <col min="14601" max="14848" width="30.7109375" style="272"/>
    <col min="14849" max="14849" width="0" style="272" hidden="1" customWidth="1"/>
    <col min="14850" max="14850" width="7.42578125" style="272" customWidth="1"/>
    <col min="14851" max="14851" width="33.5703125" style="272" customWidth="1"/>
    <col min="14852" max="14852" width="33" style="272" customWidth="1"/>
    <col min="14853" max="14853" width="17.140625" style="272" customWidth="1"/>
    <col min="14854" max="14854" width="16.42578125" style="272" customWidth="1"/>
    <col min="14855" max="14855" width="18" style="272" customWidth="1"/>
    <col min="14856" max="14856" width="10.5703125" style="272" customWidth="1"/>
    <col min="14857" max="15104" width="30.7109375" style="272"/>
    <col min="15105" max="15105" width="0" style="272" hidden="1" customWidth="1"/>
    <col min="15106" max="15106" width="7.42578125" style="272" customWidth="1"/>
    <col min="15107" max="15107" width="33.5703125" style="272" customWidth="1"/>
    <col min="15108" max="15108" width="33" style="272" customWidth="1"/>
    <col min="15109" max="15109" width="17.140625" style="272" customWidth="1"/>
    <col min="15110" max="15110" width="16.42578125" style="272" customWidth="1"/>
    <col min="15111" max="15111" width="18" style="272" customWidth="1"/>
    <col min="15112" max="15112" width="10.5703125" style="272" customWidth="1"/>
    <col min="15113" max="15360" width="30.7109375" style="272"/>
    <col min="15361" max="15361" width="0" style="272" hidden="1" customWidth="1"/>
    <col min="15362" max="15362" width="7.42578125" style="272" customWidth="1"/>
    <col min="15363" max="15363" width="33.5703125" style="272" customWidth="1"/>
    <col min="15364" max="15364" width="33" style="272" customWidth="1"/>
    <col min="15365" max="15365" width="17.140625" style="272" customWidth="1"/>
    <col min="15366" max="15366" width="16.42578125" style="272" customWidth="1"/>
    <col min="15367" max="15367" width="18" style="272" customWidth="1"/>
    <col min="15368" max="15368" width="10.5703125" style="272" customWidth="1"/>
    <col min="15369" max="15616" width="30.7109375" style="272"/>
    <col min="15617" max="15617" width="0" style="272" hidden="1" customWidth="1"/>
    <col min="15618" max="15618" width="7.42578125" style="272" customWidth="1"/>
    <col min="15619" max="15619" width="33.5703125" style="272" customWidth="1"/>
    <col min="15620" max="15620" width="33" style="272" customWidth="1"/>
    <col min="15621" max="15621" width="17.140625" style="272" customWidth="1"/>
    <col min="15622" max="15622" width="16.42578125" style="272" customWidth="1"/>
    <col min="15623" max="15623" width="18" style="272" customWidth="1"/>
    <col min="15624" max="15624" width="10.5703125" style="272" customWidth="1"/>
    <col min="15625" max="15872" width="30.7109375" style="272"/>
    <col min="15873" max="15873" width="0" style="272" hidden="1" customWidth="1"/>
    <col min="15874" max="15874" width="7.42578125" style="272" customWidth="1"/>
    <col min="15875" max="15875" width="33.5703125" style="272" customWidth="1"/>
    <col min="15876" max="15876" width="33" style="272" customWidth="1"/>
    <col min="15877" max="15877" width="17.140625" style="272" customWidth="1"/>
    <col min="15878" max="15878" width="16.42578125" style="272" customWidth="1"/>
    <col min="15879" max="15879" width="18" style="272" customWidth="1"/>
    <col min="15880" max="15880" width="10.5703125" style="272" customWidth="1"/>
    <col min="15881" max="16128" width="30.7109375" style="272"/>
    <col min="16129" max="16129" width="0" style="272" hidden="1" customWidth="1"/>
    <col min="16130" max="16130" width="7.42578125" style="272" customWidth="1"/>
    <col min="16131" max="16131" width="33.5703125" style="272" customWidth="1"/>
    <col min="16132" max="16132" width="33" style="272" customWidth="1"/>
    <col min="16133" max="16133" width="17.140625" style="272" customWidth="1"/>
    <col min="16134" max="16134" width="16.42578125" style="272" customWidth="1"/>
    <col min="16135" max="16135" width="18" style="272" customWidth="1"/>
    <col min="16136" max="16136" width="10.5703125" style="272" customWidth="1"/>
    <col min="16137" max="16384" width="30.7109375" style="272"/>
  </cols>
  <sheetData>
    <row r="1" spans="1:8" ht="15.75">
      <c r="B1" s="273" t="s">
        <v>283</v>
      </c>
    </row>
    <row r="2" spans="1:8" s="275" customFormat="1" ht="18" customHeight="1">
      <c r="A2" s="274" t="s">
        <v>284</v>
      </c>
      <c r="B2" s="274" t="s">
        <v>285</v>
      </c>
      <c r="C2" s="274" t="s">
        <v>286</v>
      </c>
      <c r="D2" s="274" t="s">
        <v>287</v>
      </c>
      <c r="E2" s="274" t="s">
        <v>288</v>
      </c>
      <c r="F2" s="274" t="s">
        <v>289</v>
      </c>
      <c r="G2" s="274" t="s">
        <v>290</v>
      </c>
      <c r="H2" s="274" t="s">
        <v>291</v>
      </c>
    </row>
    <row r="3" spans="1:8" ht="51">
      <c r="A3" s="276"/>
      <c r="B3" s="277"/>
      <c r="C3" s="278" t="s">
        <v>292</v>
      </c>
      <c r="D3" s="277"/>
      <c r="E3" s="279"/>
      <c r="F3" s="280"/>
      <c r="G3" s="281">
        <v>83</v>
      </c>
      <c r="H3" s="282">
        <v>46</v>
      </c>
    </row>
    <row r="4" spans="1:8" ht="140.25">
      <c r="A4" s="276"/>
      <c r="B4" s="277"/>
      <c r="C4" s="283" t="s">
        <v>293</v>
      </c>
      <c r="D4" s="284" t="s">
        <v>294</v>
      </c>
      <c r="E4" s="279"/>
      <c r="F4" s="280"/>
      <c r="G4" s="281"/>
      <c r="H4" s="282"/>
    </row>
    <row r="5" spans="1:8" s="288" customFormat="1">
      <c r="A5" s="285">
        <v>1</v>
      </c>
      <c r="B5" s="286" t="s">
        <v>295</v>
      </c>
      <c r="C5" s="286" t="s">
        <v>296</v>
      </c>
      <c r="D5" s="286" t="s">
        <v>297</v>
      </c>
      <c r="E5" s="286" t="s">
        <v>173</v>
      </c>
      <c r="F5" s="286" t="s">
        <v>173</v>
      </c>
      <c r="G5" s="287">
        <v>90</v>
      </c>
      <c r="H5" s="287">
        <v>56</v>
      </c>
    </row>
    <row r="6" spans="1:8" s="288" customFormat="1">
      <c r="A6" s="285">
        <v>2</v>
      </c>
      <c r="B6" s="286" t="s">
        <v>295</v>
      </c>
      <c r="C6" s="286" t="s">
        <v>298</v>
      </c>
      <c r="D6" s="286" t="s">
        <v>299</v>
      </c>
      <c r="E6" s="286" t="s">
        <v>300</v>
      </c>
      <c r="F6" s="286" t="s">
        <v>301</v>
      </c>
      <c r="G6" s="287">
        <v>104</v>
      </c>
      <c r="H6" s="287">
        <v>51</v>
      </c>
    </row>
    <row r="7" spans="1:8" s="288" customFormat="1">
      <c r="A7" s="285">
        <v>2</v>
      </c>
      <c r="B7" s="286" t="s">
        <v>295</v>
      </c>
      <c r="C7" s="286" t="s">
        <v>298</v>
      </c>
      <c r="D7" s="286" t="s">
        <v>299</v>
      </c>
      <c r="E7" s="286" t="s">
        <v>302</v>
      </c>
      <c r="F7" s="286" t="s">
        <v>303</v>
      </c>
      <c r="G7" s="287">
        <v>133</v>
      </c>
      <c r="H7" s="287">
        <v>51</v>
      </c>
    </row>
    <row r="8" spans="1:8" s="288" customFormat="1">
      <c r="A8" s="285">
        <v>2</v>
      </c>
      <c r="B8" s="286" t="s">
        <v>295</v>
      </c>
      <c r="C8" s="286" t="s">
        <v>298</v>
      </c>
      <c r="D8" s="286" t="s">
        <v>299</v>
      </c>
      <c r="E8" s="286" t="s">
        <v>304</v>
      </c>
      <c r="F8" s="286" t="s">
        <v>305</v>
      </c>
      <c r="G8" s="287">
        <v>104</v>
      </c>
      <c r="H8" s="287">
        <v>51</v>
      </c>
    </row>
    <row r="9" spans="1:8" s="288" customFormat="1">
      <c r="A9" s="285">
        <v>3</v>
      </c>
      <c r="B9" s="286" t="s">
        <v>295</v>
      </c>
      <c r="C9" s="286" t="s">
        <v>306</v>
      </c>
      <c r="D9" s="286" t="s">
        <v>307</v>
      </c>
      <c r="E9" s="286" t="s">
        <v>173</v>
      </c>
      <c r="F9" s="286" t="s">
        <v>173</v>
      </c>
      <c r="G9" s="287">
        <v>88</v>
      </c>
      <c r="H9" s="287">
        <v>51</v>
      </c>
    </row>
    <row r="10" spans="1:8" s="288" customFormat="1">
      <c r="A10" s="285">
        <v>460</v>
      </c>
      <c r="B10" s="286" t="s">
        <v>295</v>
      </c>
      <c r="C10" s="286" t="s">
        <v>308</v>
      </c>
      <c r="D10" s="286" t="s">
        <v>308</v>
      </c>
      <c r="E10" s="286" t="s">
        <v>300</v>
      </c>
      <c r="F10" s="286" t="s">
        <v>309</v>
      </c>
      <c r="G10" s="287">
        <v>86</v>
      </c>
      <c r="H10" s="287">
        <v>51</v>
      </c>
    </row>
    <row r="11" spans="1:8" s="288" customFormat="1">
      <c r="A11" s="285">
        <v>460</v>
      </c>
      <c r="B11" s="286" t="s">
        <v>295</v>
      </c>
      <c r="C11" s="286" t="s">
        <v>308</v>
      </c>
      <c r="D11" s="286" t="s">
        <v>308</v>
      </c>
      <c r="E11" s="286" t="s">
        <v>310</v>
      </c>
      <c r="F11" s="286" t="s">
        <v>311</v>
      </c>
      <c r="G11" s="287">
        <v>95</v>
      </c>
      <c r="H11" s="287">
        <v>51</v>
      </c>
    </row>
    <row r="12" spans="1:8" s="288" customFormat="1">
      <c r="A12" s="285">
        <v>460</v>
      </c>
      <c r="B12" s="286" t="s">
        <v>295</v>
      </c>
      <c r="C12" s="286" t="s">
        <v>308</v>
      </c>
      <c r="D12" s="286" t="s">
        <v>308</v>
      </c>
      <c r="E12" s="286" t="s">
        <v>312</v>
      </c>
      <c r="F12" s="286" t="s">
        <v>305</v>
      </c>
      <c r="G12" s="287">
        <v>86</v>
      </c>
      <c r="H12" s="287">
        <v>51</v>
      </c>
    </row>
    <row r="13" spans="1:8" s="288" customFormat="1">
      <c r="A13" s="285">
        <v>6</v>
      </c>
      <c r="B13" s="286" t="s">
        <v>313</v>
      </c>
      <c r="C13" s="286" t="s">
        <v>314</v>
      </c>
      <c r="D13" s="286" t="s">
        <v>315</v>
      </c>
      <c r="E13" s="286" t="s">
        <v>173</v>
      </c>
      <c r="F13" s="286" t="s">
        <v>173</v>
      </c>
      <c r="G13" s="287">
        <v>99</v>
      </c>
      <c r="H13" s="287">
        <v>46</v>
      </c>
    </row>
    <row r="14" spans="1:8" s="288" customFormat="1">
      <c r="A14" s="285">
        <v>7</v>
      </c>
      <c r="B14" s="286" t="s">
        <v>313</v>
      </c>
      <c r="C14" s="286" t="s">
        <v>316</v>
      </c>
      <c r="D14" s="286" t="s">
        <v>317</v>
      </c>
      <c r="E14" s="286" t="s">
        <v>173</v>
      </c>
      <c r="F14" s="286" t="s">
        <v>173</v>
      </c>
      <c r="G14" s="287">
        <v>87</v>
      </c>
      <c r="H14" s="287">
        <v>61</v>
      </c>
    </row>
    <row r="15" spans="1:8" s="288" customFormat="1" ht="25.5">
      <c r="A15" s="285">
        <v>9</v>
      </c>
      <c r="B15" s="286" t="s">
        <v>318</v>
      </c>
      <c r="C15" s="286" t="s">
        <v>319</v>
      </c>
      <c r="D15" s="289" t="s">
        <v>320</v>
      </c>
      <c r="E15" s="286" t="s">
        <v>300</v>
      </c>
      <c r="F15" s="286" t="s">
        <v>321</v>
      </c>
      <c r="G15" s="287">
        <v>101</v>
      </c>
      <c r="H15" s="287">
        <v>66</v>
      </c>
    </row>
    <row r="16" spans="1:8" s="288" customFormat="1" ht="25.5">
      <c r="A16" s="285">
        <v>9</v>
      </c>
      <c r="B16" s="286" t="s">
        <v>318</v>
      </c>
      <c r="C16" s="286" t="s">
        <v>319</v>
      </c>
      <c r="D16" s="289" t="s">
        <v>320</v>
      </c>
      <c r="E16" s="286" t="s">
        <v>322</v>
      </c>
      <c r="F16" s="286" t="s">
        <v>311</v>
      </c>
      <c r="G16" s="287">
        <v>83</v>
      </c>
      <c r="H16" s="287">
        <v>66</v>
      </c>
    </row>
    <row r="17" spans="1:8" s="288" customFormat="1" ht="25.5">
      <c r="A17" s="285">
        <v>9</v>
      </c>
      <c r="B17" s="286" t="s">
        <v>318</v>
      </c>
      <c r="C17" s="286" t="s">
        <v>319</v>
      </c>
      <c r="D17" s="289" t="s">
        <v>320</v>
      </c>
      <c r="E17" s="286" t="s">
        <v>312</v>
      </c>
      <c r="F17" s="286" t="s">
        <v>305</v>
      </c>
      <c r="G17" s="287">
        <v>101</v>
      </c>
      <c r="H17" s="287">
        <v>66</v>
      </c>
    </row>
    <row r="18" spans="1:8" s="288" customFormat="1">
      <c r="A18" s="285">
        <v>10</v>
      </c>
      <c r="B18" s="286" t="s">
        <v>318</v>
      </c>
      <c r="C18" s="286" t="s">
        <v>323</v>
      </c>
      <c r="D18" s="286" t="s">
        <v>324</v>
      </c>
      <c r="E18" s="286" t="s">
        <v>300</v>
      </c>
      <c r="F18" s="286" t="s">
        <v>309</v>
      </c>
      <c r="G18" s="287">
        <v>106</v>
      </c>
      <c r="H18" s="287">
        <v>71</v>
      </c>
    </row>
    <row r="19" spans="1:8" s="288" customFormat="1">
      <c r="A19" s="285">
        <v>10</v>
      </c>
      <c r="B19" s="286" t="s">
        <v>318</v>
      </c>
      <c r="C19" s="286" t="s">
        <v>323</v>
      </c>
      <c r="D19" s="286" t="s">
        <v>324</v>
      </c>
      <c r="E19" s="286" t="s">
        <v>310</v>
      </c>
      <c r="F19" s="286" t="s">
        <v>325</v>
      </c>
      <c r="G19" s="287">
        <v>133</v>
      </c>
      <c r="H19" s="287">
        <v>71</v>
      </c>
    </row>
    <row r="20" spans="1:8" s="288" customFormat="1">
      <c r="A20" s="285">
        <v>10</v>
      </c>
      <c r="B20" s="286" t="s">
        <v>318</v>
      </c>
      <c r="C20" s="286" t="s">
        <v>323</v>
      </c>
      <c r="D20" s="286" t="s">
        <v>324</v>
      </c>
      <c r="E20" s="286" t="s">
        <v>326</v>
      </c>
      <c r="F20" s="286" t="s">
        <v>327</v>
      </c>
      <c r="G20" s="287">
        <v>88</v>
      </c>
      <c r="H20" s="287">
        <v>71</v>
      </c>
    </row>
    <row r="21" spans="1:8" s="288" customFormat="1">
      <c r="A21" s="285">
        <v>10</v>
      </c>
      <c r="B21" s="286" t="s">
        <v>318</v>
      </c>
      <c r="C21" s="286" t="s">
        <v>323</v>
      </c>
      <c r="D21" s="286" t="s">
        <v>324</v>
      </c>
      <c r="E21" s="286" t="s">
        <v>328</v>
      </c>
      <c r="F21" s="286" t="s">
        <v>305</v>
      </c>
      <c r="G21" s="287">
        <v>106</v>
      </c>
      <c r="H21" s="287">
        <v>71</v>
      </c>
    </row>
    <row r="22" spans="1:8" s="288" customFormat="1">
      <c r="A22" s="285">
        <v>11</v>
      </c>
      <c r="B22" s="286" t="s">
        <v>318</v>
      </c>
      <c r="C22" s="286" t="s">
        <v>329</v>
      </c>
      <c r="D22" s="286" t="s">
        <v>330</v>
      </c>
      <c r="E22" s="286" t="s">
        <v>300</v>
      </c>
      <c r="F22" s="286" t="s">
        <v>311</v>
      </c>
      <c r="G22" s="287">
        <v>123</v>
      </c>
      <c r="H22" s="287">
        <v>66</v>
      </c>
    </row>
    <row r="23" spans="1:8" s="288" customFormat="1">
      <c r="A23" s="285">
        <v>11</v>
      </c>
      <c r="B23" s="286" t="s">
        <v>318</v>
      </c>
      <c r="C23" s="286" t="s">
        <v>329</v>
      </c>
      <c r="D23" s="286" t="s">
        <v>330</v>
      </c>
      <c r="E23" s="286" t="s">
        <v>312</v>
      </c>
      <c r="F23" s="286" t="s">
        <v>325</v>
      </c>
      <c r="G23" s="287">
        <v>147</v>
      </c>
      <c r="H23" s="287">
        <v>66</v>
      </c>
    </row>
    <row r="24" spans="1:8" s="288" customFormat="1">
      <c r="A24" s="285">
        <v>11</v>
      </c>
      <c r="B24" s="286" t="s">
        <v>318</v>
      </c>
      <c r="C24" s="286" t="s">
        <v>329</v>
      </c>
      <c r="D24" s="286" t="s">
        <v>330</v>
      </c>
      <c r="E24" s="286" t="s">
        <v>326</v>
      </c>
      <c r="F24" s="286" t="s">
        <v>305</v>
      </c>
      <c r="G24" s="287">
        <v>123</v>
      </c>
      <c r="H24" s="287">
        <v>66</v>
      </c>
    </row>
    <row r="25" spans="1:8" s="288" customFormat="1">
      <c r="A25" s="285">
        <v>12</v>
      </c>
      <c r="B25" s="286" t="s">
        <v>318</v>
      </c>
      <c r="C25" s="286" t="s">
        <v>331</v>
      </c>
      <c r="D25" s="286" t="s">
        <v>332</v>
      </c>
      <c r="E25" s="286" t="s">
        <v>300</v>
      </c>
      <c r="F25" s="286" t="s">
        <v>333</v>
      </c>
      <c r="G25" s="287">
        <v>86</v>
      </c>
      <c r="H25" s="287">
        <v>56</v>
      </c>
    </row>
    <row r="26" spans="1:8" s="288" customFormat="1">
      <c r="A26" s="285">
        <v>12</v>
      </c>
      <c r="B26" s="286" t="s">
        <v>318</v>
      </c>
      <c r="C26" s="286" t="s">
        <v>331</v>
      </c>
      <c r="D26" s="286" t="s">
        <v>332</v>
      </c>
      <c r="E26" s="286" t="s">
        <v>334</v>
      </c>
      <c r="F26" s="286" t="s">
        <v>301</v>
      </c>
      <c r="G26" s="287">
        <v>99</v>
      </c>
      <c r="H26" s="287">
        <v>56</v>
      </c>
    </row>
    <row r="27" spans="1:8" s="288" customFormat="1">
      <c r="A27" s="285">
        <v>12</v>
      </c>
      <c r="B27" s="286" t="s">
        <v>318</v>
      </c>
      <c r="C27" s="286" t="s">
        <v>331</v>
      </c>
      <c r="D27" s="286" t="s">
        <v>332</v>
      </c>
      <c r="E27" s="286" t="s">
        <v>302</v>
      </c>
      <c r="F27" s="286" t="s">
        <v>327</v>
      </c>
      <c r="G27" s="287">
        <v>83</v>
      </c>
      <c r="H27" s="287">
        <v>56</v>
      </c>
    </row>
    <row r="28" spans="1:8" s="288" customFormat="1">
      <c r="A28" s="285">
        <v>12</v>
      </c>
      <c r="B28" s="286" t="s">
        <v>318</v>
      </c>
      <c r="C28" s="286" t="s">
        <v>331</v>
      </c>
      <c r="D28" s="286" t="s">
        <v>332</v>
      </c>
      <c r="E28" s="286" t="s">
        <v>328</v>
      </c>
      <c r="F28" s="286" t="s">
        <v>305</v>
      </c>
      <c r="G28" s="287">
        <v>86</v>
      </c>
      <c r="H28" s="287">
        <v>56</v>
      </c>
    </row>
    <row r="29" spans="1:8" s="288" customFormat="1">
      <c r="A29" s="285">
        <v>14</v>
      </c>
      <c r="B29" s="286" t="s">
        <v>335</v>
      </c>
      <c r="C29" s="286" t="s">
        <v>336</v>
      </c>
      <c r="D29" s="286" t="s">
        <v>337</v>
      </c>
      <c r="E29" s="286" t="s">
        <v>173</v>
      </c>
      <c r="F29" s="286" t="s">
        <v>173</v>
      </c>
      <c r="G29" s="287">
        <v>117</v>
      </c>
      <c r="H29" s="287">
        <v>66</v>
      </c>
    </row>
    <row r="30" spans="1:8" s="288" customFormat="1">
      <c r="A30" s="285">
        <v>481</v>
      </c>
      <c r="B30" s="286" t="s">
        <v>335</v>
      </c>
      <c r="C30" s="286" t="s">
        <v>338</v>
      </c>
      <c r="D30" s="286" t="s">
        <v>339</v>
      </c>
      <c r="E30" s="286" t="s">
        <v>173</v>
      </c>
      <c r="F30" s="286" t="s">
        <v>173</v>
      </c>
      <c r="G30" s="287">
        <v>94</v>
      </c>
      <c r="H30" s="287">
        <v>51</v>
      </c>
    </row>
    <row r="31" spans="1:8" s="288" customFormat="1">
      <c r="A31" s="285">
        <v>16</v>
      </c>
      <c r="B31" s="286" t="s">
        <v>335</v>
      </c>
      <c r="C31" s="286" t="s">
        <v>340</v>
      </c>
      <c r="D31" s="286" t="s">
        <v>341</v>
      </c>
      <c r="E31" s="286" t="s">
        <v>173</v>
      </c>
      <c r="F31" s="286" t="s">
        <v>173</v>
      </c>
      <c r="G31" s="287">
        <v>99</v>
      </c>
      <c r="H31" s="287">
        <v>56</v>
      </c>
    </row>
    <row r="32" spans="1:8" s="288" customFormat="1">
      <c r="A32" s="285">
        <v>20</v>
      </c>
      <c r="B32" s="286" t="s">
        <v>335</v>
      </c>
      <c r="C32" s="286" t="s">
        <v>342</v>
      </c>
      <c r="D32" s="286" t="s">
        <v>343</v>
      </c>
      <c r="E32" s="286" t="s">
        <v>173</v>
      </c>
      <c r="F32" s="286" t="s">
        <v>173</v>
      </c>
      <c r="G32" s="287">
        <v>94</v>
      </c>
      <c r="H32" s="287">
        <v>46</v>
      </c>
    </row>
    <row r="33" spans="1:8" s="288" customFormat="1">
      <c r="A33" s="285">
        <v>461</v>
      </c>
      <c r="B33" s="286" t="s">
        <v>335</v>
      </c>
      <c r="C33" s="286" t="s">
        <v>344</v>
      </c>
      <c r="D33" s="286" t="s">
        <v>345</v>
      </c>
      <c r="E33" s="286" t="s">
        <v>300</v>
      </c>
      <c r="F33" s="286" t="s">
        <v>301</v>
      </c>
      <c r="G33" s="287">
        <v>87</v>
      </c>
      <c r="H33" s="287">
        <v>61</v>
      </c>
    </row>
    <row r="34" spans="1:8" s="288" customFormat="1">
      <c r="A34" s="285">
        <v>461</v>
      </c>
      <c r="B34" s="286" t="s">
        <v>335</v>
      </c>
      <c r="C34" s="286" t="s">
        <v>344</v>
      </c>
      <c r="D34" s="286" t="s">
        <v>345</v>
      </c>
      <c r="E34" s="286" t="s">
        <v>302</v>
      </c>
      <c r="F34" s="286" t="s">
        <v>327</v>
      </c>
      <c r="G34" s="287">
        <v>102</v>
      </c>
      <c r="H34" s="287">
        <v>61</v>
      </c>
    </row>
    <row r="35" spans="1:8" s="288" customFormat="1">
      <c r="A35" s="285">
        <v>461</v>
      </c>
      <c r="B35" s="286" t="s">
        <v>335</v>
      </c>
      <c r="C35" s="286" t="s">
        <v>344</v>
      </c>
      <c r="D35" s="286" t="s">
        <v>345</v>
      </c>
      <c r="E35" s="286" t="s">
        <v>328</v>
      </c>
      <c r="F35" s="286" t="s">
        <v>305</v>
      </c>
      <c r="G35" s="287">
        <v>87</v>
      </c>
      <c r="H35" s="287">
        <v>61</v>
      </c>
    </row>
    <row r="36" spans="1:8" s="288" customFormat="1">
      <c r="A36" s="285">
        <v>21</v>
      </c>
      <c r="B36" s="286" t="s">
        <v>335</v>
      </c>
      <c r="C36" s="286" t="s">
        <v>346</v>
      </c>
      <c r="D36" s="286" t="s">
        <v>346</v>
      </c>
      <c r="E36" s="286" t="s">
        <v>173</v>
      </c>
      <c r="F36" s="286" t="s">
        <v>173</v>
      </c>
      <c r="G36" s="287">
        <v>85</v>
      </c>
      <c r="H36" s="287">
        <v>61</v>
      </c>
    </row>
    <row r="37" spans="1:8" s="288" customFormat="1" ht="39.75" customHeight="1">
      <c r="A37" s="285">
        <v>22</v>
      </c>
      <c r="B37" s="286" t="s">
        <v>335</v>
      </c>
      <c r="C37" s="286" t="s">
        <v>347</v>
      </c>
      <c r="D37" s="289" t="s">
        <v>348</v>
      </c>
      <c r="E37" s="286" t="s">
        <v>173</v>
      </c>
      <c r="F37" s="286" t="s">
        <v>173</v>
      </c>
      <c r="G37" s="287">
        <v>133</v>
      </c>
      <c r="H37" s="287">
        <v>71</v>
      </c>
    </row>
    <row r="38" spans="1:8" s="288" customFormat="1">
      <c r="A38" s="285">
        <v>23</v>
      </c>
      <c r="B38" s="286" t="s">
        <v>335</v>
      </c>
      <c r="C38" s="286" t="s">
        <v>349</v>
      </c>
      <c r="D38" s="286" t="s">
        <v>350</v>
      </c>
      <c r="E38" s="286" t="s">
        <v>173</v>
      </c>
      <c r="F38" s="286" t="s">
        <v>173</v>
      </c>
      <c r="G38" s="287">
        <v>129</v>
      </c>
      <c r="H38" s="287">
        <v>61</v>
      </c>
    </row>
    <row r="39" spans="1:8" s="288" customFormat="1">
      <c r="A39" s="285">
        <v>24</v>
      </c>
      <c r="B39" s="286" t="s">
        <v>335</v>
      </c>
      <c r="C39" s="286" t="s">
        <v>351</v>
      </c>
      <c r="D39" s="286" t="s">
        <v>352</v>
      </c>
      <c r="E39" s="286" t="s">
        <v>173</v>
      </c>
      <c r="F39" s="286" t="s">
        <v>173</v>
      </c>
      <c r="G39" s="287">
        <v>122</v>
      </c>
      <c r="H39" s="287">
        <v>56</v>
      </c>
    </row>
    <row r="40" spans="1:8" s="288" customFormat="1">
      <c r="A40" s="285">
        <v>25</v>
      </c>
      <c r="B40" s="286" t="s">
        <v>335</v>
      </c>
      <c r="C40" s="286" t="s">
        <v>353</v>
      </c>
      <c r="D40" s="286" t="s">
        <v>354</v>
      </c>
      <c r="E40" s="286" t="s">
        <v>173</v>
      </c>
      <c r="F40" s="286" t="s">
        <v>173</v>
      </c>
      <c r="G40" s="287">
        <v>84</v>
      </c>
      <c r="H40" s="287">
        <v>51</v>
      </c>
    </row>
    <row r="41" spans="1:8" s="288" customFormat="1">
      <c r="A41" s="285">
        <v>26</v>
      </c>
      <c r="B41" s="286" t="s">
        <v>335</v>
      </c>
      <c r="C41" s="286" t="s">
        <v>355</v>
      </c>
      <c r="D41" s="286" t="s">
        <v>355</v>
      </c>
      <c r="E41" s="286" t="s">
        <v>300</v>
      </c>
      <c r="F41" s="286" t="s">
        <v>356</v>
      </c>
      <c r="G41" s="287">
        <v>123</v>
      </c>
      <c r="H41" s="287">
        <v>71</v>
      </c>
    </row>
    <row r="42" spans="1:8" s="288" customFormat="1">
      <c r="A42" s="285">
        <v>26</v>
      </c>
      <c r="B42" s="286" t="s">
        <v>335</v>
      </c>
      <c r="C42" s="286" t="s">
        <v>355</v>
      </c>
      <c r="D42" s="286" t="s">
        <v>355</v>
      </c>
      <c r="E42" s="286" t="s">
        <v>357</v>
      </c>
      <c r="F42" s="286" t="s">
        <v>327</v>
      </c>
      <c r="G42" s="287">
        <v>156</v>
      </c>
      <c r="H42" s="287">
        <v>71</v>
      </c>
    </row>
    <row r="43" spans="1:8" s="288" customFormat="1">
      <c r="A43" s="285">
        <v>26</v>
      </c>
      <c r="B43" s="286" t="s">
        <v>335</v>
      </c>
      <c r="C43" s="286" t="s">
        <v>355</v>
      </c>
      <c r="D43" s="286" t="s">
        <v>355</v>
      </c>
      <c r="E43" s="286" t="s">
        <v>328</v>
      </c>
      <c r="F43" s="286" t="s">
        <v>305</v>
      </c>
      <c r="G43" s="287">
        <v>123</v>
      </c>
      <c r="H43" s="287">
        <v>71</v>
      </c>
    </row>
    <row r="44" spans="1:8" s="288" customFormat="1">
      <c r="A44" s="285">
        <v>27</v>
      </c>
      <c r="B44" s="286" t="s">
        <v>335</v>
      </c>
      <c r="C44" s="286" t="s">
        <v>358</v>
      </c>
      <c r="D44" s="286" t="s">
        <v>358</v>
      </c>
      <c r="E44" s="286" t="s">
        <v>300</v>
      </c>
      <c r="F44" s="286" t="s">
        <v>359</v>
      </c>
      <c r="G44" s="287">
        <v>163</v>
      </c>
      <c r="H44" s="287">
        <v>66</v>
      </c>
    </row>
    <row r="45" spans="1:8" s="288" customFormat="1">
      <c r="A45" s="285">
        <v>27</v>
      </c>
      <c r="B45" s="286" t="s">
        <v>335</v>
      </c>
      <c r="C45" s="286" t="s">
        <v>358</v>
      </c>
      <c r="D45" s="286" t="s">
        <v>358</v>
      </c>
      <c r="E45" s="286" t="s">
        <v>360</v>
      </c>
      <c r="F45" s="286" t="s">
        <v>361</v>
      </c>
      <c r="G45" s="287">
        <v>127</v>
      </c>
      <c r="H45" s="287">
        <v>66</v>
      </c>
    </row>
    <row r="46" spans="1:8" s="288" customFormat="1">
      <c r="A46" s="285">
        <v>27</v>
      </c>
      <c r="B46" s="286" t="s">
        <v>335</v>
      </c>
      <c r="C46" s="286" t="s">
        <v>358</v>
      </c>
      <c r="D46" s="286" t="s">
        <v>358</v>
      </c>
      <c r="E46" s="286" t="s">
        <v>362</v>
      </c>
      <c r="F46" s="286" t="s">
        <v>305</v>
      </c>
      <c r="G46" s="287">
        <v>163</v>
      </c>
      <c r="H46" s="287">
        <v>66</v>
      </c>
    </row>
    <row r="47" spans="1:8" s="288" customFormat="1">
      <c r="A47" s="285">
        <v>28</v>
      </c>
      <c r="B47" s="286" t="s">
        <v>335</v>
      </c>
      <c r="C47" s="286" t="s">
        <v>363</v>
      </c>
      <c r="D47" s="286" t="s">
        <v>364</v>
      </c>
      <c r="E47" s="286" t="s">
        <v>300</v>
      </c>
      <c r="F47" s="286" t="s">
        <v>325</v>
      </c>
      <c r="G47" s="287">
        <v>83</v>
      </c>
      <c r="H47" s="287">
        <v>56</v>
      </c>
    </row>
    <row r="48" spans="1:8" s="288" customFormat="1">
      <c r="A48" s="285">
        <v>28</v>
      </c>
      <c r="B48" s="286" t="s">
        <v>335</v>
      </c>
      <c r="C48" s="286" t="s">
        <v>363</v>
      </c>
      <c r="D48" s="286" t="s">
        <v>364</v>
      </c>
      <c r="E48" s="286" t="s">
        <v>326</v>
      </c>
      <c r="F48" s="286" t="s">
        <v>305</v>
      </c>
      <c r="G48" s="287">
        <v>102</v>
      </c>
      <c r="H48" s="287">
        <v>56</v>
      </c>
    </row>
    <row r="49" spans="1:8" s="288" customFormat="1">
      <c r="A49" s="285">
        <v>29</v>
      </c>
      <c r="B49" s="286" t="s">
        <v>335</v>
      </c>
      <c r="C49" s="286" t="s">
        <v>365</v>
      </c>
      <c r="D49" s="286" t="s">
        <v>366</v>
      </c>
      <c r="E49" s="286" t="s">
        <v>173</v>
      </c>
      <c r="F49" s="286" t="s">
        <v>173</v>
      </c>
      <c r="G49" s="287">
        <v>112</v>
      </c>
      <c r="H49" s="287">
        <v>61</v>
      </c>
    </row>
    <row r="50" spans="1:8" s="288" customFormat="1">
      <c r="A50" s="285">
        <v>30</v>
      </c>
      <c r="B50" s="286" t="s">
        <v>335</v>
      </c>
      <c r="C50" s="286" t="s">
        <v>367</v>
      </c>
      <c r="D50" s="286" t="s">
        <v>368</v>
      </c>
      <c r="E50" s="286" t="s">
        <v>300</v>
      </c>
      <c r="F50" s="286" t="s">
        <v>309</v>
      </c>
      <c r="G50" s="287">
        <v>105</v>
      </c>
      <c r="H50" s="287">
        <v>71</v>
      </c>
    </row>
    <row r="51" spans="1:8" s="288" customFormat="1">
      <c r="A51" s="285">
        <v>30</v>
      </c>
      <c r="B51" s="286" t="s">
        <v>335</v>
      </c>
      <c r="C51" s="286" t="s">
        <v>367</v>
      </c>
      <c r="D51" s="286" t="s">
        <v>368</v>
      </c>
      <c r="E51" s="286" t="s">
        <v>310</v>
      </c>
      <c r="F51" s="286" t="s">
        <v>301</v>
      </c>
      <c r="G51" s="287">
        <v>125</v>
      </c>
      <c r="H51" s="287">
        <v>71</v>
      </c>
    </row>
    <row r="52" spans="1:8" s="288" customFormat="1">
      <c r="A52" s="285">
        <v>30</v>
      </c>
      <c r="B52" s="286" t="s">
        <v>335</v>
      </c>
      <c r="C52" s="286" t="s">
        <v>367</v>
      </c>
      <c r="D52" s="286" t="s">
        <v>368</v>
      </c>
      <c r="E52" s="286" t="s">
        <v>302</v>
      </c>
      <c r="F52" s="286" t="s">
        <v>327</v>
      </c>
      <c r="G52" s="287">
        <v>86</v>
      </c>
      <c r="H52" s="287">
        <v>71</v>
      </c>
    </row>
    <row r="53" spans="1:8" s="288" customFormat="1">
      <c r="A53" s="285">
        <v>30</v>
      </c>
      <c r="B53" s="286" t="s">
        <v>335</v>
      </c>
      <c r="C53" s="286" t="s">
        <v>367</v>
      </c>
      <c r="D53" s="286" t="s">
        <v>368</v>
      </c>
      <c r="E53" s="286" t="s">
        <v>328</v>
      </c>
      <c r="F53" s="286" t="s">
        <v>305</v>
      </c>
      <c r="G53" s="287">
        <v>105</v>
      </c>
      <c r="H53" s="287">
        <v>71</v>
      </c>
    </row>
    <row r="54" spans="1:8" s="288" customFormat="1">
      <c r="A54" s="285">
        <v>31</v>
      </c>
      <c r="B54" s="286" t="s">
        <v>335</v>
      </c>
      <c r="C54" s="286" t="s">
        <v>369</v>
      </c>
      <c r="D54" s="286" t="s">
        <v>370</v>
      </c>
      <c r="E54" s="286" t="s">
        <v>173</v>
      </c>
      <c r="F54" s="286" t="s">
        <v>173</v>
      </c>
      <c r="G54" s="287">
        <v>93</v>
      </c>
      <c r="H54" s="287">
        <v>66</v>
      </c>
    </row>
    <row r="55" spans="1:8" s="288" customFormat="1">
      <c r="A55" s="285">
        <v>32</v>
      </c>
      <c r="B55" s="286" t="s">
        <v>335</v>
      </c>
      <c r="C55" s="286" t="s">
        <v>371</v>
      </c>
      <c r="D55" s="286" t="s">
        <v>372</v>
      </c>
      <c r="E55" s="286" t="s">
        <v>173</v>
      </c>
      <c r="F55" s="286" t="s">
        <v>173</v>
      </c>
      <c r="G55" s="287">
        <v>89</v>
      </c>
      <c r="H55" s="287">
        <v>61</v>
      </c>
    </row>
    <row r="56" spans="1:8" s="288" customFormat="1">
      <c r="A56" s="285">
        <v>33</v>
      </c>
      <c r="B56" s="286" t="s">
        <v>335</v>
      </c>
      <c r="C56" s="286" t="s">
        <v>373</v>
      </c>
      <c r="D56" s="286" t="s">
        <v>373</v>
      </c>
      <c r="E56" s="286" t="s">
        <v>173</v>
      </c>
      <c r="F56" s="286" t="s">
        <v>173</v>
      </c>
      <c r="G56" s="287">
        <v>102</v>
      </c>
      <c r="H56" s="287">
        <v>61</v>
      </c>
    </row>
    <row r="57" spans="1:8" s="288" customFormat="1">
      <c r="A57" s="285">
        <v>34</v>
      </c>
      <c r="B57" s="286" t="s">
        <v>335</v>
      </c>
      <c r="C57" s="286" t="s">
        <v>374</v>
      </c>
      <c r="D57" s="286" t="s">
        <v>374</v>
      </c>
      <c r="E57" s="286" t="s">
        <v>173</v>
      </c>
      <c r="F57" s="286" t="s">
        <v>173</v>
      </c>
      <c r="G57" s="287">
        <v>139</v>
      </c>
      <c r="H57" s="287">
        <v>71</v>
      </c>
    </row>
    <row r="58" spans="1:8" s="288" customFormat="1">
      <c r="A58" s="285">
        <v>35</v>
      </c>
      <c r="B58" s="286" t="s">
        <v>335</v>
      </c>
      <c r="C58" s="286" t="s">
        <v>375</v>
      </c>
      <c r="D58" s="286" t="s">
        <v>375</v>
      </c>
      <c r="E58" s="286" t="s">
        <v>300</v>
      </c>
      <c r="F58" s="286" t="s">
        <v>321</v>
      </c>
      <c r="G58" s="287">
        <v>226</v>
      </c>
      <c r="H58" s="287">
        <v>71</v>
      </c>
    </row>
    <row r="59" spans="1:8" s="288" customFormat="1">
      <c r="A59" s="285">
        <v>35</v>
      </c>
      <c r="B59" s="286" t="s">
        <v>335</v>
      </c>
      <c r="C59" s="286" t="s">
        <v>375</v>
      </c>
      <c r="D59" s="286" t="s">
        <v>375</v>
      </c>
      <c r="E59" s="286" t="s">
        <v>322</v>
      </c>
      <c r="F59" s="286" t="s">
        <v>309</v>
      </c>
      <c r="G59" s="287">
        <v>172</v>
      </c>
      <c r="H59" s="287">
        <v>71</v>
      </c>
    </row>
    <row r="60" spans="1:8" s="288" customFormat="1">
      <c r="A60" s="285">
        <v>35</v>
      </c>
      <c r="B60" s="286" t="s">
        <v>335</v>
      </c>
      <c r="C60" s="286" t="s">
        <v>375</v>
      </c>
      <c r="D60" s="286" t="s">
        <v>375</v>
      </c>
      <c r="E60" s="286" t="s">
        <v>310</v>
      </c>
      <c r="F60" s="286" t="s">
        <v>327</v>
      </c>
      <c r="G60" s="287">
        <v>189</v>
      </c>
      <c r="H60" s="287">
        <v>71</v>
      </c>
    </row>
    <row r="61" spans="1:8" s="288" customFormat="1">
      <c r="A61" s="285">
        <v>35</v>
      </c>
      <c r="B61" s="286" t="s">
        <v>335</v>
      </c>
      <c r="C61" s="286" t="s">
        <v>375</v>
      </c>
      <c r="D61" s="286" t="s">
        <v>375</v>
      </c>
      <c r="E61" s="286" t="s">
        <v>328</v>
      </c>
      <c r="F61" s="286" t="s">
        <v>305</v>
      </c>
      <c r="G61" s="287">
        <v>226</v>
      </c>
      <c r="H61" s="287">
        <v>71</v>
      </c>
    </row>
    <row r="62" spans="1:8" s="288" customFormat="1">
      <c r="A62" s="285">
        <v>36</v>
      </c>
      <c r="B62" s="286" t="s">
        <v>335</v>
      </c>
      <c r="C62" s="286" t="s">
        <v>376</v>
      </c>
      <c r="D62" s="286" t="s">
        <v>376</v>
      </c>
      <c r="E62" s="286" t="s">
        <v>300</v>
      </c>
      <c r="F62" s="286" t="s">
        <v>356</v>
      </c>
      <c r="G62" s="287">
        <v>105</v>
      </c>
      <c r="H62" s="287">
        <v>66</v>
      </c>
    </row>
    <row r="63" spans="1:8" s="288" customFormat="1">
      <c r="A63" s="285">
        <v>36</v>
      </c>
      <c r="B63" s="286" t="s">
        <v>335</v>
      </c>
      <c r="C63" s="286" t="s">
        <v>376</v>
      </c>
      <c r="D63" s="286" t="s">
        <v>376</v>
      </c>
      <c r="E63" s="286" t="s">
        <v>357</v>
      </c>
      <c r="F63" s="286" t="s">
        <v>327</v>
      </c>
      <c r="G63" s="287">
        <v>126</v>
      </c>
      <c r="H63" s="287">
        <v>66</v>
      </c>
    </row>
    <row r="64" spans="1:8" s="288" customFormat="1">
      <c r="A64" s="285">
        <v>36</v>
      </c>
      <c r="B64" s="286" t="s">
        <v>335</v>
      </c>
      <c r="C64" s="286" t="s">
        <v>376</v>
      </c>
      <c r="D64" s="286" t="s">
        <v>376</v>
      </c>
      <c r="E64" s="286" t="s">
        <v>328</v>
      </c>
      <c r="F64" s="286" t="s">
        <v>305</v>
      </c>
      <c r="G64" s="287">
        <v>105</v>
      </c>
      <c r="H64" s="287">
        <v>66</v>
      </c>
    </row>
    <row r="65" spans="1:8" s="288" customFormat="1">
      <c r="A65" s="285">
        <v>37</v>
      </c>
      <c r="B65" s="286" t="s">
        <v>335</v>
      </c>
      <c r="C65" s="286" t="s">
        <v>377</v>
      </c>
      <c r="D65" s="286" t="s">
        <v>378</v>
      </c>
      <c r="E65" s="286" t="s">
        <v>300</v>
      </c>
      <c r="F65" s="286" t="s">
        <v>321</v>
      </c>
      <c r="G65" s="287">
        <v>140</v>
      </c>
      <c r="H65" s="287">
        <v>61</v>
      </c>
    </row>
    <row r="66" spans="1:8" s="288" customFormat="1">
      <c r="A66" s="285">
        <v>37</v>
      </c>
      <c r="B66" s="286" t="s">
        <v>335</v>
      </c>
      <c r="C66" s="286" t="s">
        <v>377</v>
      </c>
      <c r="D66" s="286" t="s">
        <v>378</v>
      </c>
      <c r="E66" s="286" t="s">
        <v>322</v>
      </c>
      <c r="F66" s="286" t="s">
        <v>333</v>
      </c>
      <c r="G66" s="287">
        <v>129</v>
      </c>
      <c r="H66" s="287">
        <v>61</v>
      </c>
    </row>
    <row r="67" spans="1:8" s="288" customFormat="1">
      <c r="A67" s="285">
        <v>37</v>
      </c>
      <c r="B67" s="286" t="s">
        <v>335</v>
      </c>
      <c r="C67" s="286" t="s">
        <v>377</v>
      </c>
      <c r="D67" s="286" t="s">
        <v>378</v>
      </c>
      <c r="E67" s="286" t="s">
        <v>334</v>
      </c>
      <c r="F67" s="286" t="s">
        <v>305</v>
      </c>
      <c r="G67" s="287">
        <v>140</v>
      </c>
      <c r="H67" s="287">
        <v>61</v>
      </c>
    </row>
    <row r="68" spans="1:8" s="288" customFormat="1">
      <c r="A68" s="285">
        <v>38</v>
      </c>
      <c r="B68" s="286" t="s">
        <v>335</v>
      </c>
      <c r="C68" s="286" t="s">
        <v>379</v>
      </c>
      <c r="D68" s="286" t="s">
        <v>379</v>
      </c>
      <c r="E68" s="286" t="s">
        <v>300</v>
      </c>
      <c r="F68" s="286" t="s">
        <v>356</v>
      </c>
      <c r="G68" s="287">
        <v>148</v>
      </c>
      <c r="H68" s="287">
        <v>66</v>
      </c>
    </row>
    <row r="69" spans="1:8" s="288" customFormat="1">
      <c r="A69" s="285">
        <v>38</v>
      </c>
      <c r="B69" s="286" t="s">
        <v>335</v>
      </c>
      <c r="C69" s="286" t="s">
        <v>379</v>
      </c>
      <c r="D69" s="286" t="s">
        <v>379</v>
      </c>
      <c r="E69" s="286" t="s">
        <v>357</v>
      </c>
      <c r="F69" s="286" t="s">
        <v>327</v>
      </c>
      <c r="G69" s="287">
        <v>193</v>
      </c>
      <c r="H69" s="287">
        <v>66</v>
      </c>
    </row>
    <row r="70" spans="1:8" s="288" customFormat="1">
      <c r="A70" s="285">
        <v>38</v>
      </c>
      <c r="B70" s="286" t="s">
        <v>335</v>
      </c>
      <c r="C70" s="286" t="s">
        <v>379</v>
      </c>
      <c r="D70" s="286" t="s">
        <v>379</v>
      </c>
      <c r="E70" s="286" t="s">
        <v>328</v>
      </c>
      <c r="F70" s="286" t="s">
        <v>305</v>
      </c>
      <c r="G70" s="287">
        <v>148</v>
      </c>
      <c r="H70" s="287">
        <v>66</v>
      </c>
    </row>
    <row r="71" spans="1:8" s="288" customFormat="1">
      <c r="A71" s="285">
        <v>39</v>
      </c>
      <c r="B71" s="286" t="s">
        <v>335</v>
      </c>
      <c r="C71" s="286" t="s">
        <v>380</v>
      </c>
      <c r="D71" s="286" t="s">
        <v>380</v>
      </c>
      <c r="E71" s="286" t="s">
        <v>300</v>
      </c>
      <c r="F71" s="286" t="s">
        <v>301</v>
      </c>
      <c r="G71" s="287">
        <v>122</v>
      </c>
      <c r="H71" s="287">
        <v>66</v>
      </c>
    </row>
    <row r="72" spans="1:8" s="288" customFormat="1">
      <c r="A72" s="285">
        <v>39</v>
      </c>
      <c r="B72" s="286" t="s">
        <v>335</v>
      </c>
      <c r="C72" s="286" t="s">
        <v>380</v>
      </c>
      <c r="D72" s="286" t="s">
        <v>380</v>
      </c>
      <c r="E72" s="286" t="s">
        <v>302</v>
      </c>
      <c r="F72" s="286" t="s">
        <v>327</v>
      </c>
      <c r="G72" s="287">
        <v>159</v>
      </c>
      <c r="H72" s="287">
        <v>66</v>
      </c>
    </row>
    <row r="73" spans="1:8" s="288" customFormat="1">
      <c r="A73" s="285">
        <v>39</v>
      </c>
      <c r="B73" s="286" t="s">
        <v>335</v>
      </c>
      <c r="C73" s="286" t="s">
        <v>380</v>
      </c>
      <c r="D73" s="286" t="s">
        <v>380</v>
      </c>
      <c r="E73" s="286" t="s">
        <v>328</v>
      </c>
      <c r="F73" s="286" t="s">
        <v>305</v>
      </c>
      <c r="G73" s="287">
        <v>122</v>
      </c>
      <c r="H73" s="287">
        <v>66</v>
      </c>
    </row>
    <row r="74" spans="1:8" s="288" customFormat="1">
      <c r="A74" s="285">
        <v>40</v>
      </c>
      <c r="B74" s="286" t="s">
        <v>335</v>
      </c>
      <c r="C74" s="286" t="s">
        <v>381</v>
      </c>
      <c r="D74" s="286" t="s">
        <v>382</v>
      </c>
      <c r="E74" s="286" t="s">
        <v>300</v>
      </c>
      <c r="F74" s="286" t="s">
        <v>301</v>
      </c>
      <c r="G74" s="287">
        <v>183</v>
      </c>
      <c r="H74" s="287">
        <v>71</v>
      </c>
    </row>
    <row r="75" spans="1:8" s="288" customFormat="1">
      <c r="A75" s="285">
        <v>40</v>
      </c>
      <c r="B75" s="286" t="s">
        <v>335</v>
      </c>
      <c r="C75" s="286" t="s">
        <v>381</v>
      </c>
      <c r="D75" s="286" t="s">
        <v>382</v>
      </c>
      <c r="E75" s="286" t="s">
        <v>302</v>
      </c>
      <c r="F75" s="286" t="s">
        <v>327</v>
      </c>
      <c r="G75" s="287">
        <v>216</v>
      </c>
      <c r="H75" s="287">
        <v>71</v>
      </c>
    </row>
    <row r="76" spans="1:8" s="288" customFormat="1">
      <c r="A76" s="285">
        <v>40</v>
      </c>
      <c r="B76" s="286" t="s">
        <v>335</v>
      </c>
      <c r="C76" s="286" t="s">
        <v>381</v>
      </c>
      <c r="D76" s="286" t="s">
        <v>382</v>
      </c>
      <c r="E76" s="286" t="s">
        <v>328</v>
      </c>
      <c r="F76" s="286" t="s">
        <v>305</v>
      </c>
      <c r="G76" s="287">
        <v>183</v>
      </c>
      <c r="H76" s="287">
        <v>71</v>
      </c>
    </row>
    <row r="77" spans="1:8" s="288" customFormat="1">
      <c r="A77" s="285">
        <v>41</v>
      </c>
      <c r="B77" s="286" t="s">
        <v>335</v>
      </c>
      <c r="C77" s="286" t="s">
        <v>383</v>
      </c>
      <c r="D77" s="286" t="s">
        <v>384</v>
      </c>
      <c r="E77" s="286" t="s">
        <v>173</v>
      </c>
      <c r="F77" s="286" t="s">
        <v>173</v>
      </c>
      <c r="G77" s="287">
        <v>114</v>
      </c>
      <c r="H77" s="287">
        <v>61</v>
      </c>
    </row>
    <row r="78" spans="1:8" s="288" customFormat="1">
      <c r="A78" s="285">
        <v>42</v>
      </c>
      <c r="B78" s="286" t="s">
        <v>335</v>
      </c>
      <c r="C78" s="286" t="s">
        <v>385</v>
      </c>
      <c r="D78" s="286" t="s">
        <v>386</v>
      </c>
      <c r="E78" s="286" t="s">
        <v>173</v>
      </c>
      <c r="F78" s="286" t="s">
        <v>173</v>
      </c>
      <c r="G78" s="287">
        <v>109</v>
      </c>
      <c r="H78" s="287">
        <v>71</v>
      </c>
    </row>
    <row r="79" spans="1:8" s="288" customFormat="1">
      <c r="A79" s="285">
        <v>43</v>
      </c>
      <c r="B79" s="286" t="s">
        <v>335</v>
      </c>
      <c r="C79" s="286" t="s">
        <v>387</v>
      </c>
      <c r="D79" s="286" t="s">
        <v>388</v>
      </c>
      <c r="E79" s="286" t="s">
        <v>173</v>
      </c>
      <c r="F79" s="286" t="s">
        <v>173</v>
      </c>
      <c r="G79" s="287">
        <v>89</v>
      </c>
      <c r="H79" s="287">
        <v>56</v>
      </c>
    </row>
    <row r="80" spans="1:8" s="288" customFormat="1">
      <c r="A80" s="285">
        <v>44</v>
      </c>
      <c r="B80" s="286" t="s">
        <v>335</v>
      </c>
      <c r="C80" s="286" t="s">
        <v>389</v>
      </c>
      <c r="D80" s="286" t="s">
        <v>390</v>
      </c>
      <c r="E80" s="286" t="s">
        <v>173</v>
      </c>
      <c r="F80" s="286" t="s">
        <v>173</v>
      </c>
      <c r="G80" s="287">
        <v>144</v>
      </c>
      <c r="H80" s="287">
        <v>56</v>
      </c>
    </row>
    <row r="81" spans="1:8" s="288" customFormat="1">
      <c r="A81" s="285">
        <v>45</v>
      </c>
      <c r="B81" s="286" t="s">
        <v>335</v>
      </c>
      <c r="C81" s="286" t="s">
        <v>391</v>
      </c>
      <c r="D81" s="286" t="s">
        <v>392</v>
      </c>
      <c r="E81" s="286" t="s">
        <v>173</v>
      </c>
      <c r="F81" s="286" t="s">
        <v>173</v>
      </c>
      <c r="G81" s="287">
        <v>84</v>
      </c>
      <c r="H81" s="287">
        <v>61</v>
      </c>
    </row>
    <row r="82" spans="1:8" s="288" customFormat="1">
      <c r="A82" s="285">
        <v>46</v>
      </c>
      <c r="B82" s="286" t="s">
        <v>335</v>
      </c>
      <c r="C82" s="286" t="s">
        <v>393</v>
      </c>
      <c r="D82" s="286" t="s">
        <v>394</v>
      </c>
      <c r="E82" s="286" t="s">
        <v>173</v>
      </c>
      <c r="F82" s="286" t="s">
        <v>173</v>
      </c>
      <c r="G82" s="287">
        <v>107</v>
      </c>
      <c r="H82" s="287">
        <v>71</v>
      </c>
    </row>
    <row r="83" spans="1:8" s="288" customFormat="1">
      <c r="A83" s="285">
        <v>47</v>
      </c>
      <c r="B83" s="286" t="s">
        <v>335</v>
      </c>
      <c r="C83" s="286" t="s">
        <v>395</v>
      </c>
      <c r="D83" s="286" t="s">
        <v>396</v>
      </c>
      <c r="E83" s="286" t="s">
        <v>173</v>
      </c>
      <c r="F83" s="286" t="s">
        <v>173</v>
      </c>
      <c r="G83" s="287">
        <v>84</v>
      </c>
      <c r="H83" s="287">
        <v>61</v>
      </c>
    </row>
    <row r="84" spans="1:8" s="288" customFormat="1">
      <c r="A84" s="285">
        <v>48</v>
      </c>
      <c r="B84" s="286" t="s">
        <v>335</v>
      </c>
      <c r="C84" s="286" t="s">
        <v>397</v>
      </c>
      <c r="D84" s="286" t="s">
        <v>398</v>
      </c>
      <c r="E84" s="286" t="s">
        <v>173</v>
      </c>
      <c r="F84" s="286" t="s">
        <v>173</v>
      </c>
      <c r="G84" s="287">
        <v>106</v>
      </c>
      <c r="H84" s="287">
        <v>51</v>
      </c>
    </row>
    <row r="85" spans="1:8" s="288" customFormat="1">
      <c r="A85" s="285">
        <v>49</v>
      </c>
      <c r="B85" s="286" t="s">
        <v>335</v>
      </c>
      <c r="C85" s="286" t="s">
        <v>399</v>
      </c>
      <c r="D85" s="286" t="s">
        <v>400</v>
      </c>
      <c r="E85" s="286" t="s">
        <v>300</v>
      </c>
      <c r="F85" s="286" t="s">
        <v>301</v>
      </c>
      <c r="G85" s="287">
        <v>133</v>
      </c>
      <c r="H85" s="287">
        <v>71</v>
      </c>
    </row>
    <row r="86" spans="1:8" s="288" customFormat="1">
      <c r="A86" s="285">
        <v>49</v>
      </c>
      <c r="B86" s="286" t="s">
        <v>335</v>
      </c>
      <c r="C86" s="286" t="s">
        <v>399</v>
      </c>
      <c r="D86" s="286" t="s">
        <v>400</v>
      </c>
      <c r="E86" s="286" t="s">
        <v>302</v>
      </c>
      <c r="F86" s="286" t="s">
        <v>327</v>
      </c>
      <c r="G86" s="287">
        <v>178</v>
      </c>
      <c r="H86" s="287">
        <v>71</v>
      </c>
    </row>
    <row r="87" spans="1:8" s="288" customFormat="1">
      <c r="A87" s="285">
        <v>49</v>
      </c>
      <c r="B87" s="286" t="s">
        <v>335</v>
      </c>
      <c r="C87" s="286" t="s">
        <v>399</v>
      </c>
      <c r="D87" s="286" t="s">
        <v>400</v>
      </c>
      <c r="E87" s="286" t="s">
        <v>328</v>
      </c>
      <c r="F87" s="286" t="s">
        <v>305</v>
      </c>
      <c r="G87" s="287">
        <v>133</v>
      </c>
      <c r="H87" s="287">
        <v>71</v>
      </c>
    </row>
    <row r="88" spans="1:8" s="288" customFormat="1">
      <c r="A88" s="285">
        <v>50</v>
      </c>
      <c r="B88" s="286" t="s">
        <v>401</v>
      </c>
      <c r="C88" s="286" t="s">
        <v>402</v>
      </c>
      <c r="D88" s="286" t="s">
        <v>403</v>
      </c>
      <c r="E88" s="286" t="s">
        <v>300</v>
      </c>
      <c r="F88" s="286" t="s">
        <v>359</v>
      </c>
      <c r="G88" s="287">
        <v>122</v>
      </c>
      <c r="H88" s="287">
        <v>71</v>
      </c>
    </row>
    <row r="89" spans="1:8" s="288" customFormat="1">
      <c r="A89" s="285">
        <v>50</v>
      </c>
      <c r="B89" s="286" t="s">
        <v>401</v>
      </c>
      <c r="C89" s="286" t="s">
        <v>402</v>
      </c>
      <c r="D89" s="286" t="s">
        <v>403</v>
      </c>
      <c r="E89" s="286" t="s">
        <v>360</v>
      </c>
      <c r="F89" s="286" t="s">
        <v>361</v>
      </c>
      <c r="G89" s="287">
        <v>247</v>
      </c>
      <c r="H89" s="287">
        <v>71</v>
      </c>
    </row>
    <row r="90" spans="1:8" s="288" customFormat="1">
      <c r="A90" s="285">
        <v>50</v>
      </c>
      <c r="B90" s="286" t="s">
        <v>401</v>
      </c>
      <c r="C90" s="286" t="s">
        <v>402</v>
      </c>
      <c r="D90" s="286" t="s">
        <v>403</v>
      </c>
      <c r="E90" s="286" t="s">
        <v>362</v>
      </c>
      <c r="F90" s="286" t="s">
        <v>301</v>
      </c>
      <c r="G90" s="287">
        <v>120</v>
      </c>
      <c r="H90" s="287">
        <v>71</v>
      </c>
    </row>
    <row r="91" spans="1:8" s="288" customFormat="1">
      <c r="A91" s="285">
        <v>50</v>
      </c>
      <c r="B91" s="286" t="s">
        <v>401</v>
      </c>
      <c r="C91" s="286" t="s">
        <v>402</v>
      </c>
      <c r="D91" s="286" t="s">
        <v>403</v>
      </c>
      <c r="E91" s="286" t="s">
        <v>302</v>
      </c>
      <c r="F91" s="286" t="s">
        <v>327</v>
      </c>
      <c r="G91" s="287">
        <v>213</v>
      </c>
      <c r="H91" s="287">
        <v>71</v>
      </c>
    </row>
    <row r="92" spans="1:8" s="288" customFormat="1">
      <c r="A92" s="285">
        <v>50</v>
      </c>
      <c r="B92" s="286" t="s">
        <v>401</v>
      </c>
      <c r="C92" s="286" t="s">
        <v>402</v>
      </c>
      <c r="D92" s="286" t="s">
        <v>403</v>
      </c>
      <c r="E92" s="286" t="s">
        <v>328</v>
      </c>
      <c r="F92" s="286" t="s">
        <v>305</v>
      </c>
      <c r="G92" s="287">
        <v>122</v>
      </c>
      <c r="H92" s="287">
        <v>71</v>
      </c>
    </row>
    <row r="93" spans="1:8" s="288" customFormat="1">
      <c r="A93" s="285">
        <v>52</v>
      </c>
      <c r="B93" s="286" t="s">
        <v>401</v>
      </c>
      <c r="C93" s="286" t="s">
        <v>404</v>
      </c>
      <c r="D93" s="286" t="s">
        <v>405</v>
      </c>
      <c r="E93" s="286" t="s">
        <v>173</v>
      </c>
      <c r="F93" s="286" t="s">
        <v>173</v>
      </c>
      <c r="G93" s="287">
        <v>111</v>
      </c>
      <c r="H93" s="287">
        <v>61</v>
      </c>
    </row>
    <row r="94" spans="1:8" s="288" customFormat="1">
      <c r="A94" s="285">
        <v>53</v>
      </c>
      <c r="B94" s="286" t="s">
        <v>401</v>
      </c>
      <c r="C94" s="286" t="s">
        <v>406</v>
      </c>
      <c r="D94" s="286" t="s">
        <v>407</v>
      </c>
      <c r="E94" s="286" t="s">
        <v>173</v>
      </c>
      <c r="F94" s="286" t="s">
        <v>173</v>
      </c>
      <c r="G94" s="287">
        <v>87</v>
      </c>
      <c r="H94" s="287">
        <v>66</v>
      </c>
    </row>
    <row r="95" spans="1:8" s="288" customFormat="1">
      <c r="A95" s="285">
        <v>54</v>
      </c>
      <c r="B95" s="286" t="s">
        <v>401</v>
      </c>
      <c r="C95" s="286" t="s">
        <v>408</v>
      </c>
      <c r="D95" s="286" t="s">
        <v>409</v>
      </c>
      <c r="E95" s="286" t="s">
        <v>300</v>
      </c>
      <c r="F95" s="286" t="s">
        <v>301</v>
      </c>
      <c r="G95" s="287">
        <v>87</v>
      </c>
      <c r="H95" s="287">
        <v>51</v>
      </c>
    </row>
    <row r="96" spans="1:8" s="288" customFormat="1">
      <c r="A96" s="285">
        <v>54</v>
      </c>
      <c r="B96" s="286" t="s">
        <v>401</v>
      </c>
      <c r="C96" s="286" t="s">
        <v>408</v>
      </c>
      <c r="D96" s="286" t="s">
        <v>409</v>
      </c>
      <c r="E96" s="286" t="s">
        <v>302</v>
      </c>
      <c r="F96" s="286" t="s">
        <v>305</v>
      </c>
      <c r="G96" s="287">
        <v>109</v>
      </c>
      <c r="H96" s="287">
        <v>51</v>
      </c>
    </row>
    <row r="97" spans="1:8" s="288" customFormat="1">
      <c r="A97" s="285">
        <v>55</v>
      </c>
      <c r="B97" s="286" t="s">
        <v>401</v>
      </c>
      <c r="C97" s="286" t="s">
        <v>410</v>
      </c>
      <c r="D97" s="286" t="s">
        <v>411</v>
      </c>
      <c r="E97" s="286" t="s">
        <v>300</v>
      </c>
      <c r="F97" s="286" t="s">
        <v>301</v>
      </c>
      <c r="G97" s="287">
        <v>83</v>
      </c>
      <c r="H97" s="287">
        <v>51</v>
      </c>
    </row>
    <row r="98" spans="1:8" s="288" customFormat="1">
      <c r="A98" s="285">
        <v>55</v>
      </c>
      <c r="B98" s="286" t="s">
        <v>401</v>
      </c>
      <c r="C98" s="286" t="s">
        <v>410</v>
      </c>
      <c r="D98" s="286" t="s">
        <v>411</v>
      </c>
      <c r="E98" s="286" t="s">
        <v>302</v>
      </c>
      <c r="F98" s="286" t="s">
        <v>327</v>
      </c>
      <c r="G98" s="287">
        <v>94</v>
      </c>
      <c r="H98" s="287">
        <v>51</v>
      </c>
    </row>
    <row r="99" spans="1:8" s="288" customFormat="1">
      <c r="A99" s="285">
        <v>55</v>
      </c>
      <c r="B99" s="286" t="s">
        <v>401</v>
      </c>
      <c r="C99" s="286" t="s">
        <v>410</v>
      </c>
      <c r="D99" s="286" t="s">
        <v>411</v>
      </c>
      <c r="E99" s="286" t="s">
        <v>328</v>
      </c>
      <c r="F99" s="286" t="s">
        <v>305</v>
      </c>
      <c r="G99" s="287">
        <v>83</v>
      </c>
      <c r="H99" s="287">
        <v>51</v>
      </c>
    </row>
    <row r="100" spans="1:8" s="288" customFormat="1" ht="25.5">
      <c r="A100" s="285">
        <v>56</v>
      </c>
      <c r="B100" s="286" t="s">
        <v>401</v>
      </c>
      <c r="C100" s="286" t="s">
        <v>412</v>
      </c>
      <c r="D100" s="289" t="s">
        <v>413</v>
      </c>
      <c r="E100" s="286" t="s">
        <v>173</v>
      </c>
      <c r="F100" s="286" t="s">
        <v>173</v>
      </c>
      <c r="G100" s="287">
        <v>156</v>
      </c>
      <c r="H100" s="287">
        <v>66</v>
      </c>
    </row>
    <row r="101" spans="1:8" s="288" customFormat="1">
      <c r="A101" s="285">
        <v>427</v>
      </c>
      <c r="B101" s="286" t="s">
        <v>401</v>
      </c>
      <c r="C101" s="286" t="s">
        <v>414</v>
      </c>
      <c r="D101" s="286" t="s">
        <v>415</v>
      </c>
      <c r="E101" s="286" t="s">
        <v>173</v>
      </c>
      <c r="F101" s="286" t="s">
        <v>173</v>
      </c>
      <c r="G101" s="287">
        <v>104</v>
      </c>
      <c r="H101" s="287">
        <v>61</v>
      </c>
    </row>
    <row r="102" spans="1:8" s="288" customFormat="1">
      <c r="A102" s="285">
        <v>57</v>
      </c>
      <c r="B102" s="286" t="s">
        <v>401</v>
      </c>
      <c r="C102" s="286" t="s">
        <v>416</v>
      </c>
      <c r="D102" s="286" t="s">
        <v>417</v>
      </c>
      <c r="E102" s="286" t="s">
        <v>300</v>
      </c>
      <c r="F102" s="286" t="s">
        <v>301</v>
      </c>
      <c r="G102" s="287">
        <v>97</v>
      </c>
      <c r="H102" s="287">
        <v>61</v>
      </c>
    </row>
    <row r="103" spans="1:8" s="288" customFormat="1">
      <c r="A103" s="285">
        <v>57</v>
      </c>
      <c r="B103" s="286" t="s">
        <v>401</v>
      </c>
      <c r="C103" s="286" t="s">
        <v>416</v>
      </c>
      <c r="D103" s="286" t="s">
        <v>417</v>
      </c>
      <c r="E103" s="286" t="s">
        <v>302</v>
      </c>
      <c r="F103" s="286" t="s">
        <v>305</v>
      </c>
      <c r="G103" s="287">
        <v>138</v>
      </c>
      <c r="H103" s="287">
        <v>61</v>
      </c>
    </row>
    <row r="104" spans="1:8" s="288" customFormat="1">
      <c r="A104" s="285">
        <v>58</v>
      </c>
      <c r="B104" s="286" t="s">
        <v>401</v>
      </c>
      <c r="C104" s="286" t="s">
        <v>418</v>
      </c>
      <c r="D104" s="286" t="s">
        <v>419</v>
      </c>
      <c r="E104" s="286" t="s">
        <v>173</v>
      </c>
      <c r="F104" s="286" t="s">
        <v>173</v>
      </c>
      <c r="G104" s="287">
        <v>91</v>
      </c>
      <c r="H104" s="287">
        <v>56</v>
      </c>
    </row>
    <row r="105" spans="1:8" s="288" customFormat="1">
      <c r="A105" s="285">
        <v>59</v>
      </c>
      <c r="B105" s="286" t="s">
        <v>401</v>
      </c>
      <c r="C105" s="286" t="s">
        <v>420</v>
      </c>
      <c r="D105" s="286" t="s">
        <v>421</v>
      </c>
      <c r="E105" s="286" t="s">
        <v>173</v>
      </c>
      <c r="F105" s="286" t="s">
        <v>173</v>
      </c>
      <c r="G105" s="287">
        <v>84</v>
      </c>
      <c r="H105" s="287">
        <v>51</v>
      </c>
    </row>
    <row r="106" spans="1:8" s="288" customFormat="1">
      <c r="A106" s="285">
        <v>61</v>
      </c>
      <c r="B106" s="286" t="s">
        <v>401</v>
      </c>
      <c r="C106" s="286" t="s">
        <v>422</v>
      </c>
      <c r="D106" s="286" t="s">
        <v>422</v>
      </c>
      <c r="E106" s="286" t="s">
        <v>300</v>
      </c>
      <c r="F106" s="286" t="s">
        <v>301</v>
      </c>
      <c r="G106" s="287">
        <v>83</v>
      </c>
      <c r="H106" s="287">
        <v>56</v>
      </c>
    </row>
    <row r="107" spans="1:8" s="288" customFormat="1">
      <c r="A107" s="285">
        <v>61</v>
      </c>
      <c r="B107" s="286" t="s">
        <v>401</v>
      </c>
      <c r="C107" s="286" t="s">
        <v>422</v>
      </c>
      <c r="D107" s="286" t="s">
        <v>422</v>
      </c>
      <c r="E107" s="286" t="s">
        <v>302</v>
      </c>
      <c r="F107" s="286" t="s">
        <v>305</v>
      </c>
      <c r="G107" s="287">
        <v>92</v>
      </c>
      <c r="H107" s="287">
        <v>56</v>
      </c>
    </row>
    <row r="108" spans="1:8" s="288" customFormat="1">
      <c r="A108" s="285">
        <v>63</v>
      </c>
      <c r="B108" s="286" t="s">
        <v>401</v>
      </c>
      <c r="C108" s="286" t="s">
        <v>423</v>
      </c>
      <c r="D108" s="286" t="s">
        <v>424</v>
      </c>
      <c r="E108" s="286" t="s">
        <v>300</v>
      </c>
      <c r="F108" s="286" t="s">
        <v>359</v>
      </c>
      <c r="G108" s="287">
        <v>92</v>
      </c>
      <c r="H108" s="287">
        <v>56</v>
      </c>
    </row>
    <row r="109" spans="1:8" s="288" customFormat="1">
      <c r="A109" s="285">
        <v>63</v>
      </c>
      <c r="B109" s="286" t="s">
        <v>401</v>
      </c>
      <c r="C109" s="286" t="s">
        <v>423</v>
      </c>
      <c r="D109" s="286" t="s">
        <v>424</v>
      </c>
      <c r="E109" s="286" t="s">
        <v>360</v>
      </c>
      <c r="F109" s="286" t="s">
        <v>361</v>
      </c>
      <c r="G109" s="287">
        <v>132</v>
      </c>
      <c r="H109" s="287">
        <v>56</v>
      </c>
    </row>
    <row r="110" spans="1:8" s="288" customFormat="1">
      <c r="A110" s="285">
        <v>63</v>
      </c>
      <c r="B110" s="286" t="s">
        <v>401</v>
      </c>
      <c r="C110" s="286" t="s">
        <v>423</v>
      </c>
      <c r="D110" s="286" t="s">
        <v>424</v>
      </c>
      <c r="E110" s="286" t="s">
        <v>362</v>
      </c>
      <c r="F110" s="286" t="s">
        <v>301</v>
      </c>
      <c r="G110" s="287">
        <v>86</v>
      </c>
      <c r="H110" s="287">
        <v>56</v>
      </c>
    </row>
    <row r="111" spans="1:8" s="288" customFormat="1">
      <c r="A111" s="285">
        <v>63</v>
      </c>
      <c r="B111" s="286" t="s">
        <v>401</v>
      </c>
      <c r="C111" s="286" t="s">
        <v>423</v>
      </c>
      <c r="D111" s="286" t="s">
        <v>424</v>
      </c>
      <c r="E111" s="286" t="s">
        <v>302</v>
      </c>
      <c r="F111" s="286" t="s">
        <v>305</v>
      </c>
      <c r="G111" s="287">
        <v>92</v>
      </c>
      <c r="H111" s="287">
        <v>56</v>
      </c>
    </row>
    <row r="112" spans="1:8" s="288" customFormat="1">
      <c r="A112" s="285">
        <v>64</v>
      </c>
      <c r="B112" s="286" t="s">
        <v>401</v>
      </c>
      <c r="C112" s="286" t="s">
        <v>425</v>
      </c>
      <c r="D112" s="286" t="s">
        <v>426</v>
      </c>
      <c r="E112" s="286" t="s">
        <v>300</v>
      </c>
      <c r="F112" s="286" t="s">
        <v>359</v>
      </c>
      <c r="G112" s="287">
        <v>99</v>
      </c>
      <c r="H112" s="287">
        <v>56</v>
      </c>
    </row>
    <row r="113" spans="1:8" s="288" customFormat="1">
      <c r="A113" s="285">
        <v>64</v>
      </c>
      <c r="B113" s="286" t="s">
        <v>401</v>
      </c>
      <c r="C113" s="286" t="s">
        <v>425</v>
      </c>
      <c r="D113" s="286" t="s">
        <v>426</v>
      </c>
      <c r="E113" s="286" t="s">
        <v>360</v>
      </c>
      <c r="F113" s="286" t="s">
        <v>361</v>
      </c>
      <c r="G113" s="287">
        <v>158</v>
      </c>
      <c r="H113" s="287">
        <v>56</v>
      </c>
    </row>
    <row r="114" spans="1:8" s="288" customFormat="1">
      <c r="A114" s="285">
        <v>64</v>
      </c>
      <c r="B114" s="286" t="s">
        <v>401</v>
      </c>
      <c r="C114" s="286" t="s">
        <v>425</v>
      </c>
      <c r="D114" s="286" t="s">
        <v>426</v>
      </c>
      <c r="E114" s="286" t="s">
        <v>362</v>
      </c>
      <c r="F114" s="286" t="s">
        <v>305</v>
      </c>
      <c r="G114" s="287">
        <v>99</v>
      </c>
      <c r="H114" s="287">
        <v>56</v>
      </c>
    </row>
    <row r="115" spans="1:8" s="288" customFormat="1">
      <c r="A115" s="285">
        <v>65</v>
      </c>
      <c r="B115" s="286" t="s">
        <v>401</v>
      </c>
      <c r="C115" s="286" t="s">
        <v>427</v>
      </c>
      <c r="D115" s="286" t="s">
        <v>428</v>
      </c>
      <c r="E115" s="286" t="s">
        <v>300</v>
      </c>
      <c r="F115" s="286" t="s">
        <v>359</v>
      </c>
      <c r="G115" s="287">
        <v>107</v>
      </c>
      <c r="H115" s="287">
        <v>71</v>
      </c>
    </row>
    <row r="116" spans="1:8" s="288" customFormat="1">
      <c r="A116" s="285">
        <v>65</v>
      </c>
      <c r="B116" s="286" t="s">
        <v>401</v>
      </c>
      <c r="C116" s="286" t="s">
        <v>427</v>
      </c>
      <c r="D116" s="286" t="s">
        <v>428</v>
      </c>
      <c r="E116" s="286" t="s">
        <v>360</v>
      </c>
      <c r="F116" s="286" t="s">
        <v>361</v>
      </c>
      <c r="G116" s="287">
        <v>222</v>
      </c>
      <c r="H116" s="287">
        <v>71</v>
      </c>
    </row>
    <row r="117" spans="1:8" s="288" customFormat="1">
      <c r="A117" s="285">
        <v>65</v>
      </c>
      <c r="B117" s="286" t="s">
        <v>401</v>
      </c>
      <c r="C117" s="286" t="s">
        <v>427</v>
      </c>
      <c r="D117" s="286" t="s">
        <v>428</v>
      </c>
      <c r="E117" s="286" t="s">
        <v>362</v>
      </c>
      <c r="F117" s="286" t="s">
        <v>301</v>
      </c>
      <c r="G117" s="287">
        <v>129</v>
      </c>
      <c r="H117" s="287">
        <v>71</v>
      </c>
    </row>
    <row r="118" spans="1:8" s="288" customFormat="1">
      <c r="A118" s="285">
        <v>65</v>
      </c>
      <c r="B118" s="286" t="s">
        <v>401</v>
      </c>
      <c r="C118" s="286" t="s">
        <v>427</v>
      </c>
      <c r="D118" s="286" t="s">
        <v>428</v>
      </c>
      <c r="E118" s="286" t="s">
        <v>302</v>
      </c>
      <c r="F118" s="286" t="s">
        <v>305</v>
      </c>
      <c r="G118" s="287">
        <v>221</v>
      </c>
      <c r="H118" s="287">
        <v>71</v>
      </c>
    </row>
    <row r="119" spans="1:8" s="288" customFormat="1">
      <c r="A119" s="285">
        <v>66</v>
      </c>
      <c r="B119" s="286" t="s">
        <v>401</v>
      </c>
      <c r="C119" s="286" t="s">
        <v>429</v>
      </c>
      <c r="D119" s="286" t="s">
        <v>430</v>
      </c>
      <c r="E119" s="286" t="s">
        <v>300</v>
      </c>
      <c r="F119" s="286" t="s">
        <v>359</v>
      </c>
      <c r="G119" s="287">
        <v>114</v>
      </c>
      <c r="H119" s="287">
        <v>71</v>
      </c>
    </row>
    <row r="120" spans="1:8" s="288" customFormat="1">
      <c r="A120" s="285">
        <v>66</v>
      </c>
      <c r="B120" s="286" t="s">
        <v>401</v>
      </c>
      <c r="C120" s="286" t="s">
        <v>429</v>
      </c>
      <c r="D120" s="286" t="s">
        <v>430</v>
      </c>
      <c r="E120" s="286" t="s">
        <v>360</v>
      </c>
      <c r="F120" s="286" t="s">
        <v>361</v>
      </c>
      <c r="G120" s="287">
        <v>297</v>
      </c>
      <c r="H120" s="287">
        <v>71</v>
      </c>
    </row>
    <row r="121" spans="1:8" s="288" customFormat="1">
      <c r="A121" s="285">
        <v>66</v>
      </c>
      <c r="B121" s="286" t="s">
        <v>401</v>
      </c>
      <c r="C121" s="286" t="s">
        <v>429</v>
      </c>
      <c r="D121" s="286" t="s">
        <v>430</v>
      </c>
      <c r="E121" s="286" t="s">
        <v>362</v>
      </c>
      <c r="F121" s="286" t="s">
        <v>327</v>
      </c>
      <c r="G121" s="287">
        <v>142</v>
      </c>
      <c r="H121" s="287">
        <v>71</v>
      </c>
    </row>
    <row r="122" spans="1:8" s="288" customFormat="1">
      <c r="A122" s="285">
        <v>66</v>
      </c>
      <c r="B122" s="286" t="s">
        <v>401</v>
      </c>
      <c r="C122" s="286" t="s">
        <v>429</v>
      </c>
      <c r="D122" s="286" t="s">
        <v>430</v>
      </c>
      <c r="E122" s="286" t="s">
        <v>328</v>
      </c>
      <c r="F122" s="286" t="s">
        <v>305</v>
      </c>
      <c r="G122" s="287">
        <v>114</v>
      </c>
      <c r="H122" s="287">
        <v>71</v>
      </c>
    </row>
    <row r="123" spans="1:8" s="288" customFormat="1">
      <c r="A123" s="285">
        <v>67</v>
      </c>
      <c r="B123" s="286" t="s">
        <v>431</v>
      </c>
      <c r="C123" s="286" t="s">
        <v>432</v>
      </c>
      <c r="D123" s="286" t="s">
        <v>433</v>
      </c>
      <c r="E123" s="286" t="s">
        <v>173</v>
      </c>
      <c r="F123" s="286" t="s">
        <v>173</v>
      </c>
      <c r="G123" s="287">
        <v>121</v>
      </c>
      <c r="H123" s="287">
        <v>71</v>
      </c>
    </row>
    <row r="124" spans="1:8" s="288" customFormat="1">
      <c r="A124" s="285">
        <v>68</v>
      </c>
      <c r="B124" s="286" t="s">
        <v>431</v>
      </c>
      <c r="C124" s="286" t="s">
        <v>434</v>
      </c>
      <c r="D124" s="286" t="s">
        <v>435</v>
      </c>
      <c r="E124" s="286" t="s">
        <v>173</v>
      </c>
      <c r="F124" s="286" t="s">
        <v>173</v>
      </c>
      <c r="G124" s="287">
        <v>92</v>
      </c>
      <c r="H124" s="287">
        <v>61</v>
      </c>
    </row>
    <row r="125" spans="1:8" s="288" customFormat="1">
      <c r="A125" s="285">
        <v>69</v>
      </c>
      <c r="B125" s="286" t="s">
        <v>431</v>
      </c>
      <c r="C125" s="286" t="s">
        <v>436</v>
      </c>
      <c r="D125" s="286" t="s">
        <v>436</v>
      </c>
      <c r="E125" s="286" t="s">
        <v>173</v>
      </c>
      <c r="F125" s="286" t="s">
        <v>173</v>
      </c>
      <c r="G125" s="287">
        <v>112</v>
      </c>
      <c r="H125" s="287">
        <v>56</v>
      </c>
    </row>
    <row r="126" spans="1:8" s="288" customFormat="1">
      <c r="A126" s="285">
        <v>70</v>
      </c>
      <c r="B126" s="286" t="s">
        <v>431</v>
      </c>
      <c r="C126" s="286" t="s">
        <v>437</v>
      </c>
      <c r="D126" s="286" t="s">
        <v>438</v>
      </c>
      <c r="E126" s="286" t="s">
        <v>173</v>
      </c>
      <c r="F126" s="286" t="s">
        <v>173</v>
      </c>
      <c r="G126" s="287">
        <v>100</v>
      </c>
      <c r="H126" s="287">
        <v>66</v>
      </c>
    </row>
    <row r="127" spans="1:8" s="288" customFormat="1">
      <c r="A127" s="285">
        <v>71</v>
      </c>
      <c r="B127" s="286" t="s">
        <v>431</v>
      </c>
      <c r="C127" s="286" t="s">
        <v>439</v>
      </c>
      <c r="D127" s="286" t="s">
        <v>439</v>
      </c>
      <c r="E127" s="286" t="s">
        <v>173</v>
      </c>
      <c r="F127" s="286" t="s">
        <v>173</v>
      </c>
      <c r="G127" s="287">
        <v>92</v>
      </c>
      <c r="H127" s="287">
        <v>61</v>
      </c>
    </row>
    <row r="128" spans="1:8" s="288" customFormat="1">
      <c r="A128" s="285">
        <v>72</v>
      </c>
      <c r="B128" s="286" t="s">
        <v>431</v>
      </c>
      <c r="C128" s="286" t="s">
        <v>440</v>
      </c>
      <c r="D128" s="286" t="s">
        <v>441</v>
      </c>
      <c r="E128" s="286" t="s">
        <v>173</v>
      </c>
      <c r="F128" s="286" t="s">
        <v>173</v>
      </c>
      <c r="G128" s="287">
        <v>97</v>
      </c>
      <c r="H128" s="287">
        <v>61</v>
      </c>
    </row>
    <row r="129" spans="1:8" s="288" customFormat="1" ht="76.5">
      <c r="A129" s="285">
        <v>75</v>
      </c>
      <c r="B129" s="286" t="s">
        <v>442</v>
      </c>
      <c r="C129" s="286" t="s">
        <v>443</v>
      </c>
      <c r="D129" s="289" t="s">
        <v>444</v>
      </c>
      <c r="E129" s="286" t="s">
        <v>300</v>
      </c>
      <c r="F129" s="286" t="s">
        <v>321</v>
      </c>
      <c r="G129" s="287">
        <v>219</v>
      </c>
      <c r="H129" s="287">
        <v>71</v>
      </c>
    </row>
    <row r="130" spans="1:8" s="288" customFormat="1" ht="76.5">
      <c r="A130" s="285">
        <v>75</v>
      </c>
      <c r="B130" s="286" t="s">
        <v>442</v>
      </c>
      <c r="C130" s="286" t="s">
        <v>443</v>
      </c>
      <c r="D130" s="289" t="s">
        <v>444</v>
      </c>
      <c r="E130" s="286" t="s">
        <v>322</v>
      </c>
      <c r="F130" s="286" t="s">
        <v>311</v>
      </c>
      <c r="G130" s="287">
        <v>184</v>
      </c>
      <c r="H130" s="287">
        <v>71</v>
      </c>
    </row>
    <row r="131" spans="1:8" s="288" customFormat="1" ht="76.5">
      <c r="A131" s="285">
        <v>75</v>
      </c>
      <c r="B131" s="286" t="s">
        <v>442</v>
      </c>
      <c r="C131" s="286" t="s">
        <v>443</v>
      </c>
      <c r="D131" s="289" t="s">
        <v>444</v>
      </c>
      <c r="E131" s="286" t="s">
        <v>312</v>
      </c>
      <c r="F131" s="286" t="s">
        <v>356</v>
      </c>
      <c r="G131" s="287">
        <v>224</v>
      </c>
      <c r="H131" s="287">
        <v>71</v>
      </c>
    </row>
    <row r="132" spans="1:8" s="288" customFormat="1" ht="76.5">
      <c r="A132" s="285">
        <v>75</v>
      </c>
      <c r="B132" s="286" t="s">
        <v>442</v>
      </c>
      <c r="C132" s="286" t="s">
        <v>443</v>
      </c>
      <c r="D132" s="289" t="s">
        <v>444</v>
      </c>
      <c r="E132" s="286" t="s">
        <v>357</v>
      </c>
      <c r="F132" s="286" t="s">
        <v>327</v>
      </c>
      <c r="G132" s="287">
        <v>167</v>
      </c>
      <c r="H132" s="287">
        <v>71</v>
      </c>
    </row>
    <row r="133" spans="1:8" s="288" customFormat="1" ht="76.5">
      <c r="A133" s="285">
        <v>75</v>
      </c>
      <c r="B133" s="286" t="s">
        <v>442</v>
      </c>
      <c r="C133" s="286" t="s">
        <v>443</v>
      </c>
      <c r="D133" s="289" t="s">
        <v>444</v>
      </c>
      <c r="E133" s="286" t="s">
        <v>328</v>
      </c>
      <c r="F133" s="286" t="s">
        <v>305</v>
      </c>
      <c r="G133" s="287">
        <v>219</v>
      </c>
      <c r="H133" s="287">
        <v>71</v>
      </c>
    </row>
    <row r="134" spans="1:8" s="288" customFormat="1">
      <c r="A134" s="285">
        <v>76</v>
      </c>
      <c r="B134" s="286" t="s">
        <v>445</v>
      </c>
      <c r="C134" s="286" t="s">
        <v>446</v>
      </c>
      <c r="D134" s="286" t="s">
        <v>447</v>
      </c>
      <c r="E134" s="286" t="s">
        <v>300</v>
      </c>
      <c r="F134" s="286" t="s">
        <v>325</v>
      </c>
      <c r="G134" s="287">
        <v>83</v>
      </c>
      <c r="H134" s="287">
        <v>46</v>
      </c>
    </row>
    <row r="135" spans="1:8" s="288" customFormat="1">
      <c r="A135" s="285">
        <v>76</v>
      </c>
      <c r="B135" s="286" t="s">
        <v>445</v>
      </c>
      <c r="C135" s="286" t="s">
        <v>446</v>
      </c>
      <c r="D135" s="286" t="s">
        <v>447</v>
      </c>
      <c r="E135" s="286" t="s">
        <v>326</v>
      </c>
      <c r="F135" s="286" t="s">
        <v>305</v>
      </c>
      <c r="G135" s="287">
        <v>103</v>
      </c>
      <c r="H135" s="287">
        <v>46</v>
      </c>
    </row>
    <row r="136" spans="1:8" s="288" customFormat="1">
      <c r="A136" s="285">
        <v>77</v>
      </c>
      <c r="B136" s="286" t="s">
        <v>445</v>
      </c>
      <c r="C136" s="286" t="s">
        <v>448</v>
      </c>
      <c r="D136" s="286" t="s">
        <v>449</v>
      </c>
      <c r="E136" s="286" t="s">
        <v>300</v>
      </c>
      <c r="F136" s="286" t="s">
        <v>356</v>
      </c>
      <c r="G136" s="287">
        <v>88</v>
      </c>
      <c r="H136" s="287">
        <v>46</v>
      </c>
    </row>
    <row r="137" spans="1:8" s="288" customFormat="1">
      <c r="A137" s="285">
        <v>77</v>
      </c>
      <c r="B137" s="286" t="s">
        <v>445</v>
      </c>
      <c r="C137" s="286" t="s">
        <v>448</v>
      </c>
      <c r="D137" s="286" t="s">
        <v>449</v>
      </c>
      <c r="E137" s="286" t="s">
        <v>357</v>
      </c>
      <c r="F137" s="286" t="s">
        <v>327</v>
      </c>
      <c r="G137" s="287">
        <v>133</v>
      </c>
      <c r="H137" s="287">
        <v>46</v>
      </c>
    </row>
    <row r="138" spans="1:8" s="288" customFormat="1">
      <c r="A138" s="285">
        <v>77</v>
      </c>
      <c r="B138" s="286" t="s">
        <v>445</v>
      </c>
      <c r="C138" s="286" t="s">
        <v>448</v>
      </c>
      <c r="D138" s="286" t="s">
        <v>449</v>
      </c>
      <c r="E138" s="286" t="s">
        <v>328</v>
      </c>
      <c r="F138" s="286" t="s">
        <v>305</v>
      </c>
      <c r="G138" s="287">
        <v>88</v>
      </c>
      <c r="H138" s="287">
        <v>46</v>
      </c>
    </row>
    <row r="139" spans="1:8" s="288" customFormat="1">
      <c r="A139" s="285">
        <v>78</v>
      </c>
      <c r="B139" s="286" t="s">
        <v>445</v>
      </c>
      <c r="C139" s="286" t="s">
        <v>450</v>
      </c>
      <c r="D139" s="286" t="s">
        <v>451</v>
      </c>
      <c r="E139" s="286" t="s">
        <v>173</v>
      </c>
      <c r="F139" s="286" t="s">
        <v>173</v>
      </c>
      <c r="G139" s="287">
        <v>115</v>
      </c>
      <c r="H139" s="287">
        <v>56</v>
      </c>
    </row>
    <row r="140" spans="1:8" s="288" customFormat="1">
      <c r="A140" s="285">
        <v>99</v>
      </c>
      <c r="B140" s="286" t="s">
        <v>452</v>
      </c>
      <c r="C140" s="286" t="s">
        <v>453</v>
      </c>
      <c r="D140" s="286" t="s">
        <v>454</v>
      </c>
      <c r="E140" s="286" t="s">
        <v>300</v>
      </c>
      <c r="F140" s="286" t="s">
        <v>309</v>
      </c>
      <c r="G140" s="287">
        <v>93</v>
      </c>
      <c r="H140" s="287">
        <v>71</v>
      </c>
    </row>
    <row r="141" spans="1:8" s="288" customFormat="1">
      <c r="A141" s="285">
        <v>99</v>
      </c>
      <c r="B141" s="286" t="s">
        <v>452</v>
      </c>
      <c r="C141" s="286" t="s">
        <v>453</v>
      </c>
      <c r="D141" s="286" t="s">
        <v>454</v>
      </c>
      <c r="E141" s="286" t="s">
        <v>310</v>
      </c>
      <c r="F141" s="286" t="s">
        <v>325</v>
      </c>
      <c r="G141" s="287">
        <v>142</v>
      </c>
      <c r="H141" s="287">
        <v>71</v>
      </c>
    </row>
    <row r="142" spans="1:8" s="288" customFormat="1">
      <c r="A142" s="285">
        <v>99</v>
      </c>
      <c r="B142" s="286" t="s">
        <v>452</v>
      </c>
      <c r="C142" s="286" t="s">
        <v>453</v>
      </c>
      <c r="D142" s="286" t="s">
        <v>454</v>
      </c>
      <c r="E142" s="286" t="s">
        <v>326</v>
      </c>
      <c r="F142" s="286" t="s">
        <v>305</v>
      </c>
      <c r="G142" s="287">
        <v>93</v>
      </c>
      <c r="H142" s="287">
        <v>71</v>
      </c>
    </row>
    <row r="143" spans="1:8" s="288" customFormat="1">
      <c r="A143" s="285">
        <v>80</v>
      </c>
      <c r="B143" s="286" t="s">
        <v>452</v>
      </c>
      <c r="C143" s="286" t="s">
        <v>455</v>
      </c>
      <c r="D143" s="286" t="s">
        <v>456</v>
      </c>
      <c r="E143" s="286" t="s">
        <v>300</v>
      </c>
      <c r="F143" s="286" t="s">
        <v>333</v>
      </c>
      <c r="G143" s="287">
        <v>83</v>
      </c>
      <c r="H143" s="287">
        <v>56</v>
      </c>
    </row>
    <row r="144" spans="1:8" s="288" customFormat="1">
      <c r="A144" s="285">
        <v>80</v>
      </c>
      <c r="B144" s="286" t="s">
        <v>452</v>
      </c>
      <c r="C144" s="286" t="s">
        <v>455</v>
      </c>
      <c r="D144" s="286" t="s">
        <v>456</v>
      </c>
      <c r="E144" s="286" t="s">
        <v>334</v>
      </c>
      <c r="F144" s="286" t="s">
        <v>325</v>
      </c>
      <c r="G144" s="287">
        <v>105</v>
      </c>
      <c r="H144" s="287">
        <v>56</v>
      </c>
    </row>
    <row r="145" spans="1:8" s="288" customFormat="1">
      <c r="A145" s="285">
        <v>80</v>
      </c>
      <c r="B145" s="286" t="s">
        <v>452</v>
      </c>
      <c r="C145" s="286" t="s">
        <v>455</v>
      </c>
      <c r="D145" s="286" t="s">
        <v>456</v>
      </c>
      <c r="E145" s="286" t="s">
        <v>326</v>
      </c>
      <c r="F145" s="286" t="s">
        <v>305</v>
      </c>
      <c r="G145" s="287">
        <v>83</v>
      </c>
      <c r="H145" s="287">
        <v>56</v>
      </c>
    </row>
    <row r="146" spans="1:8" s="288" customFormat="1">
      <c r="A146" s="285">
        <v>81</v>
      </c>
      <c r="B146" s="286" t="s">
        <v>452</v>
      </c>
      <c r="C146" s="286" t="s">
        <v>457</v>
      </c>
      <c r="D146" s="286" t="s">
        <v>458</v>
      </c>
      <c r="E146" s="286" t="s">
        <v>173</v>
      </c>
      <c r="F146" s="286" t="s">
        <v>173</v>
      </c>
      <c r="G146" s="287">
        <v>103</v>
      </c>
      <c r="H146" s="287">
        <v>51</v>
      </c>
    </row>
    <row r="147" spans="1:8" s="288" customFormat="1">
      <c r="A147" s="285">
        <v>82</v>
      </c>
      <c r="B147" s="286" t="s">
        <v>452</v>
      </c>
      <c r="C147" s="286" t="s">
        <v>459</v>
      </c>
      <c r="D147" s="286" t="s">
        <v>460</v>
      </c>
      <c r="E147" s="286" t="s">
        <v>300</v>
      </c>
      <c r="F147" s="286" t="s">
        <v>333</v>
      </c>
      <c r="G147" s="287">
        <v>83</v>
      </c>
      <c r="H147" s="287">
        <v>51</v>
      </c>
    </row>
    <row r="148" spans="1:8" s="288" customFormat="1">
      <c r="A148" s="285">
        <v>82</v>
      </c>
      <c r="B148" s="286" t="s">
        <v>452</v>
      </c>
      <c r="C148" s="286" t="s">
        <v>459</v>
      </c>
      <c r="D148" s="286" t="s">
        <v>460</v>
      </c>
      <c r="E148" s="286" t="s">
        <v>334</v>
      </c>
      <c r="F148" s="286" t="s">
        <v>303</v>
      </c>
      <c r="G148" s="287">
        <v>97</v>
      </c>
      <c r="H148" s="287">
        <v>51</v>
      </c>
    </row>
    <row r="149" spans="1:8" s="288" customFormat="1">
      <c r="A149" s="285">
        <v>82</v>
      </c>
      <c r="B149" s="286" t="s">
        <v>452</v>
      </c>
      <c r="C149" s="286" t="s">
        <v>459</v>
      </c>
      <c r="D149" s="286" t="s">
        <v>460</v>
      </c>
      <c r="E149" s="286" t="s">
        <v>304</v>
      </c>
      <c r="F149" s="286" t="s">
        <v>305</v>
      </c>
      <c r="G149" s="287">
        <v>83</v>
      </c>
      <c r="H149" s="287">
        <v>51</v>
      </c>
    </row>
    <row r="150" spans="1:8" s="288" customFormat="1">
      <c r="A150" s="285">
        <v>84</v>
      </c>
      <c r="B150" s="286" t="s">
        <v>452</v>
      </c>
      <c r="C150" s="286" t="s">
        <v>461</v>
      </c>
      <c r="D150" s="286" t="s">
        <v>462</v>
      </c>
      <c r="E150" s="286" t="s">
        <v>300</v>
      </c>
      <c r="F150" s="286" t="s">
        <v>309</v>
      </c>
      <c r="G150" s="287">
        <v>134</v>
      </c>
      <c r="H150" s="287">
        <v>71</v>
      </c>
    </row>
    <row r="151" spans="1:8" s="288" customFormat="1">
      <c r="A151" s="285">
        <v>84</v>
      </c>
      <c r="B151" s="286" t="s">
        <v>452</v>
      </c>
      <c r="C151" s="286" t="s">
        <v>461</v>
      </c>
      <c r="D151" s="286" t="s">
        <v>462</v>
      </c>
      <c r="E151" s="286" t="s">
        <v>310</v>
      </c>
      <c r="F151" s="286" t="s">
        <v>361</v>
      </c>
      <c r="G151" s="287">
        <v>180</v>
      </c>
      <c r="H151" s="287">
        <v>71</v>
      </c>
    </row>
    <row r="152" spans="1:8" s="288" customFormat="1">
      <c r="A152" s="285">
        <v>84</v>
      </c>
      <c r="B152" s="286" t="s">
        <v>452</v>
      </c>
      <c r="C152" s="286" t="s">
        <v>461</v>
      </c>
      <c r="D152" s="286" t="s">
        <v>462</v>
      </c>
      <c r="E152" s="286" t="s">
        <v>362</v>
      </c>
      <c r="F152" s="286" t="s">
        <v>301</v>
      </c>
      <c r="G152" s="287">
        <v>147</v>
      </c>
      <c r="H152" s="287">
        <v>71</v>
      </c>
    </row>
    <row r="153" spans="1:8" s="288" customFormat="1">
      <c r="A153" s="285">
        <v>84</v>
      </c>
      <c r="B153" s="286" t="s">
        <v>452</v>
      </c>
      <c r="C153" s="286" t="s">
        <v>461</v>
      </c>
      <c r="D153" s="286" t="s">
        <v>462</v>
      </c>
      <c r="E153" s="286" t="s">
        <v>302</v>
      </c>
      <c r="F153" s="286" t="s">
        <v>305</v>
      </c>
      <c r="G153" s="287">
        <v>108</v>
      </c>
      <c r="H153" s="287">
        <v>71</v>
      </c>
    </row>
    <row r="154" spans="1:8" s="288" customFormat="1">
      <c r="A154" s="285">
        <v>85</v>
      </c>
      <c r="B154" s="286" t="s">
        <v>452</v>
      </c>
      <c r="C154" s="286" t="s">
        <v>463</v>
      </c>
      <c r="D154" s="286" t="s">
        <v>464</v>
      </c>
      <c r="E154" s="286" t="s">
        <v>300</v>
      </c>
      <c r="F154" s="286" t="s">
        <v>309</v>
      </c>
      <c r="G154" s="287">
        <v>88</v>
      </c>
      <c r="H154" s="287">
        <v>56</v>
      </c>
    </row>
    <row r="155" spans="1:8" s="288" customFormat="1">
      <c r="A155" s="285">
        <v>85</v>
      </c>
      <c r="B155" s="286" t="s">
        <v>452</v>
      </c>
      <c r="C155" s="286" t="s">
        <v>463</v>
      </c>
      <c r="D155" s="286" t="s">
        <v>464</v>
      </c>
      <c r="E155" s="286" t="s">
        <v>310</v>
      </c>
      <c r="F155" s="286" t="s">
        <v>325</v>
      </c>
      <c r="G155" s="287">
        <v>128</v>
      </c>
      <c r="H155" s="287">
        <v>56</v>
      </c>
    </row>
    <row r="156" spans="1:8" s="288" customFormat="1">
      <c r="A156" s="285">
        <v>85</v>
      </c>
      <c r="B156" s="286" t="s">
        <v>452</v>
      </c>
      <c r="C156" s="286" t="s">
        <v>463</v>
      </c>
      <c r="D156" s="286" t="s">
        <v>464</v>
      </c>
      <c r="E156" s="286" t="s">
        <v>326</v>
      </c>
      <c r="F156" s="286" t="s">
        <v>305</v>
      </c>
      <c r="G156" s="287">
        <v>88</v>
      </c>
      <c r="H156" s="287">
        <v>56</v>
      </c>
    </row>
    <row r="157" spans="1:8" s="288" customFormat="1">
      <c r="A157" s="285">
        <v>83</v>
      </c>
      <c r="B157" s="286" t="s">
        <v>452</v>
      </c>
      <c r="C157" s="286" t="s">
        <v>465</v>
      </c>
      <c r="D157" s="286" t="s">
        <v>466</v>
      </c>
      <c r="E157" s="286" t="s">
        <v>300</v>
      </c>
      <c r="F157" s="286" t="s">
        <v>321</v>
      </c>
      <c r="G157" s="287">
        <v>126</v>
      </c>
      <c r="H157" s="287">
        <v>51</v>
      </c>
    </row>
    <row r="158" spans="1:8" s="288" customFormat="1">
      <c r="A158" s="285">
        <v>83</v>
      </c>
      <c r="B158" s="286" t="s">
        <v>452</v>
      </c>
      <c r="C158" s="286" t="s">
        <v>465</v>
      </c>
      <c r="D158" s="286" t="s">
        <v>466</v>
      </c>
      <c r="E158" s="286" t="s">
        <v>322</v>
      </c>
      <c r="F158" s="286" t="s">
        <v>311</v>
      </c>
      <c r="G158" s="287">
        <v>83</v>
      </c>
      <c r="H158" s="287">
        <v>51</v>
      </c>
    </row>
    <row r="159" spans="1:8" s="288" customFormat="1">
      <c r="A159" s="285">
        <v>83</v>
      </c>
      <c r="B159" s="286" t="s">
        <v>452</v>
      </c>
      <c r="C159" s="286" t="s">
        <v>465</v>
      </c>
      <c r="D159" s="286" t="s">
        <v>466</v>
      </c>
      <c r="E159" s="286" t="s">
        <v>312</v>
      </c>
      <c r="F159" s="286" t="s">
        <v>301</v>
      </c>
      <c r="G159" s="287">
        <v>142</v>
      </c>
      <c r="H159" s="287">
        <v>51</v>
      </c>
    </row>
    <row r="160" spans="1:8" s="288" customFormat="1">
      <c r="A160" s="285">
        <v>83</v>
      </c>
      <c r="B160" s="286" t="s">
        <v>452</v>
      </c>
      <c r="C160" s="286" t="s">
        <v>465</v>
      </c>
      <c r="D160" s="286" t="s">
        <v>466</v>
      </c>
      <c r="E160" s="286" t="s">
        <v>302</v>
      </c>
      <c r="F160" s="286" t="s">
        <v>303</v>
      </c>
      <c r="G160" s="287">
        <v>188</v>
      </c>
      <c r="H160" s="287">
        <v>51</v>
      </c>
    </row>
    <row r="161" spans="1:8" s="288" customFormat="1">
      <c r="A161" s="285">
        <v>83</v>
      </c>
      <c r="B161" s="286" t="s">
        <v>452</v>
      </c>
      <c r="C161" s="286" t="s">
        <v>465</v>
      </c>
      <c r="D161" s="286" t="s">
        <v>466</v>
      </c>
      <c r="E161" s="286" t="s">
        <v>304</v>
      </c>
      <c r="F161" s="286" t="s">
        <v>305</v>
      </c>
      <c r="G161" s="287">
        <v>126</v>
      </c>
      <c r="H161" s="287">
        <v>51</v>
      </c>
    </row>
    <row r="162" spans="1:8" s="288" customFormat="1">
      <c r="A162" s="285">
        <v>88</v>
      </c>
      <c r="B162" s="286" t="s">
        <v>452</v>
      </c>
      <c r="C162" s="286" t="s">
        <v>467</v>
      </c>
      <c r="D162" s="286" t="s">
        <v>468</v>
      </c>
      <c r="E162" s="286" t="s">
        <v>173</v>
      </c>
      <c r="F162" s="286" t="s">
        <v>173</v>
      </c>
      <c r="G162" s="287">
        <v>91</v>
      </c>
      <c r="H162" s="287">
        <v>51</v>
      </c>
    </row>
    <row r="163" spans="1:8" s="288" customFormat="1">
      <c r="A163" s="285">
        <v>89</v>
      </c>
      <c r="B163" s="286" t="s">
        <v>452</v>
      </c>
      <c r="C163" s="286" t="s">
        <v>469</v>
      </c>
      <c r="D163" s="286" t="s">
        <v>383</v>
      </c>
      <c r="E163" s="286" t="s">
        <v>173</v>
      </c>
      <c r="F163" s="286" t="s">
        <v>173</v>
      </c>
      <c r="G163" s="287">
        <v>87</v>
      </c>
      <c r="H163" s="287">
        <v>51</v>
      </c>
    </row>
    <row r="164" spans="1:8" s="288" customFormat="1">
      <c r="A164" s="285">
        <v>91</v>
      </c>
      <c r="B164" s="286" t="s">
        <v>452</v>
      </c>
      <c r="C164" s="286" t="s">
        <v>470</v>
      </c>
      <c r="D164" s="286" t="s">
        <v>471</v>
      </c>
      <c r="E164" s="286" t="s">
        <v>300</v>
      </c>
      <c r="F164" s="286" t="s">
        <v>359</v>
      </c>
      <c r="G164" s="287">
        <v>167</v>
      </c>
      <c r="H164" s="287">
        <v>71</v>
      </c>
    </row>
    <row r="165" spans="1:8" s="288" customFormat="1">
      <c r="A165" s="285">
        <v>91</v>
      </c>
      <c r="B165" s="286" t="s">
        <v>452</v>
      </c>
      <c r="C165" s="286" t="s">
        <v>470</v>
      </c>
      <c r="D165" s="286" t="s">
        <v>471</v>
      </c>
      <c r="E165" s="286" t="s">
        <v>360</v>
      </c>
      <c r="F165" s="286" t="s">
        <v>333</v>
      </c>
      <c r="G165" s="287">
        <v>210</v>
      </c>
      <c r="H165" s="287">
        <v>71</v>
      </c>
    </row>
    <row r="166" spans="1:8" s="288" customFormat="1">
      <c r="A166" s="285">
        <v>91</v>
      </c>
      <c r="B166" s="286" t="s">
        <v>452</v>
      </c>
      <c r="C166" s="286" t="s">
        <v>470</v>
      </c>
      <c r="D166" s="286" t="s">
        <v>471</v>
      </c>
      <c r="E166" s="286" t="s">
        <v>334</v>
      </c>
      <c r="F166" s="286" t="s">
        <v>325</v>
      </c>
      <c r="G166" s="287">
        <v>246</v>
      </c>
      <c r="H166" s="287">
        <v>71</v>
      </c>
    </row>
    <row r="167" spans="1:8" s="288" customFormat="1">
      <c r="A167" s="285">
        <v>91</v>
      </c>
      <c r="B167" s="286" t="s">
        <v>452</v>
      </c>
      <c r="C167" s="286" t="s">
        <v>470</v>
      </c>
      <c r="D167" s="286" t="s">
        <v>471</v>
      </c>
      <c r="E167" s="286" t="s">
        <v>326</v>
      </c>
      <c r="F167" s="286" t="s">
        <v>305</v>
      </c>
      <c r="G167" s="287">
        <v>167</v>
      </c>
      <c r="H167" s="287">
        <v>71</v>
      </c>
    </row>
    <row r="168" spans="1:8" s="288" customFormat="1">
      <c r="A168" s="285">
        <v>95</v>
      </c>
      <c r="B168" s="286" t="s">
        <v>452</v>
      </c>
      <c r="C168" s="286" t="s">
        <v>472</v>
      </c>
      <c r="D168" s="286" t="s">
        <v>473</v>
      </c>
      <c r="E168" s="286" t="s">
        <v>300</v>
      </c>
      <c r="F168" s="286" t="s">
        <v>309</v>
      </c>
      <c r="G168" s="287">
        <v>140</v>
      </c>
      <c r="H168" s="287">
        <v>66</v>
      </c>
    </row>
    <row r="169" spans="1:8" s="288" customFormat="1">
      <c r="A169" s="285">
        <v>95</v>
      </c>
      <c r="B169" s="286" t="s">
        <v>452</v>
      </c>
      <c r="C169" s="286" t="s">
        <v>472</v>
      </c>
      <c r="D169" s="286" t="s">
        <v>473</v>
      </c>
      <c r="E169" s="286" t="s">
        <v>310</v>
      </c>
      <c r="F169" s="286" t="s">
        <v>361</v>
      </c>
      <c r="G169" s="287">
        <v>187</v>
      </c>
      <c r="H169" s="287">
        <v>66</v>
      </c>
    </row>
    <row r="170" spans="1:8" s="288" customFormat="1">
      <c r="A170" s="285">
        <v>95</v>
      </c>
      <c r="B170" s="286" t="s">
        <v>452</v>
      </c>
      <c r="C170" s="286" t="s">
        <v>472</v>
      </c>
      <c r="D170" s="286" t="s">
        <v>473</v>
      </c>
      <c r="E170" s="286" t="s">
        <v>362</v>
      </c>
      <c r="F170" s="286" t="s">
        <v>301</v>
      </c>
      <c r="G170" s="287">
        <v>138</v>
      </c>
      <c r="H170" s="287">
        <v>66</v>
      </c>
    </row>
    <row r="171" spans="1:8" s="288" customFormat="1">
      <c r="A171" s="285">
        <v>95</v>
      </c>
      <c r="B171" s="286" t="s">
        <v>452</v>
      </c>
      <c r="C171" s="286" t="s">
        <v>472</v>
      </c>
      <c r="D171" s="286" t="s">
        <v>473</v>
      </c>
      <c r="E171" s="286" t="s">
        <v>302</v>
      </c>
      <c r="F171" s="286" t="s">
        <v>305</v>
      </c>
      <c r="G171" s="287">
        <v>109</v>
      </c>
      <c r="H171" s="287">
        <v>66</v>
      </c>
    </row>
    <row r="172" spans="1:8" s="288" customFormat="1">
      <c r="A172" s="285">
        <v>96</v>
      </c>
      <c r="B172" s="286" t="s">
        <v>452</v>
      </c>
      <c r="C172" s="286" t="s">
        <v>474</v>
      </c>
      <c r="D172" s="286" t="s">
        <v>475</v>
      </c>
      <c r="E172" s="286" t="s">
        <v>300</v>
      </c>
      <c r="F172" s="286" t="s">
        <v>309</v>
      </c>
      <c r="G172" s="287">
        <v>121</v>
      </c>
      <c r="H172" s="287">
        <v>61</v>
      </c>
    </row>
    <row r="173" spans="1:8" s="288" customFormat="1">
      <c r="A173" s="285">
        <v>96</v>
      </c>
      <c r="B173" s="286" t="s">
        <v>452</v>
      </c>
      <c r="C173" s="286" t="s">
        <v>474</v>
      </c>
      <c r="D173" s="286" t="s">
        <v>475</v>
      </c>
      <c r="E173" s="286" t="s">
        <v>310</v>
      </c>
      <c r="F173" s="286" t="s">
        <v>325</v>
      </c>
      <c r="G173" s="287">
        <v>186</v>
      </c>
      <c r="H173" s="287">
        <v>61</v>
      </c>
    </row>
    <row r="174" spans="1:8" s="288" customFormat="1">
      <c r="A174" s="285">
        <v>96</v>
      </c>
      <c r="B174" s="286" t="s">
        <v>452</v>
      </c>
      <c r="C174" s="286" t="s">
        <v>474</v>
      </c>
      <c r="D174" s="286" t="s">
        <v>475</v>
      </c>
      <c r="E174" s="286" t="s">
        <v>326</v>
      </c>
      <c r="F174" s="286" t="s">
        <v>305</v>
      </c>
      <c r="G174" s="287">
        <v>105</v>
      </c>
      <c r="H174" s="287">
        <v>61</v>
      </c>
    </row>
    <row r="175" spans="1:8" s="288" customFormat="1">
      <c r="A175" s="285">
        <v>98</v>
      </c>
      <c r="B175" s="286" t="s">
        <v>452</v>
      </c>
      <c r="C175" s="286" t="s">
        <v>476</v>
      </c>
      <c r="D175" s="286" t="s">
        <v>477</v>
      </c>
      <c r="E175" s="286" t="s">
        <v>300</v>
      </c>
      <c r="F175" s="286" t="s">
        <v>309</v>
      </c>
      <c r="G175" s="287">
        <v>101</v>
      </c>
      <c r="H175" s="287">
        <v>56</v>
      </c>
    </row>
    <row r="176" spans="1:8" s="288" customFormat="1">
      <c r="A176" s="285">
        <v>98</v>
      </c>
      <c r="B176" s="286" t="s">
        <v>452</v>
      </c>
      <c r="C176" s="286" t="s">
        <v>476</v>
      </c>
      <c r="D176" s="286" t="s">
        <v>477</v>
      </c>
      <c r="E176" s="286" t="s">
        <v>310</v>
      </c>
      <c r="F176" s="286" t="s">
        <v>325</v>
      </c>
      <c r="G176" s="287">
        <v>123</v>
      </c>
      <c r="H176" s="287">
        <v>56</v>
      </c>
    </row>
    <row r="177" spans="1:8" s="288" customFormat="1">
      <c r="A177" s="285">
        <v>98</v>
      </c>
      <c r="B177" s="286" t="s">
        <v>452</v>
      </c>
      <c r="C177" s="286" t="s">
        <v>476</v>
      </c>
      <c r="D177" s="286" t="s">
        <v>477</v>
      </c>
      <c r="E177" s="286" t="s">
        <v>326</v>
      </c>
      <c r="F177" s="286" t="s">
        <v>305</v>
      </c>
      <c r="G177" s="287">
        <v>101</v>
      </c>
      <c r="H177" s="287">
        <v>56</v>
      </c>
    </row>
    <row r="178" spans="1:8" s="288" customFormat="1">
      <c r="A178" s="285">
        <v>100</v>
      </c>
      <c r="B178" s="286" t="s">
        <v>452</v>
      </c>
      <c r="C178" s="286" t="s">
        <v>478</v>
      </c>
      <c r="D178" s="286" t="s">
        <v>479</v>
      </c>
      <c r="E178" s="286" t="s">
        <v>300</v>
      </c>
      <c r="F178" s="286" t="s">
        <v>311</v>
      </c>
      <c r="G178" s="287">
        <v>83</v>
      </c>
      <c r="H178" s="287">
        <v>51</v>
      </c>
    </row>
    <row r="179" spans="1:8" s="288" customFormat="1">
      <c r="A179" s="285">
        <v>100</v>
      </c>
      <c r="B179" s="286" t="s">
        <v>452</v>
      </c>
      <c r="C179" s="286" t="s">
        <v>478</v>
      </c>
      <c r="D179" s="286" t="s">
        <v>479</v>
      </c>
      <c r="E179" s="286" t="s">
        <v>312</v>
      </c>
      <c r="F179" s="286" t="s">
        <v>303</v>
      </c>
      <c r="G179" s="287">
        <v>113</v>
      </c>
      <c r="H179" s="287">
        <v>51</v>
      </c>
    </row>
    <row r="180" spans="1:8" s="288" customFormat="1">
      <c r="A180" s="285">
        <v>100</v>
      </c>
      <c r="B180" s="286" t="s">
        <v>452</v>
      </c>
      <c r="C180" s="286" t="s">
        <v>478</v>
      </c>
      <c r="D180" s="286" t="s">
        <v>479</v>
      </c>
      <c r="E180" s="286" t="s">
        <v>304</v>
      </c>
      <c r="F180" s="286" t="s">
        <v>305</v>
      </c>
      <c r="G180" s="287">
        <v>83</v>
      </c>
      <c r="H180" s="287">
        <v>51</v>
      </c>
    </row>
    <row r="181" spans="1:8" s="288" customFormat="1">
      <c r="A181" s="285">
        <v>101</v>
      </c>
      <c r="B181" s="286" t="s">
        <v>452</v>
      </c>
      <c r="C181" s="286" t="s">
        <v>480</v>
      </c>
      <c r="D181" s="286" t="s">
        <v>481</v>
      </c>
      <c r="E181" s="286" t="s">
        <v>173</v>
      </c>
      <c r="F181" s="286" t="s">
        <v>173</v>
      </c>
      <c r="G181" s="287">
        <v>102</v>
      </c>
      <c r="H181" s="287">
        <v>46</v>
      </c>
    </row>
    <row r="182" spans="1:8" s="288" customFormat="1">
      <c r="A182" s="285">
        <v>102</v>
      </c>
      <c r="B182" s="286" t="s">
        <v>452</v>
      </c>
      <c r="C182" s="286" t="s">
        <v>482</v>
      </c>
      <c r="D182" s="286" t="s">
        <v>483</v>
      </c>
      <c r="E182" s="286" t="s">
        <v>300</v>
      </c>
      <c r="F182" s="286" t="s">
        <v>333</v>
      </c>
      <c r="G182" s="287">
        <v>83</v>
      </c>
      <c r="H182" s="287">
        <v>51</v>
      </c>
    </row>
    <row r="183" spans="1:8" s="288" customFormat="1">
      <c r="A183" s="285">
        <v>102</v>
      </c>
      <c r="B183" s="286" t="s">
        <v>452</v>
      </c>
      <c r="C183" s="286" t="s">
        <v>482</v>
      </c>
      <c r="D183" s="286" t="s">
        <v>483</v>
      </c>
      <c r="E183" s="286" t="s">
        <v>334</v>
      </c>
      <c r="F183" s="286" t="s">
        <v>361</v>
      </c>
      <c r="G183" s="287">
        <v>100</v>
      </c>
      <c r="H183" s="287">
        <v>51</v>
      </c>
    </row>
    <row r="184" spans="1:8" s="288" customFormat="1">
      <c r="A184" s="285">
        <v>102</v>
      </c>
      <c r="B184" s="286" t="s">
        <v>452</v>
      </c>
      <c r="C184" s="286" t="s">
        <v>482</v>
      </c>
      <c r="D184" s="286" t="s">
        <v>483</v>
      </c>
      <c r="E184" s="286" t="s">
        <v>362</v>
      </c>
      <c r="F184" s="286" t="s">
        <v>305</v>
      </c>
      <c r="G184" s="287">
        <v>83</v>
      </c>
      <c r="H184" s="287">
        <v>51</v>
      </c>
    </row>
    <row r="185" spans="1:8" s="288" customFormat="1">
      <c r="A185" s="285">
        <v>103</v>
      </c>
      <c r="B185" s="286" t="s">
        <v>452</v>
      </c>
      <c r="C185" s="286" t="s">
        <v>484</v>
      </c>
      <c r="D185" s="286" t="s">
        <v>484</v>
      </c>
      <c r="E185" s="286" t="s">
        <v>300</v>
      </c>
      <c r="F185" s="286" t="s">
        <v>333</v>
      </c>
      <c r="G185" s="287">
        <v>94</v>
      </c>
      <c r="H185" s="287">
        <v>56</v>
      </c>
    </row>
    <row r="186" spans="1:8" s="288" customFormat="1">
      <c r="A186" s="285">
        <v>103</v>
      </c>
      <c r="B186" s="286" t="s">
        <v>452</v>
      </c>
      <c r="C186" s="286" t="s">
        <v>484</v>
      </c>
      <c r="D186" s="286" t="s">
        <v>484</v>
      </c>
      <c r="E186" s="286" t="s">
        <v>334</v>
      </c>
      <c r="F186" s="286" t="s">
        <v>325</v>
      </c>
      <c r="G186" s="287">
        <v>128</v>
      </c>
      <c r="H186" s="287">
        <v>56</v>
      </c>
    </row>
    <row r="187" spans="1:8" s="288" customFormat="1">
      <c r="A187" s="285">
        <v>103</v>
      </c>
      <c r="B187" s="286" t="s">
        <v>452</v>
      </c>
      <c r="C187" s="286" t="s">
        <v>484</v>
      </c>
      <c r="D187" s="286" t="s">
        <v>484</v>
      </c>
      <c r="E187" s="286" t="s">
        <v>326</v>
      </c>
      <c r="F187" s="286" t="s">
        <v>305</v>
      </c>
      <c r="G187" s="287">
        <v>94</v>
      </c>
      <c r="H187" s="287">
        <v>56</v>
      </c>
    </row>
    <row r="188" spans="1:8" s="288" customFormat="1">
      <c r="A188" s="285">
        <v>104</v>
      </c>
      <c r="B188" s="286" t="s">
        <v>452</v>
      </c>
      <c r="C188" s="286" t="s">
        <v>485</v>
      </c>
      <c r="D188" s="286" t="s">
        <v>486</v>
      </c>
      <c r="E188" s="286" t="s">
        <v>300</v>
      </c>
      <c r="F188" s="286" t="s">
        <v>309</v>
      </c>
      <c r="G188" s="287">
        <v>83</v>
      </c>
      <c r="H188" s="287">
        <v>46</v>
      </c>
    </row>
    <row r="189" spans="1:8" s="288" customFormat="1">
      <c r="A189" s="285">
        <v>104</v>
      </c>
      <c r="B189" s="286" t="s">
        <v>452</v>
      </c>
      <c r="C189" s="286" t="s">
        <v>485</v>
      </c>
      <c r="D189" s="286" t="s">
        <v>486</v>
      </c>
      <c r="E189" s="286" t="s">
        <v>310</v>
      </c>
      <c r="F189" s="286" t="s">
        <v>361</v>
      </c>
      <c r="G189" s="287">
        <v>117</v>
      </c>
      <c r="H189" s="287">
        <v>46</v>
      </c>
    </row>
    <row r="190" spans="1:8" s="288" customFormat="1">
      <c r="A190" s="285">
        <v>104</v>
      </c>
      <c r="B190" s="286" t="s">
        <v>452</v>
      </c>
      <c r="C190" s="286" t="s">
        <v>485</v>
      </c>
      <c r="D190" s="286" t="s">
        <v>486</v>
      </c>
      <c r="E190" s="286" t="s">
        <v>362</v>
      </c>
      <c r="F190" s="286" t="s">
        <v>305</v>
      </c>
      <c r="G190" s="287">
        <v>83</v>
      </c>
      <c r="H190" s="287">
        <v>46</v>
      </c>
    </row>
    <row r="191" spans="1:8" s="288" customFormat="1">
      <c r="A191" s="285">
        <v>105</v>
      </c>
      <c r="B191" s="286" t="s">
        <v>452</v>
      </c>
      <c r="C191" s="286" t="s">
        <v>487</v>
      </c>
      <c r="D191" s="286" t="s">
        <v>488</v>
      </c>
      <c r="E191" s="286" t="s">
        <v>173</v>
      </c>
      <c r="F191" s="286" t="s">
        <v>173</v>
      </c>
      <c r="G191" s="287">
        <v>102</v>
      </c>
      <c r="H191" s="287">
        <v>56</v>
      </c>
    </row>
    <row r="192" spans="1:8" s="288" customFormat="1">
      <c r="A192" s="285">
        <v>106</v>
      </c>
      <c r="B192" s="286" t="s">
        <v>452</v>
      </c>
      <c r="C192" s="286" t="s">
        <v>489</v>
      </c>
      <c r="D192" s="286" t="s">
        <v>490</v>
      </c>
      <c r="E192" s="286" t="s">
        <v>300</v>
      </c>
      <c r="F192" s="286" t="s">
        <v>309</v>
      </c>
      <c r="G192" s="287">
        <v>83</v>
      </c>
      <c r="H192" s="287">
        <v>51</v>
      </c>
    </row>
    <row r="193" spans="1:8" s="288" customFormat="1">
      <c r="A193" s="285">
        <v>106</v>
      </c>
      <c r="B193" s="286" t="s">
        <v>452</v>
      </c>
      <c r="C193" s="286" t="s">
        <v>489</v>
      </c>
      <c r="D193" s="286" t="s">
        <v>490</v>
      </c>
      <c r="E193" s="286" t="s">
        <v>310</v>
      </c>
      <c r="F193" s="286" t="s">
        <v>325</v>
      </c>
      <c r="G193" s="287">
        <v>96</v>
      </c>
      <c r="H193" s="287">
        <v>51</v>
      </c>
    </row>
    <row r="194" spans="1:8" s="288" customFormat="1">
      <c r="A194" s="285">
        <v>106</v>
      </c>
      <c r="B194" s="286" t="s">
        <v>452</v>
      </c>
      <c r="C194" s="286" t="s">
        <v>489</v>
      </c>
      <c r="D194" s="286" t="s">
        <v>490</v>
      </c>
      <c r="E194" s="286" t="s">
        <v>326</v>
      </c>
      <c r="F194" s="286" t="s">
        <v>305</v>
      </c>
      <c r="G194" s="287">
        <v>83</v>
      </c>
      <c r="H194" s="287">
        <v>51</v>
      </c>
    </row>
    <row r="195" spans="1:8" s="288" customFormat="1">
      <c r="A195" s="285">
        <v>107</v>
      </c>
      <c r="B195" s="286" t="s">
        <v>452</v>
      </c>
      <c r="C195" s="286" t="s">
        <v>491</v>
      </c>
      <c r="D195" s="286" t="s">
        <v>492</v>
      </c>
      <c r="E195" s="286" t="s">
        <v>300</v>
      </c>
      <c r="F195" s="286" t="s">
        <v>309</v>
      </c>
      <c r="G195" s="287">
        <v>83</v>
      </c>
      <c r="H195" s="287">
        <v>46</v>
      </c>
    </row>
    <row r="196" spans="1:8" s="288" customFormat="1">
      <c r="A196" s="285">
        <v>107</v>
      </c>
      <c r="B196" s="286" t="s">
        <v>452</v>
      </c>
      <c r="C196" s="286" t="s">
        <v>491</v>
      </c>
      <c r="D196" s="286" t="s">
        <v>492</v>
      </c>
      <c r="E196" s="286" t="s">
        <v>310</v>
      </c>
      <c r="F196" s="286" t="s">
        <v>325</v>
      </c>
      <c r="G196" s="287">
        <v>94</v>
      </c>
      <c r="H196" s="287">
        <v>46</v>
      </c>
    </row>
    <row r="197" spans="1:8" s="288" customFormat="1">
      <c r="A197" s="285">
        <v>107</v>
      </c>
      <c r="B197" s="286" t="s">
        <v>452</v>
      </c>
      <c r="C197" s="286" t="s">
        <v>491</v>
      </c>
      <c r="D197" s="286" t="s">
        <v>492</v>
      </c>
      <c r="E197" s="286" t="s">
        <v>326</v>
      </c>
      <c r="F197" s="286" t="s">
        <v>305</v>
      </c>
      <c r="G197" s="287">
        <v>83</v>
      </c>
      <c r="H197" s="287">
        <v>46</v>
      </c>
    </row>
    <row r="198" spans="1:8" s="288" customFormat="1">
      <c r="A198" s="285">
        <v>108</v>
      </c>
      <c r="B198" s="286" t="s">
        <v>452</v>
      </c>
      <c r="C198" s="286" t="s">
        <v>493</v>
      </c>
      <c r="D198" s="286" t="s">
        <v>494</v>
      </c>
      <c r="E198" s="286" t="s">
        <v>300</v>
      </c>
      <c r="F198" s="286" t="s">
        <v>309</v>
      </c>
      <c r="G198" s="287">
        <v>99</v>
      </c>
      <c r="H198" s="287">
        <v>51</v>
      </c>
    </row>
    <row r="199" spans="1:8" s="288" customFormat="1">
      <c r="A199" s="285">
        <v>108</v>
      </c>
      <c r="B199" s="286" t="s">
        <v>452</v>
      </c>
      <c r="C199" s="286" t="s">
        <v>493</v>
      </c>
      <c r="D199" s="286" t="s">
        <v>494</v>
      </c>
      <c r="E199" s="286" t="s">
        <v>310</v>
      </c>
      <c r="F199" s="286" t="s">
        <v>325</v>
      </c>
      <c r="G199" s="287">
        <v>116</v>
      </c>
      <c r="H199" s="287">
        <v>51</v>
      </c>
    </row>
    <row r="200" spans="1:8" s="288" customFormat="1">
      <c r="A200" s="285">
        <v>108</v>
      </c>
      <c r="B200" s="286" t="s">
        <v>452</v>
      </c>
      <c r="C200" s="286" t="s">
        <v>493</v>
      </c>
      <c r="D200" s="286" t="s">
        <v>494</v>
      </c>
      <c r="E200" s="286" t="s">
        <v>326</v>
      </c>
      <c r="F200" s="286" t="s">
        <v>305</v>
      </c>
      <c r="G200" s="287">
        <v>99</v>
      </c>
      <c r="H200" s="287">
        <v>51</v>
      </c>
    </row>
    <row r="201" spans="1:8" s="288" customFormat="1">
      <c r="A201" s="285">
        <v>109</v>
      </c>
      <c r="B201" s="286" t="s">
        <v>452</v>
      </c>
      <c r="C201" s="286" t="s">
        <v>495</v>
      </c>
      <c r="D201" s="286" t="s">
        <v>496</v>
      </c>
      <c r="E201" s="286" t="s">
        <v>300</v>
      </c>
      <c r="F201" s="286" t="s">
        <v>333</v>
      </c>
      <c r="G201" s="287">
        <v>101</v>
      </c>
      <c r="H201" s="287">
        <v>51</v>
      </c>
    </row>
    <row r="202" spans="1:8" s="288" customFormat="1">
      <c r="A202" s="285">
        <v>109</v>
      </c>
      <c r="B202" s="286" t="s">
        <v>452</v>
      </c>
      <c r="C202" s="286" t="s">
        <v>495</v>
      </c>
      <c r="D202" s="286" t="s">
        <v>496</v>
      </c>
      <c r="E202" s="286" t="s">
        <v>334</v>
      </c>
      <c r="F202" s="286" t="s">
        <v>325</v>
      </c>
      <c r="G202" s="287">
        <v>139</v>
      </c>
      <c r="H202" s="287">
        <v>51</v>
      </c>
    </row>
    <row r="203" spans="1:8" s="288" customFormat="1">
      <c r="A203" s="285">
        <v>109</v>
      </c>
      <c r="B203" s="286" t="s">
        <v>452</v>
      </c>
      <c r="C203" s="286" t="s">
        <v>495</v>
      </c>
      <c r="D203" s="286" t="s">
        <v>496</v>
      </c>
      <c r="E203" s="286" t="s">
        <v>326</v>
      </c>
      <c r="F203" s="286" t="s">
        <v>305</v>
      </c>
      <c r="G203" s="287">
        <v>101</v>
      </c>
      <c r="H203" s="287">
        <v>51</v>
      </c>
    </row>
    <row r="204" spans="1:8" s="288" customFormat="1">
      <c r="A204" s="285">
        <v>110</v>
      </c>
      <c r="B204" s="286" t="s">
        <v>497</v>
      </c>
      <c r="C204" s="286" t="s">
        <v>498</v>
      </c>
      <c r="D204" s="286" t="s">
        <v>499</v>
      </c>
      <c r="E204" s="286" t="s">
        <v>173</v>
      </c>
      <c r="F204" s="286" t="s">
        <v>173</v>
      </c>
      <c r="G204" s="287">
        <v>90</v>
      </c>
      <c r="H204" s="287">
        <v>46</v>
      </c>
    </row>
    <row r="205" spans="1:8" s="288" customFormat="1">
      <c r="A205" s="285">
        <v>111</v>
      </c>
      <c r="B205" s="286" t="s">
        <v>497</v>
      </c>
      <c r="C205" s="286" t="s">
        <v>500</v>
      </c>
      <c r="D205" s="286" t="s">
        <v>501</v>
      </c>
      <c r="E205" s="286" t="s">
        <v>173</v>
      </c>
      <c r="F205" s="286" t="s">
        <v>173</v>
      </c>
      <c r="G205" s="287">
        <v>133</v>
      </c>
      <c r="H205" s="287">
        <v>56</v>
      </c>
    </row>
    <row r="206" spans="1:8" s="288" customFormat="1">
      <c r="A206" s="285">
        <v>413</v>
      </c>
      <c r="B206" s="286" t="s">
        <v>497</v>
      </c>
      <c r="C206" s="286" t="s">
        <v>502</v>
      </c>
      <c r="D206" s="286" t="s">
        <v>503</v>
      </c>
      <c r="E206" s="286" t="s">
        <v>173</v>
      </c>
      <c r="F206" s="286" t="s">
        <v>173</v>
      </c>
      <c r="G206" s="287">
        <v>91</v>
      </c>
      <c r="H206" s="287">
        <v>51</v>
      </c>
    </row>
    <row r="207" spans="1:8" s="288" customFormat="1">
      <c r="A207" s="285">
        <v>115</v>
      </c>
      <c r="B207" s="286" t="s">
        <v>497</v>
      </c>
      <c r="C207" s="286" t="s">
        <v>504</v>
      </c>
      <c r="D207" s="286" t="s">
        <v>505</v>
      </c>
      <c r="E207" s="286" t="s">
        <v>300</v>
      </c>
      <c r="F207" s="286" t="s">
        <v>359</v>
      </c>
      <c r="G207" s="287">
        <v>143</v>
      </c>
      <c r="H207" s="287">
        <v>56</v>
      </c>
    </row>
    <row r="208" spans="1:8" s="288" customFormat="1">
      <c r="A208" s="285">
        <v>115</v>
      </c>
      <c r="B208" s="286" t="s">
        <v>497</v>
      </c>
      <c r="C208" s="286" t="s">
        <v>504</v>
      </c>
      <c r="D208" s="286" t="s">
        <v>505</v>
      </c>
      <c r="E208" s="286" t="s">
        <v>360</v>
      </c>
      <c r="F208" s="286" t="s">
        <v>311</v>
      </c>
      <c r="G208" s="287">
        <v>110</v>
      </c>
      <c r="H208" s="287">
        <v>56</v>
      </c>
    </row>
    <row r="209" spans="1:8" s="288" customFormat="1">
      <c r="A209" s="285">
        <v>115</v>
      </c>
      <c r="B209" s="286" t="s">
        <v>497</v>
      </c>
      <c r="C209" s="286" t="s">
        <v>504</v>
      </c>
      <c r="D209" s="286" t="s">
        <v>505</v>
      </c>
      <c r="E209" s="286" t="s">
        <v>312</v>
      </c>
      <c r="F209" s="286" t="s">
        <v>305</v>
      </c>
      <c r="G209" s="287">
        <v>143</v>
      </c>
      <c r="H209" s="287">
        <v>56</v>
      </c>
    </row>
    <row r="210" spans="1:8" s="288" customFormat="1">
      <c r="A210" s="285">
        <v>116</v>
      </c>
      <c r="B210" s="286" t="s">
        <v>497</v>
      </c>
      <c r="C210" s="286" t="s">
        <v>506</v>
      </c>
      <c r="D210" s="286" t="s">
        <v>507</v>
      </c>
      <c r="E210" s="286" t="s">
        <v>173</v>
      </c>
      <c r="F210" s="286" t="s">
        <v>173</v>
      </c>
      <c r="G210" s="287">
        <v>98</v>
      </c>
      <c r="H210" s="287">
        <v>56</v>
      </c>
    </row>
    <row r="211" spans="1:8" s="288" customFormat="1">
      <c r="A211" s="285">
        <v>117</v>
      </c>
      <c r="B211" s="286" t="s">
        <v>177</v>
      </c>
      <c r="C211" s="286" t="s">
        <v>508</v>
      </c>
      <c r="D211" s="286" t="s">
        <v>509</v>
      </c>
      <c r="E211" s="286" t="s">
        <v>173</v>
      </c>
      <c r="F211" s="286" t="s">
        <v>173</v>
      </c>
      <c r="G211" s="287">
        <v>86</v>
      </c>
      <c r="H211" s="287">
        <v>51</v>
      </c>
    </row>
    <row r="212" spans="1:8" s="288" customFormat="1">
      <c r="A212" s="285">
        <v>476</v>
      </c>
      <c r="B212" s="286" t="s">
        <v>177</v>
      </c>
      <c r="C212" s="286" t="s">
        <v>510</v>
      </c>
      <c r="D212" s="286" t="s">
        <v>511</v>
      </c>
      <c r="E212" s="286" t="s">
        <v>173</v>
      </c>
      <c r="F212" s="286" t="s">
        <v>173</v>
      </c>
      <c r="G212" s="287">
        <v>109</v>
      </c>
      <c r="H212" s="287">
        <v>51</v>
      </c>
    </row>
    <row r="213" spans="1:8" s="288" customFormat="1">
      <c r="A213" s="285">
        <v>118</v>
      </c>
      <c r="B213" s="286" t="s">
        <v>177</v>
      </c>
      <c r="C213" s="286" t="s">
        <v>512</v>
      </c>
      <c r="D213" s="286" t="s">
        <v>513</v>
      </c>
      <c r="E213" s="286" t="s">
        <v>173</v>
      </c>
      <c r="F213" s="286" t="s">
        <v>173</v>
      </c>
      <c r="G213" s="287">
        <v>93</v>
      </c>
      <c r="H213" s="287">
        <v>51</v>
      </c>
    </row>
    <row r="214" spans="1:8" s="288" customFormat="1">
      <c r="A214" s="285">
        <v>466</v>
      </c>
      <c r="B214" s="286" t="s">
        <v>284</v>
      </c>
      <c r="C214" s="286" t="s">
        <v>514</v>
      </c>
      <c r="D214" s="286" t="s">
        <v>515</v>
      </c>
      <c r="E214" s="286" t="s">
        <v>300</v>
      </c>
      <c r="F214" s="286" t="s">
        <v>356</v>
      </c>
      <c r="G214" s="287">
        <v>83</v>
      </c>
      <c r="H214" s="287">
        <v>61</v>
      </c>
    </row>
    <row r="215" spans="1:8" s="288" customFormat="1">
      <c r="A215" s="285">
        <v>466</v>
      </c>
      <c r="B215" s="286" t="s">
        <v>284</v>
      </c>
      <c r="C215" s="286" t="s">
        <v>514</v>
      </c>
      <c r="D215" s="286" t="s">
        <v>515</v>
      </c>
      <c r="E215" s="286" t="s">
        <v>357</v>
      </c>
      <c r="F215" s="286" t="s">
        <v>327</v>
      </c>
      <c r="G215" s="287">
        <v>107</v>
      </c>
      <c r="H215" s="287">
        <v>61</v>
      </c>
    </row>
    <row r="216" spans="1:8" s="288" customFormat="1">
      <c r="A216" s="285">
        <v>466</v>
      </c>
      <c r="B216" s="286" t="s">
        <v>284</v>
      </c>
      <c r="C216" s="286" t="s">
        <v>514</v>
      </c>
      <c r="D216" s="286" t="s">
        <v>515</v>
      </c>
      <c r="E216" s="286" t="s">
        <v>328</v>
      </c>
      <c r="F216" s="286" t="s">
        <v>305</v>
      </c>
      <c r="G216" s="287">
        <v>83</v>
      </c>
      <c r="H216" s="287">
        <v>61</v>
      </c>
    </row>
    <row r="217" spans="1:8" s="288" customFormat="1">
      <c r="A217" s="285">
        <v>120</v>
      </c>
      <c r="B217" s="286" t="s">
        <v>284</v>
      </c>
      <c r="C217" s="286" t="s">
        <v>516</v>
      </c>
      <c r="D217" s="286" t="s">
        <v>517</v>
      </c>
      <c r="E217" s="286" t="s">
        <v>300</v>
      </c>
      <c r="F217" s="286" t="s">
        <v>301</v>
      </c>
      <c r="G217" s="287">
        <v>85</v>
      </c>
      <c r="H217" s="287">
        <v>61</v>
      </c>
    </row>
    <row r="218" spans="1:8" s="288" customFormat="1">
      <c r="A218" s="285">
        <v>120</v>
      </c>
      <c r="B218" s="286" t="s">
        <v>284</v>
      </c>
      <c r="C218" s="286" t="s">
        <v>516</v>
      </c>
      <c r="D218" s="286" t="s">
        <v>517</v>
      </c>
      <c r="E218" s="286" t="s">
        <v>302</v>
      </c>
      <c r="F218" s="286" t="s">
        <v>327</v>
      </c>
      <c r="G218" s="287">
        <v>126</v>
      </c>
      <c r="H218" s="287">
        <v>61</v>
      </c>
    </row>
    <row r="219" spans="1:8" s="288" customFormat="1">
      <c r="A219" s="285">
        <v>120</v>
      </c>
      <c r="B219" s="286" t="s">
        <v>284</v>
      </c>
      <c r="C219" s="286" t="s">
        <v>516</v>
      </c>
      <c r="D219" s="286" t="s">
        <v>517</v>
      </c>
      <c r="E219" s="286" t="s">
        <v>328</v>
      </c>
      <c r="F219" s="286" t="s">
        <v>305</v>
      </c>
      <c r="G219" s="287">
        <v>85</v>
      </c>
      <c r="H219" s="287">
        <v>61</v>
      </c>
    </row>
    <row r="220" spans="1:8" s="288" customFormat="1">
      <c r="A220" s="285">
        <v>467</v>
      </c>
      <c r="B220" s="286" t="s">
        <v>284</v>
      </c>
      <c r="C220" s="286" t="s">
        <v>518</v>
      </c>
      <c r="D220" s="286" t="s">
        <v>519</v>
      </c>
      <c r="E220" s="286" t="s">
        <v>173</v>
      </c>
      <c r="F220" s="286" t="s">
        <v>173</v>
      </c>
      <c r="G220" s="287">
        <v>84</v>
      </c>
      <c r="H220" s="287">
        <v>46</v>
      </c>
    </row>
    <row r="221" spans="1:8" s="288" customFormat="1">
      <c r="A221" s="285">
        <v>122</v>
      </c>
      <c r="B221" s="286" t="s">
        <v>284</v>
      </c>
      <c r="C221" s="286" t="s">
        <v>520</v>
      </c>
      <c r="D221" s="286" t="s">
        <v>521</v>
      </c>
      <c r="E221" s="286" t="s">
        <v>300</v>
      </c>
      <c r="F221" s="286" t="s">
        <v>356</v>
      </c>
      <c r="G221" s="287">
        <v>93</v>
      </c>
      <c r="H221" s="287">
        <v>71</v>
      </c>
    </row>
    <row r="222" spans="1:8" s="288" customFormat="1">
      <c r="A222" s="285">
        <v>122</v>
      </c>
      <c r="B222" s="286" t="s">
        <v>284</v>
      </c>
      <c r="C222" s="286" t="s">
        <v>520</v>
      </c>
      <c r="D222" s="286" t="s">
        <v>521</v>
      </c>
      <c r="E222" s="286" t="s">
        <v>357</v>
      </c>
      <c r="F222" s="286" t="s">
        <v>327</v>
      </c>
      <c r="G222" s="287">
        <v>116</v>
      </c>
      <c r="H222" s="287">
        <v>71</v>
      </c>
    </row>
    <row r="223" spans="1:8" s="288" customFormat="1">
      <c r="A223" s="285">
        <v>122</v>
      </c>
      <c r="B223" s="286" t="s">
        <v>284</v>
      </c>
      <c r="C223" s="286" t="s">
        <v>520</v>
      </c>
      <c r="D223" s="286" t="s">
        <v>521</v>
      </c>
      <c r="E223" s="286" t="s">
        <v>328</v>
      </c>
      <c r="F223" s="286" t="s">
        <v>305</v>
      </c>
      <c r="G223" s="287">
        <v>93</v>
      </c>
      <c r="H223" s="287">
        <v>71</v>
      </c>
    </row>
    <row r="224" spans="1:8" s="288" customFormat="1">
      <c r="A224" s="285">
        <v>422</v>
      </c>
      <c r="B224" s="286" t="s">
        <v>522</v>
      </c>
      <c r="C224" s="286" t="s">
        <v>523</v>
      </c>
      <c r="D224" s="286" t="s">
        <v>524</v>
      </c>
      <c r="E224" s="286" t="s">
        <v>173</v>
      </c>
      <c r="F224" s="286" t="s">
        <v>173</v>
      </c>
      <c r="G224" s="287">
        <v>88</v>
      </c>
      <c r="H224" s="287">
        <v>51</v>
      </c>
    </row>
    <row r="225" spans="1:8" s="288" customFormat="1">
      <c r="A225" s="285">
        <v>123</v>
      </c>
      <c r="B225" s="286" t="s">
        <v>522</v>
      </c>
      <c r="C225" s="286" t="s">
        <v>525</v>
      </c>
      <c r="D225" s="286" t="s">
        <v>526</v>
      </c>
      <c r="E225" s="286" t="s">
        <v>300</v>
      </c>
      <c r="F225" s="286" t="s">
        <v>359</v>
      </c>
      <c r="G225" s="287">
        <v>209</v>
      </c>
      <c r="H225" s="287">
        <v>71</v>
      </c>
    </row>
    <row r="226" spans="1:8" s="288" customFormat="1">
      <c r="A226" s="285">
        <v>123</v>
      </c>
      <c r="B226" s="286" t="s">
        <v>522</v>
      </c>
      <c r="C226" s="286" t="s">
        <v>525</v>
      </c>
      <c r="D226" s="286" t="s">
        <v>526</v>
      </c>
      <c r="E226" s="286" t="s">
        <v>360</v>
      </c>
      <c r="F226" s="286" t="s">
        <v>311</v>
      </c>
      <c r="G226" s="287">
        <v>128</v>
      </c>
      <c r="H226" s="287">
        <v>71</v>
      </c>
    </row>
    <row r="227" spans="1:8" s="288" customFormat="1">
      <c r="A227" s="285">
        <v>123</v>
      </c>
      <c r="B227" s="286" t="s">
        <v>522</v>
      </c>
      <c r="C227" s="286" t="s">
        <v>525</v>
      </c>
      <c r="D227" s="286" t="s">
        <v>526</v>
      </c>
      <c r="E227" s="286" t="s">
        <v>312</v>
      </c>
      <c r="F227" s="286" t="s">
        <v>356</v>
      </c>
      <c r="G227" s="287">
        <v>186</v>
      </c>
      <c r="H227" s="287">
        <v>71</v>
      </c>
    </row>
    <row r="228" spans="1:8" s="288" customFormat="1">
      <c r="A228" s="285">
        <v>123</v>
      </c>
      <c r="B228" s="286" t="s">
        <v>522</v>
      </c>
      <c r="C228" s="286" t="s">
        <v>525</v>
      </c>
      <c r="D228" s="286" t="s">
        <v>526</v>
      </c>
      <c r="E228" s="286" t="s">
        <v>357</v>
      </c>
      <c r="F228" s="286" t="s">
        <v>327</v>
      </c>
      <c r="G228" s="287">
        <v>166</v>
      </c>
      <c r="H228" s="287">
        <v>71</v>
      </c>
    </row>
    <row r="229" spans="1:8" s="288" customFormat="1">
      <c r="A229" s="285">
        <v>123</v>
      </c>
      <c r="B229" s="286" t="s">
        <v>522</v>
      </c>
      <c r="C229" s="286" t="s">
        <v>525</v>
      </c>
      <c r="D229" s="286" t="s">
        <v>526</v>
      </c>
      <c r="E229" s="286" t="s">
        <v>328</v>
      </c>
      <c r="F229" s="286" t="s">
        <v>305</v>
      </c>
      <c r="G229" s="287">
        <v>209</v>
      </c>
      <c r="H229" s="287">
        <v>71</v>
      </c>
    </row>
    <row r="230" spans="1:8" s="288" customFormat="1">
      <c r="A230" s="285">
        <v>124</v>
      </c>
      <c r="B230" s="286" t="s">
        <v>522</v>
      </c>
      <c r="C230" s="286" t="s">
        <v>527</v>
      </c>
      <c r="D230" s="286" t="s">
        <v>528</v>
      </c>
      <c r="E230" s="286" t="s">
        <v>173</v>
      </c>
      <c r="F230" s="286" t="s">
        <v>173</v>
      </c>
      <c r="G230" s="287">
        <v>100</v>
      </c>
      <c r="H230" s="287">
        <v>61</v>
      </c>
    </row>
    <row r="231" spans="1:8" s="288" customFormat="1" ht="38.25">
      <c r="A231" s="285">
        <v>462</v>
      </c>
      <c r="B231" s="286" t="s">
        <v>522</v>
      </c>
      <c r="C231" s="289" t="s">
        <v>529</v>
      </c>
      <c r="D231" s="289" t="s">
        <v>530</v>
      </c>
      <c r="E231" s="286" t="s">
        <v>173</v>
      </c>
      <c r="F231" s="286" t="s">
        <v>173</v>
      </c>
      <c r="G231" s="287">
        <v>108</v>
      </c>
      <c r="H231" s="287">
        <v>56</v>
      </c>
    </row>
    <row r="232" spans="1:8" s="288" customFormat="1">
      <c r="A232" s="285">
        <v>126</v>
      </c>
      <c r="B232" s="286" t="s">
        <v>522</v>
      </c>
      <c r="C232" s="286" t="s">
        <v>531</v>
      </c>
      <c r="D232" s="286" t="s">
        <v>532</v>
      </c>
      <c r="E232" s="286" t="s">
        <v>173</v>
      </c>
      <c r="F232" s="286" t="s">
        <v>173</v>
      </c>
      <c r="G232" s="287">
        <v>85</v>
      </c>
      <c r="H232" s="287">
        <v>56</v>
      </c>
    </row>
    <row r="233" spans="1:8" s="288" customFormat="1">
      <c r="A233" s="285">
        <v>127</v>
      </c>
      <c r="B233" s="286" t="s">
        <v>533</v>
      </c>
      <c r="C233" s="286" t="s">
        <v>534</v>
      </c>
      <c r="D233" s="286" t="s">
        <v>471</v>
      </c>
      <c r="E233" s="286" t="s">
        <v>173</v>
      </c>
      <c r="F233" s="286" t="s">
        <v>173</v>
      </c>
      <c r="G233" s="287">
        <v>102</v>
      </c>
      <c r="H233" s="287">
        <v>56</v>
      </c>
    </row>
    <row r="234" spans="1:8" s="288" customFormat="1">
      <c r="A234" s="285">
        <v>129</v>
      </c>
      <c r="B234" s="286" t="s">
        <v>533</v>
      </c>
      <c r="C234" s="286" t="s">
        <v>535</v>
      </c>
      <c r="D234" s="286" t="s">
        <v>536</v>
      </c>
      <c r="E234" s="286" t="s">
        <v>173</v>
      </c>
      <c r="F234" s="286" t="s">
        <v>173</v>
      </c>
      <c r="G234" s="287">
        <v>87</v>
      </c>
      <c r="H234" s="287">
        <v>56</v>
      </c>
    </row>
    <row r="235" spans="1:8" s="288" customFormat="1">
      <c r="A235" s="285">
        <v>414</v>
      </c>
      <c r="B235" s="286" t="s">
        <v>533</v>
      </c>
      <c r="C235" s="286" t="s">
        <v>537</v>
      </c>
      <c r="D235" s="286" t="s">
        <v>538</v>
      </c>
      <c r="E235" s="286" t="s">
        <v>173</v>
      </c>
      <c r="F235" s="286" t="s">
        <v>173</v>
      </c>
      <c r="G235" s="287">
        <v>89</v>
      </c>
      <c r="H235" s="287">
        <v>46</v>
      </c>
    </row>
    <row r="236" spans="1:8" s="288" customFormat="1">
      <c r="A236" s="285">
        <v>130</v>
      </c>
      <c r="B236" s="286" t="s">
        <v>533</v>
      </c>
      <c r="C236" s="286" t="s">
        <v>539</v>
      </c>
      <c r="D236" s="286" t="s">
        <v>540</v>
      </c>
      <c r="E236" s="286" t="s">
        <v>173</v>
      </c>
      <c r="F236" s="286" t="s">
        <v>173</v>
      </c>
      <c r="G236" s="287">
        <v>95</v>
      </c>
      <c r="H236" s="287">
        <v>61</v>
      </c>
    </row>
    <row r="237" spans="1:8" s="288" customFormat="1">
      <c r="A237" s="285">
        <v>131</v>
      </c>
      <c r="B237" s="286" t="s">
        <v>533</v>
      </c>
      <c r="C237" s="286" t="s">
        <v>541</v>
      </c>
      <c r="D237" s="286" t="s">
        <v>542</v>
      </c>
      <c r="E237" s="286" t="s">
        <v>173</v>
      </c>
      <c r="F237" s="286" t="s">
        <v>173</v>
      </c>
      <c r="G237" s="287">
        <v>86</v>
      </c>
      <c r="H237" s="287">
        <v>51</v>
      </c>
    </row>
    <row r="238" spans="1:8" s="288" customFormat="1">
      <c r="A238" s="285">
        <v>134</v>
      </c>
      <c r="B238" s="286" t="s">
        <v>533</v>
      </c>
      <c r="C238" s="286" t="s">
        <v>543</v>
      </c>
      <c r="D238" s="286" t="s">
        <v>544</v>
      </c>
      <c r="E238" s="286" t="s">
        <v>173</v>
      </c>
      <c r="F238" s="286" t="s">
        <v>173</v>
      </c>
      <c r="G238" s="287">
        <v>88</v>
      </c>
      <c r="H238" s="287">
        <v>56</v>
      </c>
    </row>
    <row r="239" spans="1:8" s="288" customFormat="1">
      <c r="A239" s="285">
        <v>137</v>
      </c>
      <c r="B239" s="286" t="s">
        <v>545</v>
      </c>
      <c r="C239" s="286" t="s">
        <v>546</v>
      </c>
      <c r="D239" s="286" t="s">
        <v>547</v>
      </c>
      <c r="E239" s="286" t="s">
        <v>173</v>
      </c>
      <c r="F239" s="286" t="s">
        <v>173</v>
      </c>
      <c r="G239" s="287">
        <v>106</v>
      </c>
      <c r="H239" s="287">
        <v>61</v>
      </c>
    </row>
    <row r="240" spans="1:8" s="288" customFormat="1">
      <c r="A240" s="285">
        <v>138</v>
      </c>
      <c r="B240" s="286" t="s">
        <v>545</v>
      </c>
      <c r="C240" s="286" t="s">
        <v>548</v>
      </c>
      <c r="D240" s="286" t="s">
        <v>549</v>
      </c>
      <c r="E240" s="286" t="s">
        <v>173</v>
      </c>
      <c r="F240" s="286" t="s">
        <v>173</v>
      </c>
      <c r="G240" s="287">
        <v>92</v>
      </c>
      <c r="H240" s="287">
        <v>56</v>
      </c>
    </row>
    <row r="241" spans="1:8" s="288" customFormat="1">
      <c r="A241" s="285">
        <v>139</v>
      </c>
      <c r="B241" s="286" t="s">
        <v>550</v>
      </c>
      <c r="C241" s="286" t="s">
        <v>551</v>
      </c>
      <c r="D241" s="286" t="s">
        <v>552</v>
      </c>
      <c r="E241" s="286" t="s">
        <v>173</v>
      </c>
      <c r="F241" s="286" t="s">
        <v>173</v>
      </c>
      <c r="G241" s="287">
        <v>88</v>
      </c>
      <c r="H241" s="287">
        <v>51</v>
      </c>
    </row>
    <row r="242" spans="1:8" s="288" customFormat="1">
      <c r="A242" s="285">
        <v>436</v>
      </c>
      <c r="B242" s="286" t="s">
        <v>550</v>
      </c>
      <c r="C242" s="286" t="s">
        <v>553</v>
      </c>
      <c r="D242" s="286" t="s">
        <v>554</v>
      </c>
      <c r="E242" s="286" t="s">
        <v>173</v>
      </c>
      <c r="F242" s="286" t="s">
        <v>173</v>
      </c>
      <c r="G242" s="287">
        <v>127</v>
      </c>
      <c r="H242" s="287">
        <v>56</v>
      </c>
    </row>
    <row r="243" spans="1:8" s="288" customFormat="1">
      <c r="A243" s="285">
        <v>140</v>
      </c>
      <c r="B243" s="286" t="s">
        <v>550</v>
      </c>
      <c r="C243" s="286" t="s">
        <v>555</v>
      </c>
      <c r="D243" s="286" t="s">
        <v>556</v>
      </c>
      <c r="E243" s="286" t="s">
        <v>173</v>
      </c>
      <c r="F243" s="286" t="s">
        <v>173</v>
      </c>
      <c r="G243" s="287">
        <v>95</v>
      </c>
      <c r="H243" s="287">
        <v>61</v>
      </c>
    </row>
    <row r="244" spans="1:8" s="288" customFormat="1">
      <c r="A244" s="285">
        <v>141</v>
      </c>
      <c r="B244" s="286" t="s">
        <v>550</v>
      </c>
      <c r="C244" s="286" t="s">
        <v>557</v>
      </c>
      <c r="D244" s="286" t="s">
        <v>558</v>
      </c>
      <c r="E244" s="286" t="s">
        <v>300</v>
      </c>
      <c r="F244" s="286" t="s">
        <v>333</v>
      </c>
      <c r="G244" s="287">
        <v>100</v>
      </c>
      <c r="H244" s="287">
        <v>61</v>
      </c>
    </row>
    <row r="245" spans="1:8" s="288" customFormat="1">
      <c r="A245" s="285">
        <v>141</v>
      </c>
      <c r="B245" s="286" t="s">
        <v>550</v>
      </c>
      <c r="C245" s="286" t="s">
        <v>557</v>
      </c>
      <c r="D245" s="286" t="s">
        <v>558</v>
      </c>
      <c r="E245" s="286" t="s">
        <v>334</v>
      </c>
      <c r="F245" s="286" t="s">
        <v>301</v>
      </c>
      <c r="G245" s="287">
        <v>115</v>
      </c>
      <c r="H245" s="287">
        <v>61</v>
      </c>
    </row>
    <row r="246" spans="1:8" s="288" customFormat="1">
      <c r="A246" s="285">
        <v>141</v>
      </c>
      <c r="B246" s="286" t="s">
        <v>550</v>
      </c>
      <c r="C246" s="286" t="s">
        <v>557</v>
      </c>
      <c r="D246" s="286" t="s">
        <v>558</v>
      </c>
      <c r="E246" s="286" t="s">
        <v>302</v>
      </c>
      <c r="F246" s="286" t="s">
        <v>305</v>
      </c>
      <c r="G246" s="287">
        <v>100</v>
      </c>
      <c r="H246" s="287">
        <v>61</v>
      </c>
    </row>
    <row r="247" spans="1:8" s="288" customFormat="1" ht="38.25">
      <c r="A247" s="285">
        <v>478</v>
      </c>
      <c r="B247" s="286" t="s">
        <v>559</v>
      </c>
      <c r="C247" s="286" t="s">
        <v>560</v>
      </c>
      <c r="D247" s="289" t="s">
        <v>561</v>
      </c>
      <c r="E247" s="286" t="s">
        <v>173</v>
      </c>
      <c r="F247" s="286" t="s">
        <v>173</v>
      </c>
      <c r="G247" s="287">
        <v>84</v>
      </c>
      <c r="H247" s="287">
        <v>61</v>
      </c>
    </row>
    <row r="248" spans="1:8" s="288" customFormat="1">
      <c r="A248" s="285">
        <v>142</v>
      </c>
      <c r="B248" s="286" t="s">
        <v>559</v>
      </c>
      <c r="C248" s="286" t="s">
        <v>562</v>
      </c>
      <c r="D248" s="286" t="s">
        <v>563</v>
      </c>
      <c r="E248" s="286" t="s">
        <v>173</v>
      </c>
      <c r="F248" s="286" t="s">
        <v>173</v>
      </c>
      <c r="G248" s="287">
        <v>97</v>
      </c>
      <c r="H248" s="287">
        <v>56</v>
      </c>
    </row>
    <row r="249" spans="1:8" s="288" customFormat="1">
      <c r="A249" s="285">
        <v>438</v>
      </c>
      <c r="B249" s="286" t="s">
        <v>559</v>
      </c>
      <c r="C249" s="286" t="s">
        <v>564</v>
      </c>
      <c r="D249" s="286" t="s">
        <v>565</v>
      </c>
      <c r="E249" s="286" t="s">
        <v>173</v>
      </c>
      <c r="F249" s="286" t="s">
        <v>173</v>
      </c>
      <c r="G249" s="287">
        <v>91</v>
      </c>
      <c r="H249" s="287">
        <v>56</v>
      </c>
    </row>
    <row r="250" spans="1:8" s="288" customFormat="1" ht="25.5">
      <c r="A250" s="285">
        <v>144</v>
      </c>
      <c r="B250" s="286" t="s">
        <v>559</v>
      </c>
      <c r="C250" s="286" t="s">
        <v>566</v>
      </c>
      <c r="D250" s="289" t="s">
        <v>567</v>
      </c>
      <c r="E250" s="286" t="s">
        <v>300</v>
      </c>
      <c r="F250" s="286" t="s">
        <v>309</v>
      </c>
      <c r="G250" s="287">
        <v>140</v>
      </c>
      <c r="H250" s="287">
        <v>71</v>
      </c>
    </row>
    <row r="251" spans="1:8" s="288" customFormat="1" ht="25.5">
      <c r="A251" s="285">
        <v>144</v>
      </c>
      <c r="B251" s="286" t="s">
        <v>559</v>
      </c>
      <c r="C251" s="286" t="s">
        <v>566</v>
      </c>
      <c r="D251" s="289" t="s">
        <v>567</v>
      </c>
      <c r="E251" s="286" t="s">
        <v>310</v>
      </c>
      <c r="F251" s="286" t="s">
        <v>356</v>
      </c>
      <c r="G251" s="287">
        <v>151</v>
      </c>
      <c r="H251" s="287">
        <v>71</v>
      </c>
    </row>
    <row r="252" spans="1:8" s="288" customFormat="1" ht="25.5">
      <c r="A252" s="285">
        <v>144</v>
      </c>
      <c r="B252" s="286" t="s">
        <v>559</v>
      </c>
      <c r="C252" s="286" t="s">
        <v>566</v>
      </c>
      <c r="D252" s="289" t="s">
        <v>567</v>
      </c>
      <c r="E252" s="286" t="s">
        <v>357</v>
      </c>
      <c r="F252" s="286" t="s">
        <v>305</v>
      </c>
      <c r="G252" s="287">
        <v>108</v>
      </c>
      <c r="H252" s="287">
        <v>71</v>
      </c>
    </row>
    <row r="253" spans="1:8" s="288" customFormat="1">
      <c r="A253" s="285">
        <v>147</v>
      </c>
      <c r="B253" s="286" t="s">
        <v>568</v>
      </c>
      <c r="C253" s="286" t="s">
        <v>569</v>
      </c>
      <c r="D253" s="286" t="s">
        <v>570</v>
      </c>
      <c r="E253" s="286" t="s">
        <v>173</v>
      </c>
      <c r="F253" s="286" t="s">
        <v>173</v>
      </c>
      <c r="G253" s="287">
        <v>98</v>
      </c>
      <c r="H253" s="287">
        <v>56</v>
      </c>
    </row>
    <row r="254" spans="1:8" s="288" customFormat="1">
      <c r="A254" s="285">
        <v>148</v>
      </c>
      <c r="B254" s="286" t="s">
        <v>568</v>
      </c>
      <c r="C254" s="286" t="s">
        <v>571</v>
      </c>
      <c r="D254" s="286" t="s">
        <v>572</v>
      </c>
      <c r="E254" s="286" t="s">
        <v>300</v>
      </c>
      <c r="F254" s="286" t="s">
        <v>321</v>
      </c>
      <c r="G254" s="287">
        <v>237</v>
      </c>
      <c r="H254" s="287">
        <v>71</v>
      </c>
    </row>
    <row r="255" spans="1:8" s="288" customFormat="1">
      <c r="A255" s="285">
        <v>148</v>
      </c>
      <c r="B255" s="286" t="s">
        <v>568</v>
      </c>
      <c r="C255" s="286" t="s">
        <v>571</v>
      </c>
      <c r="D255" s="286" t="s">
        <v>572</v>
      </c>
      <c r="E255" s="286" t="s">
        <v>322</v>
      </c>
      <c r="F255" s="286" t="s">
        <v>361</v>
      </c>
      <c r="G255" s="287">
        <v>170</v>
      </c>
      <c r="H255" s="287">
        <v>71</v>
      </c>
    </row>
    <row r="256" spans="1:8" s="288" customFormat="1">
      <c r="A256" s="285">
        <v>148</v>
      </c>
      <c r="B256" s="286" t="s">
        <v>568</v>
      </c>
      <c r="C256" s="286" t="s">
        <v>571</v>
      </c>
      <c r="D256" s="286" t="s">
        <v>572</v>
      </c>
      <c r="E256" s="286" t="s">
        <v>362</v>
      </c>
      <c r="F256" s="286" t="s">
        <v>356</v>
      </c>
      <c r="G256" s="287">
        <v>229</v>
      </c>
      <c r="H256" s="287">
        <v>71</v>
      </c>
    </row>
    <row r="257" spans="1:8" s="288" customFormat="1">
      <c r="A257" s="285">
        <v>148</v>
      </c>
      <c r="B257" s="286" t="s">
        <v>568</v>
      </c>
      <c r="C257" s="286" t="s">
        <v>571</v>
      </c>
      <c r="D257" s="286" t="s">
        <v>572</v>
      </c>
      <c r="E257" s="286" t="s">
        <v>357</v>
      </c>
      <c r="F257" s="286" t="s">
        <v>327</v>
      </c>
      <c r="G257" s="287">
        <v>207</v>
      </c>
      <c r="H257" s="287">
        <v>71</v>
      </c>
    </row>
    <row r="258" spans="1:8" s="288" customFormat="1">
      <c r="A258" s="285">
        <v>148</v>
      </c>
      <c r="B258" s="286" t="s">
        <v>568</v>
      </c>
      <c r="C258" s="286" t="s">
        <v>571</v>
      </c>
      <c r="D258" s="286" t="s">
        <v>572</v>
      </c>
      <c r="E258" s="286" t="s">
        <v>328</v>
      </c>
      <c r="F258" s="286" t="s">
        <v>305</v>
      </c>
      <c r="G258" s="287">
        <v>237</v>
      </c>
      <c r="H258" s="287">
        <v>71</v>
      </c>
    </row>
    <row r="259" spans="1:8" s="288" customFormat="1">
      <c r="A259" s="285">
        <v>149</v>
      </c>
      <c r="B259" s="286" t="s">
        <v>568</v>
      </c>
      <c r="C259" s="286" t="s">
        <v>573</v>
      </c>
      <c r="D259" s="286" t="s">
        <v>574</v>
      </c>
      <c r="E259" s="286" t="s">
        <v>173</v>
      </c>
      <c r="F259" s="286" t="s">
        <v>173</v>
      </c>
      <c r="G259" s="287">
        <v>124</v>
      </c>
      <c r="H259" s="287">
        <v>71</v>
      </c>
    </row>
    <row r="260" spans="1:8" s="288" customFormat="1">
      <c r="A260" s="285">
        <v>150</v>
      </c>
      <c r="B260" s="286" t="s">
        <v>568</v>
      </c>
      <c r="C260" s="286" t="s">
        <v>575</v>
      </c>
      <c r="D260" s="286" t="s">
        <v>576</v>
      </c>
      <c r="E260" s="286" t="s">
        <v>300</v>
      </c>
      <c r="F260" s="286" t="s">
        <v>325</v>
      </c>
      <c r="G260" s="287">
        <v>103</v>
      </c>
      <c r="H260" s="287">
        <v>51</v>
      </c>
    </row>
    <row r="261" spans="1:8" s="288" customFormat="1">
      <c r="A261" s="285">
        <v>150</v>
      </c>
      <c r="B261" s="286" t="s">
        <v>568</v>
      </c>
      <c r="C261" s="286" t="s">
        <v>575</v>
      </c>
      <c r="D261" s="286" t="s">
        <v>576</v>
      </c>
      <c r="E261" s="286" t="s">
        <v>326</v>
      </c>
      <c r="F261" s="286" t="s">
        <v>356</v>
      </c>
      <c r="G261" s="287">
        <v>122</v>
      </c>
      <c r="H261" s="287">
        <v>51</v>
      </c>
    </row>
    <row r="262" spans="1:8" s="288" customFormat="1">
      <c r="A262" s="285">
        <v>150</v>
      </c>
      <c r="B262" s="286" t="s">
        <v>568</v>
      </c>
      <c r="C262" s="286" t="s">
        <v>575</v>
      </c>
      <c r="D262" s="286" t="s">
        <v>576</v>
      </c>
      <c r="E262" s="286" t="s">
        <v>357</v>
      </c>
      <c r="F262" s="286" t="s">
        <v>327</v>
      </c>
      <c r="G262" s="287">
        <v>175</v>
      </c>
      <c r="H262" s="287">
        <v>51</v>
      </c>
    </row>
    <row r="263" spans="1:8" s="288" customFormat="1">
      <c r="A263" s="285">
        <v>150</v>
      </c>
      <c r="B263" s="286" t="s">
        <v>568</v>
      </c>
      <c r="C263" s="286" t="s">
        <v>575</v>
      </c>
      <c r="D263" s="286" t="s">
        <v>576</v>
      </c>
      <c r="E263" s="286" t="s">
        <v>328</v>
      </c>
      <c r="F263" s="286" t="s">
        <v>305</v>
      </c>
      <c r="G263" s="287">
        <v>103</v>
      </c>
      <c r="H263" s="287">
        <v>51</v>
      </c>
    </row>
    <row r="264" spans="1:8" s="288" customFormat="1">
      <c r="A264" s="285">
        <v>151</v>
      </c>
      <c r="B264" s="286" t="s">
        <v>568</v>
      </c>
      <c r="C264" s="286" t="s">
        <v>577</v>
      </c>
      <c r="D264" s="286" t="s">
        <v>578</v>
      </c>
      <c r="E264" s="286" t="s">
        <v>300</v>
      </c>
      <c r="F264" s="286" t="s">
        <v>356</v>
      </c>
      <c r="G264" s="287">
        <v>93</v>
      </c>
      <c r="H264" s="287">
        <v>56</v>
      </c>
    </row>
    <row r="265" spans="1:8" s="288" customFormat="1">
      <c r="A265" s="285">
        <v>151</v>
      </c>
      <c r="B265" s="286" t="s">
        <v>568</v>
      </c>
      <c r="C265" s="286" t="s">
        <v>577</v>
      </c>
      <c r="D265" s="286" t="s">
        <v>578</v>
      </c>
      <c r="E265" s="286" t="s">
        <v>357</v>
      </c>
      <c r="F265" s="286" t="s">
        <v>327</v>
      </c>
      <c r="G265" s="287">
        <v>147</v>
      </c>
      <c r="H265" s="287">
        <v>56</v>
      </c>
    </row>
    <row r="266" spans="1:8" s="288" customFormat="1">
      <c r="A266" s="285">
        <v>151</v>
      </c>
      <c r="B266" s="286" t="s">
        <v>568</v>
      </c>
      <c r="C266" s="286" t="s">
        <v>577</v>
      </c>
      <c r="D266" s="286" t="s">
        <v>578</v>
      </c>
      <c r="E266" s="286" t="s">
        <v>328</v>
      </c>
      <c r="F266" s="286" t="s">
        <v>305</v>
      </c>
      <c r="G266" s="287">
        <v>93</v>
      </c>
      <c r="H266" s="287">
        <v>56</v>
      </c>
    </row>
    <row r="267" spans="1:8" s="288" customFormat="1">
      <c r="A267" s="285">
        <v>152</v>
      </c>
      <c r="B267" s="286" t="s">
        <v>568</v>
      </c>
      <c r="C267" s="286" t="s">
        <v>579</v>
      </c>
      <c r="D267" s="286" t="s">
        <v>580</v>
      </c>
      <c r="E267" s="286" t="s">
        <v>300</v>
      </c>
      <c r="F267" s="286" t="s">
        <v>356</v>
      </c>
      <c r="G267" s="287">
        <v>128</v>
      </c>
      <c r="H267" s="287">
        <v>71</v>
      </c>
    </row>
    <row r="268" spans="1:8" s="288" customFormat="1">
      <c r="A268" s="285">
        <v>152</v>
      </c>
      <c r="B268" s="286" t="s">
        <v>568</v>
      </c>
      <c r="C268" s="286" t="s">
        <v>579</v>
      </c>
      <c r="D268" s="286" t="s">
        <v>580</v>
      </c>
      <c r="E268" s="286" t="s">
        <v>357</v>
      </c>
      <c r="F268" s="286" t="s">
        <v>327</v>
      </c>
      <c r="G268" s="287">
        <v>264</v>
      </c>
      <c r="H268" s="287">
        <v>71</v>
      </c>
    </row>
    <row r="269" spans="1:8" s="288" customFormat="1">
      <c r="A269" s="285">
        <v>152</v>
      </c>
      <c r="B269" s="286" t="s">
        <v>568</v>
      </c>
      <c r="C269" s="286" t="s">
        <v>579</v>
      </c>
      <c r="D269" s="286" t="s">
        <v>580</v>
      </c>
      <c r="E269" s="286" t="s">
        <v>328</v>
      </c>
      <c r="F269" s="286" t="s">
        <v>305</v>
      </c>
      <c r="G269" s="287">
        <v>128</v>
      </c>
      <c r="H269" s="287">
        <v>71</v>
      </c>
    </row>
    <row r="270" spans="1:8" s="288" customFormat="1">
      <c r="A270" s="285">
        <v>153</v>
      </c>
      <c r="B270" s="286" t="s">
        <v>568</v>
      </c>
      <c r="C270" s="286" t="s">
        <v>581</v>
      </c>
      <c r="D270" s="286" t="s">
        <v>581</v>
      </c>
      <c r="E270" s="286" t="s">
        <v>300</v>
      </c>
      <c r="F270" s="286" t="s">
        <v>301</v>
      </c>
      <c r="G270" s="287">
        <v>138</v>
      </c>
      <c r="H270" s="287">
        <v>61</v>
      </c>
    </row>
    <row r="271" spans="1:8" s="288" customFormat="1">
      <c r="A271" s="285">
        <v>153</v>
      </c>
      <c r="B271" s="286" t="s">
        <v>568</v>
      </c>
      <c r="C271" s="286" t="s">
        <v>581</v>
      </c>
      <c r="D271" s="286" t="s">
        <v>581</v>
      </c>
      <c r="E271" s="286" t="s">
        <v>302</v>
      </c>
      <c r="F271" s="286" t="s">
        <v>305</v>
      </c>
      <c r="G271" s="287">
        <v>267</v>
      </c>
      <c r="H271" s="287">
        <v>61</v>
      </c>
    </row>
    <row r="272" spans="1:8" s="288" customFormat="1">
      <c r="A272" s="285">
        <v>154</v>
      </c>
      <c r="B272" s="286" t="s">
        <v>568</v>
      </c>
      <c r="C272" s="286" t="s">
        <v>582</v>
      </c>
      <c r="D272" s="286" t="s">
        <v>583</v>
      </c>
      <c r="E272" s="286" t="s">
        <v>173</v>
      </c>
      <c r="F272" s="286" t="s">
        <v>173</v>
      </c>
      <c r="G272" s="287">
        <v>102</v>
      </c>
      <c r="H272" s="287">
        <v>56</v>
      </c>
    </row>
    <row r="273" spans="1:8" s="288" customFormat="1">
      <c r="A273" s="285">
        <v>155</v>
      </c>
      <c r="B273" s="286" t="s">
        <v>568</v>
      </c>
      <c r="C273" s="286" t="s">
        <v>584</v>
      </c>
      <c r="D273" s="286" t="s">
        <v>585</v>
      </c>
      <c r="E273" s="286" t="s">
        <v>300</v>
      </c>
      <c r="F273" s="286" t="s">
        <v>356</v>
      </c>
      <c r="G273" s="287">
        <v>110</v>
      </c>
      <c r="H273" s="287">
        <v>61</v>
      </c>
    </row>
    <row r="274" spans="1:8" s="288" customFormat="1">
      <c r="A274" s="285">
        <v>155</v>
      </c>
      <c r="B274" s="286" t="s">
        <v>568</v>
      </c>
      <c r="C274" s="286" t="s">
        <v>584</v>
      </c>
      <c r="D274" s="286" t="s">
        <v>585</v>
      </c>
      <c r="E274" s="286" t="s">
        <v>357</v>
      </c>
      <c r="F274" s="286" t="s">
        <v>327</v>
      </c>
      <c r="G274" s="287">
        <v>134</v>
      </c>
      <c r="H274" s="287">
        <v>61</v>
      </c>
    </row>
    <row r="275" spans="1:8" s="288" customFormat="1">
      <c r="A275" s="285">
        <v>155</v>
      </c>
      <c r="B275" s="286" t="s">
        <v>568</v>
      </c>
      <c r="C275" s="286" t="s">
        <v>584</v>
      </c>
      <c r="D275" s="286" t="s">
        <v>585</v>
      </c>
      <c r="E275" s="286" t="s">
        <v>328</v>
      </c>
      <c r="F275" s="286" t="s">
        <v>305</v>
      </c>
      <c r="G275" s="287">
        <v>110</v>
      </c>
      <c r="H275" s="287">
        <v>61</v>
      </c>
    </row>
    <row r="276" spans="1:8" s="288" customFormat="1">
      <c r="A276" s="285">
        <v>156</v>
      </c>
      <c r="B276" s="286" t="s">
        <v>568</v>
      </c>
      <c r="C276" s="286" t="s">
        <v>586</v>
      </c>
      <c r="D276" s="286" t="s">
        <v>587</v>
      </c>
      <c r="E276" s="286" t="s">
        <v>173</v>
      </c>
      <c r="F276" s="286" t="s">
        <v>173</v>
      </c>
      <c r="G276" s="287">
        <v>98</v>
      </c>
      <c r="H276" s="287">
        <v>56</v>
      </c>
    </row>
    <row r="277" spans="1:8" s="288" customFormat="1">
      <c r="A277" s="285">
        <v>157</v>
      </c>
      <c r="B277" s="286" t="s">
        <v>568</v>
      </c>
      <c r="C277" s="286" t="s">
        <v>588</v>
      </c>
      <c r="D277" s="286" t="s">
        <v>589</v>
      </c>
      <c r="E277" s="286" t="s">
        <v>173</v>
      </c>
      <c r="F277" s="286" t="s">
        <v>173</v>
      </c>
      <c r="G277" s="287">
        <v>129</v>
      </c>
      <c r="H277" s="287">
        <v>51</v>
      </c>
    </row>
    <row r="278" spans="1:8" s="288" customFormat="1">
      <c r="A278" s="285">
        <v>158</v>
      </c>
      <c r="B278" s="286" t="s">
        <v>568</v>
      </c>
      <c r="C278" s="286" t="s">
        <v>590</v>
      </c>
      <c r="D278" s="286" t="s">
        <v>591</v>
      </c>
      <c r="E278" s="286" t="s">
        <v>173</v>
      </c>
      <c r="F278" s="286" t="s">
        <v>173</v>
      </c>
      <c r="G278" s="287">
        <v>102</v>
      </c>
      <c r="H278" s="287">
        <v>51</v>
      </c>
    </row>
    <row r="279" spans="1:8" s="288" customFormat="1">
      <c r="A279" s="285">
        <v>160</v>
      </c>
      <c r="B279" s="286" t="s">
        <v>568</v>
      </c>
      <c r="C279" s="286" t="s">
        <v>592</v>
      </c>
      <c r="D279" s="286" t="s">
        <v>592</v>
      </c>
      <c r="E279" s="286" t="s">
        <v>173</v>
      </c>
      <c r="F279" s="286" t="s">
        <v>173</v>
      </c>
      <c r="G279" s="287">
        <v>102</v>
      </c>
      <c r="H279" s="287">
        <v>61</v>
      </c>
    </row>
    <row r="280" spans="1:8" s="288" customFormat="1">
      <c r="A280" s="285">
        <v>161</v>
      </c>
      <c r="B280" s="286" t="s">
        <v>593</v>
      </c>
      <c r="C280" s="286" t="s">
        <v>594</v>
      </c>
      <c r="D280" s="286" t="s">
        <v>595</v>
      </c>
      <c r="E280" s="286" t="s">
        <v>173</v>
      </c>
      <c r="F280" s="286" t="s">
        <v>173</v>
      </c>
      <c r="G280" s="287">
        <v>93</v>
      </c>
      <c r="H280" s="287">
        <v>56</v>
      </c>
    </row>
    <row r="281" spans="1:8" s="288" customFormat="1">
      <c r="A281" s="285">
        <v>162</v>
      </c>
      <c r="B281" s="286" t="s">
        <v>593</v>
      </c>
      <c r="C281" s="286" t="s">
        <v>596</v>
      </c>
      <c r="D281" s="286" t="s">
        <v>597</v>
      </c>
      <c r="E281" s="286" t="s">
        <v>300</v>
      </c>
      <c r="F281" s="286" t="s">
        <v>321</v>
      </c>
      <c r="G281" s="287">
        <v>121</v>
      </c>
      <c r="H281" s="287">
        <v>61</v>
      </c>
    </row>
    <row r="282" spans="1:8" s="288" customFormat="1">
      <c r="A282" s="285">
        <v>162</v>
      </c>
      <c r="B282" s="286" t="s">
        <v>593</v>
      </c>
      <c r="C282" s="286" t="s">
        <v>596</v>
      </c>
      <c r="D282" s="286" t="s">
        <v>597</v>
      </c>
      <c r="E282" s="286" t="s">
        <v>322</v>
      </c>
      <c r="F282" s="286" t="s">
        <v>325</v>
      </c>
      <c r="G282" s="287">
        <v>101</v>
      </c>
      <c r="H282" s="287">
        <v>61</v>
      </c>
    </row>
    <row r="283" spans="1:8" s="288" customFormat="1">
      <c r="A283" s="285">
        <v>162</v>
      </c>
      <c r="B283" s="286" t="s">
        <v>593</v>
      </c>
      <c r="C283" s="286" t="s">
        <v>596</v>
      </c>
      <c r="D283" s="286" t="s">
        <v>597</v>
      </c>
      <c r="E283" s="286" t="s">
        <v>326</v>
      </c>
      <c r="F283" s="286" t="s">
        <v>305</v>
      </c>
      <c r="G283" s="287">
        <v>121</v>
      </c>
      <c r="H283" s="287">
        <v>61</v>
      </c>
    </row>
    <row r="284" spans="1:8" s="288" customFormat="1">
      <c r="A284" s="285">
        <v>163</v>
      </c>
      <c r="B284" s="286" t="s">
        <v>593</v>
      </c>
      <c r="C284" s="286" t="s">
        <v>598</v>
      </c>
      <c r="D284" s="286" t="s">
        <v>598</v>
      </c>
      <c r="E284" s="286" t="s">
        <v>300</v>
      </c>
      <c r="F284" s="286" t="s">
        <v>359</v>
      </c>
      <c r="G284" s="287">
        <v>147</v>
      </c>
      <c r="H284" s="287">
        <v>71</v>
      </c>
    </row>
    <row r="285" spans="1:8" s="288" customFormat="1">
      <c r="A285" s="285">
        <v>163</v>
      </c>
      <c r="B285" s="286" t="s">
        <v>593</v>
      </c>
      <c r="C285" s="286" t="s">
        <v>598</v>
      </c>
      <c r="D285" s="286" t="s">
        <v>598</v>
      </c>
      <c r="E285" s="286" t="s">
        <v>360</v>
      </c>
      <c r="F285" s="286" t="s">
        <v>311</v>
      </c>
      <c r="G285" s="287">
        <v>119</v>
      </c>
      <c r="H285" s="287">
        <v>71</v>
      </c>
    </row>
    <row r="286" spans="1:8" s="288" customFormat="1">
      <c r="A286" s="285">
        <v>163</v>
      </c>
      <c r="B286" s="286" t="s">
        <v>593</v>
      </c>
      <c r="C286" s="286" t="s">
        <v>598</v>
      </c>
      <c r="D286" s="286" t="s">
        <v>598</v>
      </c>
      <c r="E286" s="286" t="s">
        <v>312</v>
      </c>
      <c r="F286" s="286" t="s">
        <v>305</v>
      </c>
      <c r="G286" s="287">
        <v>147</v>
      </c>
      <c r="H286" s="287">
        <v>71</v>
      </c>
    </row>
    <row r="287" spans="1:8" s="288" customFormat="1">
      <c r="A287" s="285">
        <v>429</v>
      </c>
      <c r="B287" s="286" t="s">
        <v>593</v>
      </c>
      <c r="C287" s="286" t="s">
        <v>599</v>
      </c>
      <c r="D287" s="286" t="s">
        <v>600</v>
      </c>
      <c r="E287" s="286" t="s">
        <v>173</v>
      </c>
      <c r="F287" s="286" t="s">
        <v>173</v>
      </c>
      <c r="G287" s="287">
        <v>98</v>
      </c>
      <c r="H287" s="287">
        <v>61</v>
      </c>
    </row>
    <row r="288" spans="1:8" s="288" customFormat="1">
      <c r="A288" s="285">
        <v>164</v>
      </c>
      <c r="B288" s="286" t="s">
        <v>593</v>
      </c>
      <c r="C288" s="286" t="s">
        <v>601</v>
      </c>
      <c r="D288" s="286" t="s">
        <v>602</v>
      </c>
      <c r="E288" s="286" t="s">
        <v>300</v>
      </c>
      <c r="F288" s="286" t="s">
        <v>321</v>
      </c>
      <c r="G288" s="287">
        <v>134</v>
      </c>
      <c r="H288" s="287">
        <v>61</v>
      </c>
    </row>
    <row r="289" spans="1:8" s="288" customFormat="1">
      <c r="A289" s="285">
        <v>164</v>
      </c>
      <c r="B289" s="286" t="s">
        <v>593</v>
      </c>
      <c r="C289" s="286" t="s">
        <v>601</v>
      </c>
      <c r="D289" s="286" t="s">
        <v>602</v>
      </c>
      <c r="E289" s="286" t="s">
        <v>322</v>
      </c>
      <c r="F289" s="286" t="s">
        <v>361</v>
      </c>
      <c r="G289" s="287">
        <v>114</v>
      </c>
      <c r="H289" s="287">
        <v>61</v>
      </c>
    </row>
    <row r="290" spans="1:8" s="288" customFormat="1">
      <c r="A290" s="285">
        <v>164</v>
      </c>
      <c r="B290" s="286" t="s">
        <v>593</v>
      </c>
      <c r="C290" s="286" t="s">
        <v>601</v>
      </c>
      <c r="D290" s="286" t="s">
        <v>602</v>
      </c>
      <c r="E290" s="286" t="s">
        <v>362</v>
      </c>
      <c r="F290" s="286" t="s">
        <v>301</v>
      </c>
      <c r="G290" s="287">
        <v>137</v>
      </c>
      <c r="H290" s="287">
        <v>61</v>
      </c>
    </row>
    <row r="291" spans="1:8" s="288" customFormat="1">
      <c r="A291" s="285">
        <v>164</v>
      </c>
      <c r="B291" s="286" t="s">
        <v>593</v>
      </c>
      <c r="C291" s="286" t="s">
        <v>601</v>
      </c>
      <c r="D291" s="286" t="s">
        <v>602</v>
      </c>
      <c r="E291" s="286" t="s">
        <v>302</v>
      </c>
      <c r="F291" s="286" t="s">
        <v>327</v>
      </c>
      <c r="G291" s="287">
        <v>170</v>
      </c>
      <c r="H291" s="287">
        <v>61</v>
      </c>
    </row>
    <row r="292" spans="1:8" s="288" customFormat="1">
      <c r="A292" s="285">
        <v>164</v>
      </c>
      <c r="B292" s="286" t="s">
        <v>593</v>
      </c>
      <c r="C292" s="286" t="s">
        <v>601</v>
      </c>
      <c r="D292" s="286" t="s">
        <v>602</v>
      </c>
      <c r="E292" s="286" t="s">
        <v>328</v>
      </c>
      <c r="F292" s="286" t="s">
        <v>305</v>
      </c>
      <c r="G292" s="287">
        <v>134</v>
      </c>
      <c r="H292" s="287">
        <v>61</v>
      </c>
    </row>
    <row r="293" spans="1:8" s="288" customFormat="1">
      <c r="A293" s="285">
        <v>473</v>
      </c>
      <c r="B293" s="286" t="s">
        <v>593</v>
      </c>
      <c r="C293" s="286" t="s">
        <v>603</v>
      </c>
      <c r="D293" s="286" t="s">
        <v>604</v>
      </c>
      <c r="E293" s="286" t="s">
        <v>173</v>
      </c>
      <c r="F293" s="286" t="s">
        <v>173</v>
      </c>
      <c r="G293" s="287">
        <v>115</v>
      </c>
      <c r="H293" s="287">
        <v>51</v>
      </c>
    </row>
    <row r="294" spans="1:8" s="288" customFormat="1">
      <c r="A294" s="285">
        <v>165</v>
      </c>
      <c r="B294" s="286" t="s">
        <v>593</v>
      </c>
      <c r="C294" s="286" t="s">
        <v>605</v>
      </c>
      <c r="D294" s="286" t="s">
        <v>606</v>
      </c>
      <c r="E294" s="286" t="s">
        <v>173</v>
      </c>
      <c r="F294" s="286" t="s">
        <v>173</v>
      </c>
      <c r="G294" s="287">
        <v>104</v>
      </c>
      <c r="H294" s="287">
        <v>61</v>
      </c>
    </row>
    <row r="295" spans="1:8" s="288" customFormat="1">
      <c r="A295" s="285">
        <v>166</v>
      </c>
      <c r="B295" s="286" t="s">
        <v>593</v>
      </c>
      <c r="C295" s="286" t="s">
        <v>607</v>
      </c>
      <c r="D295" s="286" t="s">
        <v>607</v>
      </c>
      <c r="E295" s="286" t="s">
        <v>173</v>
      </c>
      <c r="F295" s="286" t="s">
        <v>173</v>
      </c>
      <c r="G295" s="287">
        <v>100</v>
      </c>
      <c r="H295" s="287">
        <v>56</v>
      </c>
    </row>
    <row r="296" spans="1:8" s="288" customFormat="1">
      <c r="A296" s="285">
        <v>169</v>
      </c>
      <c r="B296" s="286" t="s">
        <v>593</v>
      </c>
      <c r="C296" s="286" t="s">
        <v>608</v>
      </c>
      <c r="D296" s="286" t="s">
        <v>609</v>
      </c>
      <c r="E296" s="286" t="s">
        <v>173</v>
      </c>
      <c r="F296" s="286" t="s">
        <v>173</v>
      </c>
      <c r="G296" s="287">
        <v>98</v>
      </c>
      <c r="H296" s="287">
        <v>61</v>
      </c>
    </row>
    <row r="297" spans="1:8" s="288" customFormat="1">
      <c r="A297" s="285">
        <v>170</v>
      </c>
      <c r="B297" s="286" t="s">
        <v>593</v>
      </c>
      <c r="C297" s="286" t="s">
        <v>610</v>
      </c>
      <c r="D297" s="286" t="s">
        <v>592</v>
      </c>
      <c r="E297" s="286" t="s">
        <v>300</v>
      </c>
      <c r="F297" s="286" t="s">
        <v>321</v>
      </c>
      <c r="G297" s="287">
        <v>97</v>
      </c>
      <c r="H297" s="287">
        <v>71</v>
      </c>
    </row>
    <row r="298" spans="1:8" s="288" customFormat="1">
      <c r="A298" s="285">
        <v>170</v>
      </c>
      <c r="B298" s="286" t="s">
        <v>593</v>
      </c>
      <c r="C298" s="286" t="s">
        <v>610</v>
      </c>
      <c r="D298" s="286" t="s">
        <v>592</v>
      </c>
      <c r="E298" s="286" t="s">
        <v>322</v>
      </c>
      <c r="F298" s="286" t="s">
        <v>361</v>
      </c>
      <c r="G298" s="287">
        <v>83</v>
      </c>
      <c r="H298" s="287">
        <v>71</v>
      </c>
    </row>
    <row r="299" spans="1:8" s="288" customFormat="1">
      <c r="A299" s="285">
        <v>170</v>
      </c>
      <c r="B299" s="286" t="s">
        <v>593</v>
      </c>
      <c r="C299" s="286" t="s">
        <v>610</v>
      </c>
      <c r="D299" s="286" t="s">
        <v>592</v>
      </c>
      <c r="E299" s="286" t="s">
        <v>362</v>
      </c>
      <c r="F299" s="286" t="s">
        <v>301</v>
      </c>
      <c r="G299" s="287">
        <v>87</v>
      </c>
      <c r="H299" s="287">
        <v>71</v>
      </c>
    </row>
    <row r="300" spans="1:8" s="288" customFormat="1">
      <c r="A300" s="285">
        <v>170</v>
      </c>
      <c r="B300" s="286" t="s">
        <v>593</v>
      </c>
      <c r="C300" s="286" t="s">
        <v>610</v>
      </c>
      <c r="D300" s="286" t="s">
        <v>592</v>
      </c>
      <c r="E300" s="286" t="s">
        <v>302</v>
      </c>
      <c r="F300" s="286" t="s">
        <v>327</v>
      </c>
      <c r="G300" s="287">
        <v>189</v>
      </c>
      <c r="H300" s="287">
        <v>71</v>
      </c>
    </row>
    <row r="301" spans="1:8" s="288" customFormat="1">
      <c r="A301" s="285">
        <v>170</v>
      </c>
      <c r="B301" s="286" t="s">
        <v>593</v>
      </c>
      <c r="C301" s="286" t="s">
        <v>610</v>
      </c>
      <c r="D301" s="286" t="s">
        <v>592</v>
      </c>
      <c r="E301" s="286" t="s">
        <v>328</v>
      </c>
      <c r="F301" s="286" t="s">
        <v>305</v>
      </c>
      <c r="G301" s="287">
        <v>97</v>
      </c>
      <c r="H301" s="287">
        <v>71</v>
      </c>
    </row>
    <row r="302" spans="1:8" s="288" customFormat="1">
      <c r="A302" s="285">
        <v>171</v>
      </c>
      <c r="B302" s="286" t="s">
        <v>611</v>
      </c>
      <c r="C302" s="286" t="s">
        <v>612</v>
      </c>
      <c r="D302" s="286" t="s">
        <v>613</v>
      </c>
      <c r="E302" s="286" t="s">
        <v>300</v>
      </c>
      <c r="F302" s="286" t="s">
        <v>321</v>
      </c>
      <c r="G302" s="287">
        <v>119</v>
      </c>
      <c r="H302" s="287">
        <v>61</v>
      </c>
    </row>
    <row r="303" spans="1:8" s="288" customFormat="1">
      <c r="A303" s="285">
        <v>171</v>
      </c>
      <c r="B303" s="286" t="s">
        <v>611</v>
      </c>
      <c r="C303" s="286" t="s">
        <v>612</v>
      </c>
      <c r="D303" s="286" t="s">
        <v>613</v>
      </c>
      <c r="E303" s="286" t="s">
        <v>322</v>
      </c>
      <c r="F303" s="286" t="s">
        <v>356</v>
      </c>
      <c r="G303" s="287">
        <v>95</v>
      </c>
      <c r="H303" s="287">
        <v>61</v>
      </c>
    </row>
    <row r="304" spans="1:8" s="288" customFormat="1">
      <c r="A304" s="285">
        <v>171</v>
      </c>
      <c r="B304" s="286" t="s">
        <v>611</v>
      </c>
      <c r="C304" s="286" t="s">
        <v>612</v>
      </c>
      <c r="D304" s="286" t="s">
        <v>613</v>
      </c>
      <c r="E304" s="286" t="s">
        <v>357</v>
      </c>
      <c r="F304" s="286" t="s">
        <v>327</v>
      </c>
      <c r="G304" s="287">
        <v>155</v>
      </c>
      <c r="H304" s="287">
        <v>61</v>
      </c>
    </row>
    <row r="305" spans="1:8" s="288" customFormat="1">
      <c r="A305" s="285">
        <v>171</v>
      </c>
      <c r="B305" s="286" t="s">
        <v>611</v>
      </c>
      <c r="C305" s="286" t="s">
        <v>612</v>
      </c>
      <c r="D305" s="286" t="s">
        <v>613</v>
      </c>
      <c r="E305" s="286" t="s">
        <v>328</v>
      </c>
      <c r="F305" s="286" t="s">
        <v>305</v>
      </c>
      <c r="G305" s="287">
        <v>119</v>
      </c>
      <c r="H305" s="287">
        <v>61</v>
      </c>
    </row>
    <row r="306" spans="1:8" s="288" customFormat="1">
      <c r="A306" s="285">
        <v>172</v>
      </c>
      <c r="B306" s="286" t="s">
        <v>611</v>
      </c>
      <c r="C306" s="286" t="s">
        <v>614</v>
      </c>
      <c r="D306" s="286" t="s">
        <v>615</v>
      </c>
      <c r="E306" s="286" t="s">
        <v>300</v>
      </c>
      <c r="F306" s="286" t="s">
        <v>356</v>
      </c>
      <c r="G306" s="287">
        <v>105</v>
      </c>
      <c r="H306" s="287">
        <v>56</v>
      </c>
    </row>
    <row r="307" spans="1:8" s="288" customFormat="1">
      <c r="A307" s="285">
        <v>172</v>
      </c>
      <c r="B307" s="286" t="s">
        <v>611</v>
      </c>
      <c r="C307" s="286" t="s">
        <v>614</v>
      </c>
      <c r="D307" s="286" t="s">
        <v>615</v>
      </c>
      <c r="E307" s="286" t="s">
        <v>357</v>
      </c>
      <c r="F307" s="286" t="s">
        <v>327</v>
      </c>
      <c r="G307" s="287">
        <v>142</v>
      </c>
      <c r="H307" s="287">
        <v>56</v>
      </c>
    </row>
    <row r="308" spans="1:8" s="288" customFormat="1">
      <c r="A308" s="285">
        <v>172</v>
      </c>
      <c r="B308" s="286" t="s">
        <v>611</v>
      </c>
      <c r="C308" s="286" t="s">
        <v>614</v>
      </c>
      <c r="D308" s="286" t="s">
        <v>615</v>
      </c>
      <c r="E308" s="286" t="s">
        <v>328</v>
      </c>
      <c r="F308" s="286" t="s">
        <v>305</v>
      </c>
      <c r="G308" s="287">
        <v>105</v>
      </c>
      <c r="H308" s="287">
        <v>56</v>
      </c>
    </row>
    <row r="309" spans="1:8" s="288" customFormat="1">
      <c r="A309" s="285">
        <v>173</v>
      </c>
      <c r="B309" s="286" t="s">
        <v>611</v>
      </c>
      <c r="C309" s="286" t="s">
        <v>616</v>
      </c>
      <c r="D309" s="286" t="s">
        <v>617</v>
      </c>
      <c r="E309" s="286" t="s">
        <v>300</v>
      </c>
      <c r="F309" s="286" t="s">
        <v>356</v>
      </c>
      <c r="G309" s="287">
        <v>98</v>
      </c>
      <c r="H309" s="287">
        <v>56</v>
      </c>
    </row>
    <row r="310" spans="1:8" s="288" customFormat="1">
      <c r="A310" s="285">
        <v>173</v>
      </c>
      <c r="B310" s="286" t="s">
        <v>611</v>
      </c>
      <c r="C310" s="286" t="s">
        <v>616</v>
      </c>
      <c r="D310" s="286" t="s">
        <v>617</v>
      </c>
      <c r="E310" s="286" t="s">
        <v>357</v>
      </c>
      <c r="F310" s="286" t="s">
        <v>305</v>
      </c>
      <c r="G310" s="287">
        <v>128</v>
      </c>
      <c r="H310" s="287">
        <v>56</v>
      </c>
    </row>
    <row r="311" spans="1:8" s="288" customFormat="1">
      <c r="A311" s="285">
        <v>174</v>
      </c>
      <c r="B311" s="286" t="s">
        <v>611</v>
      </c>
      <c r="C311" s="286" t="s">
        <v>618</v>
      </c>
      <c r="D311" s="286" t="s">
        <v>619</v>
      </c>
      <c r="E311" s="286" t="s">
        <v>173</v>
      </c>
      <c r="F311" s="286" t="s">
        <v>173</v>
      </c>
      <c r="G311" s="287">
        <v>86</v>
      </c>
      <c r="H311" s="287">
        <v>56</v>
      </c>
    </row>
    <row r="312" spans="1:8" s="288" customFormat="1">
      <c r="A312" s="285">
        <v>175</v>
      </c>
      <c r="B312" s="286" t="s">
        <v>620</v>
      </c>
      <c r="C312" s="286" t="s">
        <v>621</v>
      </c>
      <c r="D312" s="286" t="s">
        <v>622</v>
      </c>
      <c r="E312" s="286" t="s">
        <v>173</v>
      </c>
      <c r="F312" s="286" t="s">
        <v>173</v>
      </c>
      <c r="G312" s="287">
        <v>99</v>
      </c>
      <c r="H312" s="287">
        <v>56</v>
      </c>
    </row>
    <row r="313" spans="1:8" s="288" customFormat="1" ht="25.5">
      <c r="A313" s="285">
        <v>176</v>
      </c>
      <c r="B313" s="286" t="s">
        <v>620</v>
      </c>
      <c r="C313" s="289" t="s">
        <v>623</v>
      </c>
      <c r="D313" s="286" t="s">
        <v>624</v>
      </c>
      <c r="E313" s="286" t="s">
        <v>173</v>
      </c>
      <c r="F313" s="286" t="s">
        <v>173</v>
      </c>
      <c r="G313" s="287">
        <v>91</v>
      </c>
      <c r="H313" s="287">
        <v>51</v>
      </c>
    </row>
    <row r="314" spans="1:8" s="288" customFormat="1">
      <c r="A314" s="285">
        <v>178</v>
      </c>
      <c r="B314" s="286" t="s">
        <v>620</v>
      </c>
      <c r="C314" s="286" t="s">
        <v>625</v>
      </c>
      <c r="D314" s="286" t="s">
        <v>626</v>
      </c>
      <c r="E314" s="286" t="s">
        <v>173</v>
      </c>
      <c r="F314" s="286" t="s">
        <v>173</v>
      </c>
      <c r="G314" s="287">
        <v>100</v>
      </c>
      <c r="H314" s="287">
        <v>56</v>
      </c>
    </row>
    <row r="315" spans="1:8" s="288" customFormat="1">
      <c r="A315" s="285">
        <v>179</v>
      </c>
      <c r="B315" s="286" t="s">
        <v>620</v>
      </c>
      <c r="C315" s="286" t="s">
        <v>627</v>
      </c>
      <c r="D315" s="286" t="s">
        <v>628</v>
      </c>
      <c r="E315" s="286" t="s">
        <v>173</v>
      </c>
      <c r="F315" s="286" t="s">
        <v>173</v>
      </c>
      <c r="G315" s="287">
        <v>86</v>
      </c>
      <c r="H315" s="287">
        <v>51</v>
      </c>
    </row>
    <row r="316" spans="1:8" s="288" customFormat="1">
      <c r="A316" s="285">
        <v>183</v>
      </c>
      <c r="B316" s="286" t="s">
        <v>620</v>
      </c>
      <c r="C316" s="286" t="s">
        <v>629</v>
      </c>
      <c r="D316" s="286" t="s">
        <v>447</v>
      </c>
      <c r="E316" s="286" t="s">
        <v>173</v>
      </c>
      <c r="F316" s="286" t="s">
        <v>173</v>
      </c>
      <c r="G316" s="287">
        <v>88</v>
      </c>
      <c r="H316" s="287">
        <v>51</v>
      </c>
    </row>
    <row r="317" spans="1:8" s="288" customFormat="1">
      <c r="A317" s="285">
        <v>184</v>
      </c>
      <c r="B317" s="286" t="s">
        <v>620</v>
      </c>
      <c r="C317" s="286" t="s">
        <v>630</v>
      </c>
      <c r="D317" s="286" t="s">
        <v>631</v>
      </c>
      <c r="E317" s="286" t="s">
        <v>173</v>
      </c>
      <c r="F317" s="286" t="s">
        <v>173</v>
      </c>
      <c r="G317" s="287">
        <v>93</v>
      </c>
      <c r="H317" s="287">
        <v>56</v>
      </c>
    </row>
    <row r="318" spans="1:8" s="288" customFormat="1">
      <c r="A318" s="285">
        <v>185</v>
      </c>
      <c r="B318" s="286" t="s">
        <v>620</v>
      </c>
      <c r="C318" s="286" t="s">
        <v>632</v>
      </c>
      <c r="D318" s="286" t="s">
        <v>633</v>
      </c>
      <c r="E318" s="286" t="s">
        <v>173</v>
      </c>
      <c r="F318" s="286" t="s">
        <v>173</v>
      </c>
      <c r="G318" s="287">
        <v>89</v>
      </c>
      <c r="H318" s="287">
        <v>51</v>
      </c>
    </row>
    <row r="319" spans="1:8" s="288" customFormat="1">
      <c r="A319" s="285">
        <v>187</v>
      </c>
      <c r="B319" s="286" t="s">
        <v>620</v>
      </c>
      <c r="C319" s="286" t="s">
        <v>634</v>
      </c>
      <c r="D319" s="286" t="s">
        <v>635</v>
      </c>
      <c r="E319" s="286" t="s">
        <v>300</v>
      </c>
      <c r="F319" s="286" t="s">
        <v>356</v>
      </c>
      <c r="G319" s="287">
        <v>83</v>
      </c>
      <c r="H319" s="287">
        <v>66</v>
      </c>
    </row>
    <row r="320" spans="1:8" s="288" customFormat="1">
      <c r="A320" s="285">
        <v>187</v>
      </c>
      <c r="B320" s="286" t="s">
        <v>620</v>
      </c>
      <c r="C320" s="286" t="s">
        <v>634</v>
      </c>
      <c r="D320" s="286" t="s">
        <v>635</v>
      </c>
      <c r="E320" s="286" t="s">
        <v>357</v>
      </c>
      <c r="F320" s="286" t="s">
        <v>327</v>
      </c>
      <c r="G320" s="287">
        <v>94</v>
      </c>
      <c r="H320" s="287">
        <v>66</v>
      </c>
    </row>
    <row r="321" spans="1:8" s="288" customFormat="1">
      <c r="A321" s="285">
        <v>187</v>
      </c>
      <c r="B321" s="286" t="s">
        <v>620</v>
      </c>
      <c r="C321" s="286" t="s">
        <v>634</v>
      </c>
      <c r="D321" s="286" t="s">
        <v>635</v>
      </c>
      <c r="E321" s="286" t="s">
        <v>328</v>
      </c>
      <c r="F321" s="286" t="s">
        <v>305</v>
      </c>
      <c r="G321" s="287">
        <v>83</v>
      </c>
      <c r="H321" s="287">
        <v>66</v>
      </c>
    </row>
    <row r="322" spans="1:8" s="288" customFormat="1">
      <c r="A322" s="285">
        <v>188</v>
      </c>
      <c r="B322" s="286" t="s">
        <v>620</v>
      </c>
      <c r="C322" s="286" t="s">
        <v>636</v>
      </c>
      <c r="D322" s="286" t="s">
        <v>636</v>
      </c>
      <c r="E322" s="286" t="s">
        <v>173</v>
      </c>
      <c r="F322" s="286" t="s">
        <v>173</v>
      </c>
      <c r="G322" s="287">
        <v>94</v>
      </c>
      <c r="H322" s="287">
        <v>46</v>
      </c>
    </row>
    <row r="323" spans="1:8" s="288" customFormat="1">
      <c r="A323" s="285">
        <v>190</v>
      </c>
      <c r="B323" s="286" t="s">
        <v>620</v>
      </c>
      <c r="C323" s="286" t="s">
        <v>637</v>
      </c>
      <c r="D323" s="286" t="s">
        <v>637</v>
      </c>
      <c r="E323" s="286" t="s">
        <v>300</v>
      </c>
      <c r="F323" s="286" t="s">
        <v>301</v>
      </c>
      <c r="G323" s="287">
        <v>83</v>
      </c>
      <c r="H323" s="287">
        <v>46</v>
      </c>
    </row>
    <row r="324" spans="1:8" s="288" customFormat="1">
      <c r="A324" s="285">
        <v>190</v>
      </c>
      <c r="B324" s="286" t="s">
        <v>620</v>
      </c>
      <c r="C324" s="286" t="s">
        <v>637</v>
      </c>
      <c r="D324" s="286" t="s">
        <v>637</v>
      </c>
      <c r="E324" s="286" t="s">
        <v>302</v>
      </c>
      <c r="F324" s="286" t="s">
        <v>327</v>
      </c>
      <c r="G324" s="287">
        <v>102</v>
      </c>
      <c r="H324" s="287">
        <v>46</v>
      </c>
    </row>
    <row r="325" spans="1:8" s="288" customFormat="1">
      <c r="A325" s="285">
        <v>190</v>
      </c>
      <c r="B325" s="286" t="s">
        <v>620</v>
      </c>
      <c r="C325" s="286" t="s">
        <v>637</v>
      </c>
      <c r="D325" s="286" t="s">
        <v>637</v>
      </c>
      <c r="E325" s="286" t="s">
        <v>328</v>
      </c>
      <c r="F325" s="286" t="s">
        <v>305</v>
      </c>
      <c r="G325" s="287">
        <v>83</v>
      </c>
      <c r="H325" s="287">
        <v>46</v>
      </c>
    </row>
    <row r="326" spans="1:8" s="288" customFormat="1">
      <c r="A326" s="285">
        <v>192</v>
      </c>
      <c r="B326" s="286" t="s">
        <v>620</v>
      </c>
      <c r="C326" s="286" t="s">
        <v>638</v>
      </c>
      <c r="D326" s="286" t="s">
        <v>639</v>
      </c>
      <c r="E326" s="286" t="s">
        <v>300</v>
      </c>
      <c r="F326" s="286" t="s">
        <v>356</v>
      </c>
      <c r="G326" s="287">
        <v>83</v>
      </c>
      <c r="H326" s="287">
        <v>51</v>
      </c>
    </row>
    <row r="327" spans="1:8" s="288" customFormat="1">
      <c r="A327" s="285">
        <v>192</v>
      </c>
      <c r="B327" s="286" t="s">
        <v>620</v>
      </c>
      <c r="C327" s="286" t="s">
        <v>638</v>
      </c>
      <c r="D327" s="286" t="s">
        <v>639</v>
      </c>
      <c r="E327" s="286" t="s">
        <v>357</v>
      </c>
      <c r="F327" s="286" t="s">
        <v>327</v>
      </c>
      <c r="G327" s="287">
        <v>112</v>
      </c>
      <c r="H327" s="287">
        <v>51</v>
      </c>
    </row>
    <row r="328" spans="1:8" s="288" customFormat="1">
      <c r="A328" s="285">
        <v>192</v>
      </c>
      <c r="B328" s="286" t="s">
        <v>620</v>
      </c>
      <c r="C328" s="286" t="s">
        <v>638</v>
      </c>
      <c r="D328" s="286" t="s">
        <v>639</v>
      </c>
      <c r="E328" s="286" t="s">
        <v>328</v>
      </c>
      <c r="F328" s="286" t="s">
        <v>305</v>
      </c>
      <c r="G328" s="287">
        <v>83</v>
      </c>
      <c r="H328" s="287">
        <v>51</v>
      </c>
    </row>
    <row r="329" spans="1:8" s="288" customFormat="1">
      <c r="A329" s="285">
        <v>193</v>
      </c>
      <c r="B329" s="286" t="s">
        <v>620</v>
      </c>
      <c r="C329" s="286" t="s">
        <v>640</v>
      </c>
      <c r="D329" s="286" t="s">
        <v>365</v>
      </c>
      <c r="E329" s="286" t="s">
        <v>173</v>
      </c>
      <c r="F329" s="286" t="s">
        <v>173</v>
      </c>
      <c r="G329" s="287">
        <v>90</v>
      </c>
      <c r="H329" s="287">
        <v>56</v>
      </c>
    </row>
    <row r="330" spans="1:8" s="288" customFormat="1">
      <c r="A330" s="285">
        <v>195</v>
      </c>
      <c r="B330" s="286" t="s">
        <v>620</v>
      </c>
      <c r="C330" s="286" t="s">
        <v>641</v>
      </c>
      <c r="D330" s="286" t="s">
        <v>642</v>
      </c>
      <c r="E330" s="286" t="s">
        <v>300</v>
      </c>
      <c r="F330" s="286" t="s">
        <v>301</v>
      </c>
      <c r="G330" s="287">
        <v>83</v>
      </c>
      <c r="H330" s="287">
        <v>56</v>
      </c>
    </row>
    <row r="331" spans="1:8" s="288" customFormat="1">
      <c r="A331" s="285">
        <v>195</v>
      </c>
      <c r="B331" s="286" t="s">
        <v>620</v>
      </c>
      <c r="C331" s="286" t="s">
        <v>641</v>
      </c>
      <c r="D331" s="286" t="s">
        <v>642</v>
      </c>
      <c r="E331" s="286" t="s">
        <v>302</v>
      </c>
      <c r="F331" s="286" t="s">
        <v>327</v>
      </c>
      <c r="G331" s="287">
        <v>102</v>
      </c>
      <c r="H331" s="287">
        <v>56</v>
      </c>
    </row>
    <row r="332" spans="1:8" s="288" customFormat="1">
      <c r="A332" s="285">
        <v>195</v>
      </c>
      <c r="B332" s="286" t="s">
        <v>620</v>
      </c>
      <c r="C332" s="286" t="s">
        <v>641</v>
      </c>
      <c r="D332" s="286" t="s">
        <v>642</v>
      </c>
      <c r="E332" s="286" t="s">
        <v>328</v>
      </c>
      <c r="F332" s="286" t="s">
        <v>305</v>
      </c>
      <c r="G332" s="287">
        <v>83</v>
      </c>
      <c r="H332" s="287">
        <v>56</v>
      </c>
    </row>
    <row r="333" spans="1:8" s="288" customFormat="1">
      <c r="A333" s="285">
        <v>196</v>
      </c>
      <c r="B333" s="286" t="s">
        <v>620</v>
      </c>
      <c r="C333" s="286" t="s">
        <v>643</v>
      </c>
      <c r="D333" s="286" t="s">
        <v>644</v>
      </c>
      <c r="E333" s="286" t="s">
        <v>300</v>
      </c>
      <c r="F333" s="286" t="s">
        <v>356</v>
      </c>
      <c r="G333" s="287">
        <v>87</v>
      </c>
      <c r="H333" s="287">
        <v>51</v>
      </c>
    </row>
    <row r="334" spans="1:8" s="288" customFormat="1">
      <c r="A334" s="285">
        <v>196</v>
      </c>
      <c r="B334" s="286" t="s">
        <v>620</v>
      </c>
      <c r="C334" s="286" t="s">
        <v>643</v>
      </c>
      <c r="D334" s="286" t="s">
        <v>644</v>
      </c>
      <c r="E334" s="286" t="s">
        <v>357</v>
      </c>
      <c r="F334" s="286" t="s">
        <v>327</v>
      </c>
      <c r="G334" s="287">
        <v>150</v>
      </c>
      <c r="H334" s="287">
        <v>51</v>
      </c>
    </row>
    <row r="335" spans="1:8" s="288" customFormat="1">
      <c r="A335" s="285">
        <v>196</v>
      </c>
      <c r="B335" s="286" t="s">
        <v>620</v>
      </c>
      <c r="C335" s="286" t="s">
        <v>643</v>
      </c>
      <c r="D335" s="286" t="s">
        <v>644</v>
      </c>
      <c r="E335" s="286" t="s">
        <v>328</v>
      </c>
      <c r="F335" s="286" t="s">
        <v>305</v>
      </c>
      <c r="G335" s="287">
        <v>87</v>
      </c>
      <c r="H335" s="287">
        <v>51</v>
      </c>
    </row>
    <row r="336" spans="1:8" s="288" customFormat="1">
      <c r="A336" s="285">
        <v>199</v>
      </c>
      <c r="B336" s="286" t="s">
        <v>645</v>
      </c>
      <c r="C336" s="286" t="s">
        <v>646</v>
      </c>
      <c r="D336" s="286" t="s">
        <v>647</v>
      </c>
      <c r="E336" s="286" t="s">
        <v>300</v>
      </c>
      <c r="F336" s="286" t="s">
        <v>321</v>
      </c>
      <c r="G336" s="287">
        <v>106</v>
      </c>
      <c r="H336" s="287">
        <v>56</v>
      </c>
    </row>
    <row r="337" spans="1:8" s="288" customFormat="1">
      <c r="A337" s="285">
        <v>199</v>
      </c>
      <c r="B337" s="286" t="s">
        <v>645</v>
      </c>
      <c r="C337" s="286" t="s">
        <v>646</v>
      </c>
      <c r="D337" s="286" t="s">
        <v>647</v>
      </c>
      <c r="E337" s="286" t="s">
        <v>322</v>
      </c>
      <c r="F337" s="286" t="s">
        <v>301</v>
      </c>
      <c r="G337" s="287">
        <v>88</v>
      </c>
      <c r="H337" s="287">
        <v>56</v>
      </c>
    </row>
    <row r="338" spans="1:8" s="288" customFormat="1">
      <c r="A338" s="285">
        <v>199</v>
      </c>
      <c r="B338" s="286" t="s">
        <v>645</v>
      </c>
      <c r="C338" s="286" t="s">
        <v>646</v>
      </c>
      <c r="D338" s="286" t="s">
        <v>647</v>
      </c>
      <c r="E338" s="286" t="s">
        <v>302</v>
      </c>
      <c r="F338" s="286" t="s">
        <v>305</v>
      </c>
      <c r="G338" s="287">
        <v>106</v>
      </c>
      <c r="H338" s="287">
        <v>56</v>
      </c>
    </row>
    <row r="339" spans="1:8" s="288" customFormat="1">
      <c r="A339" s="285">
        <v>200</v>
      </c>
      <c r="B339" s="286" t="s">
        <v>645</v>
      </c>
      <c r="C339" s="286" t="s">
        <v>648</v>
      </c>
      <c r="D339" s="286" t="s">
        <v>649</v>
      </c>
      <c r="E339" s="286" t="s">
        <v>173</v>
      </c>
      <c r="F339" s="286" t="s">
        <v>173</v>
      </c>
      <c r="G339" s="287">
        <v>86</v>
      </c>
      <c r="H339" s="287">
        <v>56</v>
      </c>
    </row>
    <row r="340" spans="1:8" s="288" customFormat="1">
      <c r="A340" s="285">
        <v>201</v>
      </c>
      <c r="B340" s="286" t="s">
        <v>645</v>
      </c>
      <c r="C340" s="286" t="s">
        <v>650</v>
      </c>
      <c r="D340" s="286" t="s">
        <v>651</v>
      </c>
      <c r="E340" s="286" t="s">
        <v>173</v>
      </c>
      <c r="F340" s="286" t="s">
        <v>173</v>
      </c>
      <c r="G340" s="287">
        <v>133</v>
      </c>
      <c r="H340" s="287">
        <v>71</v>
      </c>
    </row>
    <row r="341" spans="1:8" s="288" customFormat="1">
      <c r="A341" s="285">
        <v>202</v>
      </c>
      <c r="B341" s="286" t="s">
        <v>645</v>
      </c>
      <c r="C341" s="286" t="s">
        <v>652</v>
      </c>
      <c r="D341" s="286" t="s">
        <v>653</v>
      </c>
      <c r="E341" s="286" t="s">
        <v>173</v>
      </c>
      <c r="F341" s="286" t="s">
        <v>173</v>
      </c>
      <c r="G341" s="287">
        <v>108</v>
      </c>
      <c r="H341" s="287">
        <v>51</v>
      </c>
    </row>
    <row r="342" spans="1:8" s="288" customFormat="1">
      <c r="A342" s="285">
        <v>204</v>
      </c>
      <c r="B342" s="286" t="s">
        <v>654</v>
      </c>
      <c r="C342" s="286" t="s">
        <v>655</v>
      </c>
      <c r="D342" s="286" t="s">
        <v>656</v>
      </c>
      <c r="E342" s="286" t="s">
        <v>173</v>
      </c>
      <c r="F342" s="286" t="s">
        <v>173</v>
      </c>
      <c r="G342" s="287">
        <v>106</v>
      </c>
      <c r="H342" s="287">
        <v>61</v>
      </c>
    </row>
    <row r="343" spans="1:8" s="288" customFormat="1" ht="51">
      <c r="A343" s="285">
        <v>207</v>
      </c>
      <c r="B343" s="286" t="s">
        <v>654</v>
      </c>
      <c r="C343" s="286" t="s">
        <v>647</v>
      </c>
      <c r="D343" s="289" t="s">
        <v>657</v>
      </c>
      <c r="E343" s="286" t="s">
        <v>173</v>
      </c>
      <c r="F343" s="286" t="s">
        <v>173</v>
      </c>
      <c r="G343" s="287">
        <v>108</v>
      </c>
      <c r="H343" s="287">
        <v>66</v>
      </c>
    </row>
    <row r="344" spans="1:8" s="288" customFormat="1">
      <c r="A344" s="285">
        <v>446</v>
      </c>
      <c r="B344" s="286" t="s">
        <v>658</v>
      </c>
      <c r="C344" s="286" t="s">
        <v>659</v>
      </c>
      <c r="D344" s="286" t="s">
        <v>660</v>
      </c>
      <c r="E344" s="286" t="s">
        <v>173</v>
      </c>
      <c r="F344" s="286" t="s">
        <v>173</v>
      </c>
      <c r="G344" s="287">
        <v>85</v>
      </c>
      <c r="H344" s="287">
        <v>51</v>
      </c>
    </row>
    <row r="345" spans="1:8" s="288" customFormat="1">
      <c r="A345" s="285">
        <v>477</v>
      </c>
      <c r="B345" s="286" t="s">
        <v>658</v>
      </c>
      <c r="C345" s="286" t="s">
        <v>661</v>
      </c>
      <c r="D345" s="286" t="s">
        <v>662</v>
      </c>
      <c r="E345" s="286" t="s">
        <v>173</v>
      </c>
      <c r="F345" s="286" t="s">
        <v>173</v>
      </c>
      <c r="G345" s="287">
        <v>102</v>
      </c>
      <c r="H345" s="287">
        <v>51</v>
      </c>
    </row>
    <row r="346" spans="1:8" s="288" customFormat="1">
      <c r="A346" s="285">
        <v>447</v>
      </c>
      <c r="B346" s="286" t="s">
        <v>658</v>
      </c>
      <c r="C346" s="286" t="s">
        <v>663</v>
      </c>
      <c r="D346" s="286" t="s">
        <v>664</v>
      </c>
      <c r="E346" s="286" t="s">
        <v>173</v>
      </c>
      <c r="F346" s="286" t="s">
        <v>173</v>
      </c>
      <c r="G346" s="287">
        <v>92</v>
      </c>
      <c r="H346" s="287">
        <v>46</v>
      </c>
    </row>
    <row r="347" spans="1:8" s="288" customFormat="1">
      <c r="A347" s="285">
        <v>211</v>
      </c>
      <c r="B347" s="286" t="s">
        <v>658</v>
      </c>
      <c r="C347" s="286" t="s">
        <v>665</v>
      </c>
      <c r="D347" s="286" t="s">
        <v>666</v>
      </c>
      <c r="E347" s="286" t="s">
        <v>173</v>
      </c>
      <c r="F347" s="286" t="s">
        <v>173</v>
      </c>
      <c r="G347" s="287">
        <v>99</v>
      </c>
      <c r="H347" s="287">
        <v>46</v>
      </c>
    </row>
    <row r="348" spans="1:8" s="288" customFormat="1">
      <c r="A348" s="285">
        <v>215</v>
      </c>
      <c r="B348" s="286" t="s">
        <v>667</v>
      </c>
      <c r="C348" s="286" t="s">
        <v>668</v>
      </c>
      <c r="D348" s="286" t="s">
        <v>669</v>
      </c>
      <c r="E348" s="286" t="s">
        <v>300</v>
      </c>
      <c r="F348" s="286" t="s">
        <v>301</v>
      </c>
      <c r="G348" s="287">
        <v>83</v>
      </c>
      <c r="H348" s="287">
        <v>61</v>
      </c>
    </row>
    <row r="349" spans="1:8" s="288" customFormat="1">
      <c r="A349" s="285">
        <v>215</v>
      </c>
      <c r="B349" s="286" t="s">
        <v>667</v>
      </c>
      <c r="C349" s="286" t="s">
        <v>668</v>
      </c>
      <c r="D349" s="286" t="s">
        <v>669</v>
      </c>
      <c r="E349" s="286" t="s">
        <v>302</v>
      </c>
      <c r="F349" s="286" t="s">
        <v>305</v>
      </c>
      <c r="G349" s="287">
        <v>117</v>
      </c>
      <c r="H349" s="287">
        <v>61</v>
      </c>
    </row>
    <row r="350" spans="1:8" s="288" customFormat="1">
      <c r="A350" s="285">
        <v>212</v>
      </c>
      <c r="B350" s="286" t="s">
        <v>667</v>
      </c>
      <c r="C350" s="286" t="s">
        <v>670</v>
      </c>
      <c r="D350" s="286" t="s">
        <v>671</v>
      </c>
      <c r="E350" s="286" t="s">
        <v>173</v>
      </c>
      <c r="F350" s="286" t="s">
        <v>173</v>
      </c>
      <c r="G350" s="287">
        <v>88</v>
      </c>
      <c r="H350" s="287">
        <v>51</v>
      </c>
    </row>
    <row r="351" spans="1:8" s="288" customFormat="1">
      <c r="A351" s="285">
        <v>488</v>
      </c>
      <c r="B351" s="286" t="s">
        <v>667</v>
      </c>
      <c r="C351" s="286" t="s">
        <v>672</v>
      </c>
      <c r="D351" s="286" t="s">
        <v>673</v>
      </c>
      <c r="E351" s="286" t="s">
        <v>173</v>
      </c>
      <c r="F351" s="286" t="s">
        <v>173</v>
      </c>
      <c r="G351" s="287">
        <v>105</v>
      </c>
      <c r="H351" s="287">
        <v>56</v>
      </c>
    </row>
    <row r="352" spans="1:8" s="288" customFormat="1">
      <c r="A352" s="285">
        <v>426</v>
      </c>
      <c r="B352" s="286" t="s">
        <v>667</v>
      </c>
      <c r="C352" s="286" t="s">
        <v>674</v>
      </c>
      <c r="D352" s="286" t="s">
        <v>675</v>
      </c>
      <c r="E352" s="286" t="s">
        <v>173</v>
      </c>
      <c r="F352" s="286" t="s">
        <v>173</v>
      </c>
      <c r="G352" s="287">
        <v>88</v>
      </c>
      <c r="H352" s="287">
        <v>56</v>
      </c>
    </row>
    <row r="353" spans="1:8" s="288" customFormat="1">
      <c r="A353" s="285">
        <v>213</v>
      </c>
      <c r="B353" s="286" t="s">
        <v>667</v>
      </c>
      <c r="C353" s="286" t="s">
        <v>676</v>
      </c>
      <c r="D353" s="286" t="s">
        <v>677</v>
      </c>
      <c r="E353" s="286" t="s">
        <v>300</v>
      </c>
      <c r="F353" s="286" t="s">
        <v>356</v>
      </c>
      <c r="G353" s="287">
        <v>89</v>
      </c>
      <c r="H353" s="287">
        <v>51</v>
      </c>
    </row>
    <row r="354" spans="1:8" s="288" customFormat="1">
      <c r="A354" s="285">
        <v>213</v>
      </c>
      <c r="B354" s="286" t="s">
        <v>667</v>
      </c>
      <c r="C354" s="286" t="s">
        <v>676</v>
      </c>
      <c r="D354" s="286" t="s">
        <v>677</v>
      </c>
      <c r="E354" s="286" t="s">
        <v>357</v>
      </c>
      <c r="F354" s="286" t="s">
        <v>327</v>
      </c>
      <c r="G354" s="287">
        <v>114</v>
      </c>
      <c r="H354" s="287">
        <v>51</v>
      </c>
    </row>
    <row r="355" spans="1:8" s="288" customFormat="1">
      <c r="A355" s="285">
        <v>213</v>
      </c>
      <c r="B355" s="286" t="s">
        <v>667</v>
      </c>
      <c r="C355" s="286" t="s">
        <v>676</v>
      </c>
      <c r="D355" s="286" t="s">
        <v>677</v>
      </c>
      <c r="E355" s="286" t="s">
        <v>328</v>
      </c>
      <c r="F355" s="286" t="s">
        <v>305</v>
      </c>
      <c r="G355" s="287">
        <v>89</v>
      </c>
      <c r="H355" s="287">
        <v>51</v>
      </c>
    </row>
    <row r="356" spans="1:8" s="288" customFormat="1">
      <c r="A356" s="285">
        <v>216</v>
      </c>
      <c r="B356" s="286" t="s">
        <v>678</v>
      </c>
      <c r="C356" s="286" t="s">
        <v>679</v>
      </c>
      <c r="D356" s="286" t="s">
        <v>680</v>
      </c>
      <c r="E356" s="286" t="s">
        <v>173</v>
      </c>
      <c r="F356" s="286" t="s">
        <v>173</v>
      </c>
      <c r="G356" s="287">
        <v>97</v>
      </c>
      <c r="H356" s="287">
        <v>51</v>
      </c>
    </row>
    <row r="357" spans="1:8" s="288" customFormat="1">
      <c r="A357" s="285">
        <v>217</v>
      </c>
      <c r="B357" s="286" t="s">
        <v>678</v>
      </c>
      <c r="C357" s="286" t="s">
        <v>681</v>
      </c>
      <c r="D357" s="286" t="s">
        <v>682</v>
      </c>
      <c r="E357" s="286" t="s">
        <v>300</v>
      </c>
      <c r="F357" s="286" t="s">
        <v>301</v>
      </c>
      <c r="G357" s="287">
        <v>83</v>
      </c>
      <c r="H357" s="287">
        <v>56</v>
      </c>
    </row>
    <row r="358" spans="1:8" s="288" customFormat="1">
      <c r="A358" s="285">
        <v>217</v>
      </c>
      <c r="B358" s="286" t="s">
        <v>678</v>
      </c>
      <c r="C358" s="286" t="s">
        <v>681</v>
      </c>
      <c r="D358" s="286" t="s">
        <v>682</v>
      </c>
      <c r="E358" s="286" t="s">
        <v>302</v>
      </c>
      <c r="F358" s="286" t="s">
        <v>327</v>
      </c>
      <c r="G358" s="287">
        <v>105</v>
      </c>
      <c r="H358" s="287">
        <v>56</v>
      </c>
    </row>
    <row r="359" spans="1:8" s="288" customFormat="1">
      <c r="A359" s="285">
        <v>217</v>
      </c>
      <c r="B359" s="286" t="s">
        <v>678</v>
      </c>
      <c r="C359" s="286" t="s">
        <v>681</v>
      </c>
      <c r="D359" s="286" t="s">
        <v>682</v>
      </c>
      <c r="E359" s="286" t="s">
        <v>328</v>
      </c>
      <c r="F359" s="286" t="s">
        <v>305</v>
      </c>
      <c r="G359" s="287">
        <v>83</v>
      </c>
      <c r="H359" s="287">
        <v>56</v>
      </c>
    </row>
    <row r="360" spans="1:8" s="288" customFormat="1">
      <c r="A360" s="285">
        <v>218</v>
      </c>
      <c r="B360" s="286" t="s">
        <v>678</v>
      </c>
      <c r="C360" s="286" t="s">
        <v>683</v>
      </c>
      <c r="D360" s="286" t="s">
        <v>477</v>
      </c>
      <c r="E360" s="286" t="s">
        <v>173</v>
      </c>
      <c r="F360" s="286" t="s">
        <v>173</v>
      </c>
      <c r="G360" s="287">
        <v>92</v>
      </c>
      <c r="H360" s="287">
        <v>56</v>
      </c>
    </row>
    <row r="361" spans="1:8" s="288" customFormat="1">
      <c r="A361" s="285">
        <v>219</v>
      </c>
      <c r="B361" s="286" t="s">
        <v>678</v>
      </c>
      <c r="C361" s="286" t="s">
        <v>483</v>
      </c>
      <c r="D361" s="286" t="s">
        <v>684</v>
      </c>
      <c r="E361" s="286" t="s">
        <v>173</v>
      </c>
      <c r="F361" s="286" t="s">
        <v>173</v>
      </c>
      <c r="G361" s="287">
        <v>110</v>
      </c>
      <c r="H361" s="287">
        <v>51</v>
      </c>
    </row>
    <row r="362" spans="1:8" s="288" customFormat="1">
      <c r="A362" s="285">
        <v>221</v>
      </c>
      <c r="B362" s="286" t="s">
        <v>678</v>
      </c>
      <c r="C362" s="286" t="s">
        <v>685</v>
      </c>
      <c r="D362" s="286" t="s">
        <v>685</v>
      </c>
      <c r="E362" s="286" t="s">
        <v>173</v>
      </c>
      <c r="F362" s="286" t="s">
        <v>173</v>
      </c>
      <c r="G362" s="287">
        <v>89</v>
      </c>
      <c r="H362" s="287">
        <v>51</v>
      </c>
    </row>
    <row r="363" spans="1:8" s="288" customFormat="1">
      <c r="A363" s="285">
        <v>464</v>
      </c>
      <c r="B363" s="286" t="s">
        <v>678</v>
      </c>
      <c r="C363" s="286" t="s">
        <v>686</v>
      </c>
      <c r="D363" s="286" t="s">
        <v>687</v>
      </c>
      <c r="E363" s="286" t="s">
        <v>173</v>
      </c>
      <c r="F363" s="286" t="s">
        <v>173</v>
      </c>
      <c r="G363" s="287">
        <v>95</v>
      </c>
      <c r="H363" s="287">
        <v>51</v>
      </c>
    </row>
    <row r="364" spans="1:8" s="288" customFormat="1">
      <c r="A364" s="285">
        <v>222</v>
      </c>
      <c r="B364" s="286" t="s">
        <v>678</v>
      </c>
      <c r="C364" s="286" t="s">
        <v>688</v>
      </c>
      <c r="D364" s="286" t="s">
        <v>689</v>
      </c>
      <c r="E364" s="286" t="s">
        <v>173</v>
      </c>
      <c r="F364" s="286" t="s">
        <v>173</v>
      </c>
      <c r="G364" s="287">
        <v>90</v>
      </c>
      <c r="H364" s="287">
        <v>56</v>
      </c>
    </row>
    <row r="365" spans="1:8" s="288" customFormat="1">
      <c r="A365" s="285">
        <v>224</v>
      </c>
      <c r="B365" s="286" t="s">
        <v>678</v>
      </c>
      <c r="C365" s="286" t="s">
        <v>690</v>
      </c>
      <c r="D365" s="286" t="s">
        <v>691</v>
      </c>
      <c r="E365" s="286" t="s">
        <v>300</v>
      </c>
      <c r="F365" s="286" t="s">
        <v>301</v>
      </c>
      <c r="G365" s="287">
        <v>95</v>
      </c>
      <c r="H365" s="287">
        <v>61</v>
      </c>
    </row>
    <row r="366" spans="1:8" s="288" customFormat="1">
      <c r="A366" s="285">
        <v>224</v>
      </c>
      <c r="B366" s="286" t="s">
        <v>678</v>
      </c>
      <c r="C366" s="286" t="s">
        <v>690</v>
      </c>
      <c r="D366" s="286" t="s">
        <v>691</v>
      </c>
      <c r="E366" s="286" t="s">
        <v>302</v>
      </c>
      <c r="F366" s="286" t="s">
        <v>327</v>
      </c>
      <c r="G366" s="287">
        <v>155</v>
      </c>
      <c r="H366" s="287">
        <v>61</v>
      </c>
    </row>
    <row r="367" spans="1:8" s="288" customFormat="1">
      <c r="A367" s="285">
        <v>224</v>
      </c>
      <c r="B367" s="286" t="s">
        <v>678</v>
      </c>
      <c r="C367" s="286" t="s">
        <v>690</v>
      </c>
      <c r="D367" s="286" t="s">
        <v>691</v>
      </c>
      <c r="E367" s="286" t="s">
        <v>328</v>
      </c>
      <c r="F367" s="286" t="s">
        <v>305</v>
      </c>
      <c r="G367" s="287">
        <v>95</v>
      </c>
      <c r="H367" s="287">
        <v>61</v>
      </c>
    </row>
    <row r="368" spans="1:8" s="288" customFormat="1">
      <c r="A368" s="285">
        <v>226</v>
      </c>
      <c r="B368" s="286" t="s">
        <v>678</v>
      </c>
      <c r="C368" s="286" t="s">
        <v>692</v>
      </c>
      <c r="D368" s="286" t="s">
        <v>693</v>
      </c>
      <c r="E368" s="286" t="s">
        <v>173</v>
      </c>
      <c r="F368" s="286" t="s">
        <v>173</v>
      </c>
      <c r="G368" s="287">
        <v>90</v>
      </c>
      <c r="H368" s="287">
        <v>46</v>
      </c>
    </row>
    <row r="369" spans="1:8" s="288" customFormat="1">
      <c r="A369" s="285">
        <v>227</v>
      </c>
      <c r="B369" s="286" t="s">
        <v>678</v>
      </c>
      <c r="C369" s="286" t="s">
        <v>694</v>
      </c>
      <c r="D369" s="286" t="s">
        <v>695</v>
      </c>
      <c r="E369" s="286" t="s">
        <v>173</v>
      </c>
      <c r="F369" s="286" t="s">
        <v>173</v>
      </c>
      <c r="G369" s="287">
        <v>96</v>
      </c>
      <c r="H369" s="287">
        <v>66</v>
      </c>
    </row>
    <row r="370" spans="1:8" s="288" customFormat="1">
      <c r="A370" s="285">
        <v>229</v>
      </c>
      <c r="B370" s="286" t="s">
        <v>678</v>
      </c>
      <c r="C370" s="286" t="s">
        <v>450</v>
      </c>
      <c r="D370" s="286" t="s">
        <v>696</v>
      </c>
      <c r="E370" s="286" t="s">
        <v>173</v>
      </c>
      <c r="F370" s="286" t="s">
        <v>173</v>
      </c>
      <c r="G370" s="287">
        <v>92</v>
      </c>
      <c r="H370" s="287">
        <v>56</v>
      </c>
    </row>
    <row r="371" spans="1:8" s="288" customFormat="1">
      <c r="A371" s="285">
        <v>484</v>
      </c>
      <c r="B371" s="286" t="s">
        <v>697</v>
      </c>
      <c r="C371" s="286" t="s">
        <v>698</v>
      </c>
      <c r="D371" s="286" t="s">
        <v>699</v>
      </c>
      <c r="E371" s="286" t="s">
        <v>173</v>
      </c>
      <c r="F371" s="286" t="s">
        <v>173</v>
      </c>
      <c r="G371" s="287">
        <v>120</v>
      </c>
      <c r="H371" s="287">
        <v>56</v>
      </c>
    </row>
    <row r="372" spans="1:8" s="288" customFormat="1">
      <c r="A372" s="285">
        <v>483</v>
      </c>
      <c r="B372" s="286" t="s">
        <v>697</v>
      </c>
      <c r="C372" s="286" t="s">
        <v>700</v>
      </c>
      <c r="D372" s="286" t="s">
        <v>701</v>
      </c>
      <c r="E372" s="286" t="s">
        <v>173</v>
      </c>
      <c r="F372" s="286" t="s">
        <v>173</v>
      </c>
      <c r="G372" s="287">
        <v>125</v>
      </c>
      <c r="H372" s="287">
        <v>56</v>
      </c>
    </row>
    <row r="373" spans="1:8" s="288" customFormat="1">
      <c r="A373" s="285">
        <v>482</v>
      </c>
      <c r="B373" s="286" t="s">
        <v>697</v>
      </c>
      <c r="C373" s="286" t="s">
        <v>702</v>
      </c>
      <c r="D373" s="286" t="s">
        <v>703</v>
      </c>
      <c r="E373" s="286" t="s">
        <v>173</v>
      </c>
      <c r="F373" s="286" t="s">
        <v>173</v>
      </c>
      <c r="G373" s="287">
        <v>105</v>
      </c>
      <c r="H373" s="287">
        <v>56</v>
      </c>
    </row>
    <row r="374" spans="1:8" s="288" customFormat="1">
      <c r="A374" s="285">
        <v>231</v>
      </c>
      <c r="B374" s="286" t="s">
        <v>704</v>
      </c>
      <c r="C374" s="286" t="s">
        <v>705</v>
      </c>
      <c r="D374" s="286" t="s">
        <v>415</v>
      </c>
      <c r="E374" s="286" t="s">
        <v>173</v>
      </c>
      <c r="F374" s="286" t="s">
        <v>173</v>
      </c>
      <c r="G374" s="287">
        <v>100</v>
      </c>
      <c r="H374" s="287">
        <v>61</v>
      </c>
    </row>
    <row r="375" spans="1:8" s="288" customFormat="1">
      <c r="A375" s="285">
        <v>232</v>
      </c>
      <c r="B375" s="286" t="s">
        <v>706</v>
      </c>
      <c r="C375" s="286" t="s">
        <v>707</v>
      </c>
      <c r="D375" s="286" t="s">
        <v>708</v>
      </c>
      <c r="E375" s="286" t="s">
        <v>173</v>
      </c>
      <c r="F375" s="286" t="s">
        <v>173</v>
      </c>
      <c r="G375" s="287">
        <v>88</v>
      </c>
      <c r="H375" s="287">
        <v>51</v>
      </c>
    </row>
    <row r="376" spans="1:8" s="288" customFormat="1">
      <c r="A376" s="285">
        <v>233</v>
      </c>
      <c r="B376" s="286" t="s">
        <v>706</v>
      </c>
      <c r="C376" s="286" t="s">
        <v>709</v>
      </c>
      <c r="D376" s="286" t="s">
        <v>710</v>
      </c>
      <c r="E376" s="286" t="s">
        <v>300</v>
      </c>
      <c r="F376" s="286" t="s">
        <v>311</v>
      </c>
      <c r="G376" s="287">
        <v>112</v>
      </c>
      <c r="H376" s="287">
        <v>61</v>
      </c>
    </row>
    <row r="377" spans="1:8" s="288" customFormat="1">
      <c r="A377" s="285">
        <v>233</v>
      </c>
      <c r="B377" s="286" t="s">
        <v>706</v>
      </c>
      <c r="C377" s="286" t="s">
        <v>709</v>
      </c>
      <c r="D377" s="286" t="s">
        <v>710</v>
      </c>
      <c r="E377" s="286" t="s">
        <v>312</v>
      </c>
      <c r="F377" s="286" t="s">
        <v>356</v>
      </c>
      <c r="G377" s="287">
        <v>95</v>
      </c>
      <c r="H377" s="287">
        <v>61</v>
      </c>
    </row>
    <row r="378" spans="1:8" s="288" customFormat="1">
      <c r="A378" s="285">
        <v>233</v>
      </c>
      <c r="B378" s="286" t="s">
        <v>706</v>
      </c>
      <c r="C378" s="286" t="s">
        <v>709</v>
      </c>
      <c r="D378" s="286" t="s">
        <v>710</v>
      </c>
      <c r="E378" s="286" t="s">
        <v>357</v>
      </c>
      <c r="F378" s="286" t="s">
        <v>327</v>
      </c>
      <c r="G378" s="287">
        <v>155</v>
      </c>
      <c r="H378" s="287">
        <v>61</v>
      </c>
    </row>
    <row r="379" spans="1:8" s="288" customFormat="1">
      <c r="A379" s="285">
        <v>233</v>
      </c>
      <c r="B379" s="286" t="s">
        <v>706</v>
      </c>
      <c r="C379" s="286" t="s">
        <v>709</v>
      </c>
      <c r="D379" s="286" t="s">
        <v>710</v>
      </c>
      <c r="E379" s="286" t="s">
        <v>328</v>
      </c>
      <c r="F379" s="286" t="s">
        <v>305</v>
      </c>
      <c r="G379" s="287">
        <v>112</v>
      </c>
      <c r="H379" s="287">
        <v>61</v>
      </c>
    </row>
    <row r="380" spans="1:8" s="288" customFormat="1">
      <c r="A380" s="285">
        <v>234</v>
      </c>
      <c r="B380" s="286" t="s">
        <v>706</v>
      </c>
      <c r="C380" s="286" t="s">
        <v>685</v>
      </c>
      <c r="D380" s="286" t="s">
        <v>711</v>
      </c>
      <c r="E380" s="286" t="s">
        <v>173</v>
      </c>
      <c r="F380" s="286" t="s">
        <v>173</v>
      </c>
      <c r="G380" s="287">
        <v>96</v>
      </c>
      <c r="H380" s="287">
        <v>46</v>
      </c>
    </row>
    <row r="381" spans="1:8" s="288" customFormat="1">
      <c r="A381" s="285">
        <v>235</v>
      </c>
      <c r="B381" s="286" t="s">
        <v>706</v>
      </c>
      <c r="C381" s="286" t="s">
        <v>712</v>
      </c>
      <c r="D381" s="286" t="s">
        <v>713</v>
      </c>
      <c r="E381" s="286" t="s">
        <v>300</v>
      </c>
      <c r="F381" s="286" t="s">
        <v>321</v>
      </c>
      <c r="G381" s="287">
        <v>117</v>
      </c>
      <c r="H381" s="287">
        <v>51</v>
      </c>
    </row>
    <row r="382" spans="1:8" s="288" customFormat="1">
      <c r="A382" s="285">
        <v>235</v>
      </c>
      <c r="B382" s="286" t="s">
        <v>706</v>
      </c>
      <c r="C382" s="286" t="s">
        <v>712</v>
      </c>
      <c r="D382" s="286" t="s">
        <v>713</v>
      </c>
      <c r="E382" s="286" t="s">
        <v>322</v>
      </c>
      <c r="F382" s="286" t="s">
        <v>301</v>
      </c>
      <c r="G382" s="287">
        <v>96</v>
      </c>
      <c r="H382" s="287">
        <v>51</v>
      </c>
    </row>
    <row r="383" spans="1:8" s="288" customFormat="1">
      <c r="A383" s="285">
        <v>235</v>
      </c>
      <c r="B383" s="286" t="s">
        <v>706</v>
      </c>
      <c r="C383" s="286" t="s">
        <v>712</v>
      </c>
      <c r="D383" s="286" t="s">
        <v>713</v>
      </c>
      <c r="E383" s="286" t="s">
        <v>302</v>
      </c>
      <c r="F383" s="286" t="s">
        <v>305</v>
      </c>
      <c r="G383" s="287">
        <v>117</v>
      </c>
      <c r="H383" s="287">
        <v>51</v>
      </c>
    </row>
    <row r="384" spans="1:8" s="288" customFormat="1">
      <c r="A384" s="285">
        <v>236</v>
      </c>
      <c r="B384" s="286" t="s">
        <v>706</v>
      </c>
      <c r="C384" s="286" t="s">
        <v>714</v>
      </c>
      <c r="D384" s="286" t="s">
        <v>715</v>
      </c>
      <c r="E384" s="286" t="s">
        <v>173</v>
      </c>
      <c r="F384" s="286" t="s">
        <v>173</v>
      </c>
      <c r="G384" s="287">
        <v>112</v>
      </c>
      <c r="H384" s="287">
        <v>56</v>
      </c>
    </row>
    <row r="385" spans="1:8" s="288" customFormat="1">
      <c r="A385" s="285">
        <v>237</v>
      </c>
      <c r="B385" s="286" t="s">
        <v>706</v>
      </c>
      <c r="C385" s="286" t="s">
        <v>716</v>
      </c>
      <c r="D385" s="286" t="s">
        <v>717</v>
      </c>
      <c r="E385" s="286" t="s">
        <v>173</v>
      </c>
      <c r="F385" s="286" t="s">
        <v>173</v>
      </c>
      <c r="G385" s="287">
        <v>91</v>
      </c>
      <c r="H385" s="287">
        <v>56</v>
      </c>
    </row>
    <row r="386" spans="1:8" s="288" customFormat="1">
      <c r="A386" s="285">
        <v>238</v>
      </c>
      <c r="B386" s="286" t="s">
        <v>706</v>
      </c>
      <c r="C386" s="286" t="s">
        <v>718</v>
      </c>
      <c r="D386" s="286" t="s">
        <v>719</v>
      </c>
      <c r="E386" s="286" t="s">
        <v>300</v>
      </c>
      <c r="F386" s="286" t="s">
        <v>356</v>
      </c>
      <c r="G386" s="287">
        <v>100</v>
      </c>
      <c r="H386" s="287">
        <v>61</v>
      </c>
    </row>
    <row r="387" spans="1:8" s="288" customFormat="1">
      <c r="A387" s="285">
        <v>238</v>
      </c>
      <c r="B387" s="286" t="s">
        <v>706</v>
      </c>
      <c r="C387" s="286" t="s">
        <v>718</v>
      </c>
      <c r="D387" s="286" t="s">
        <v>719</v>
      </c>
      <c r="E387" s="286" t="s">
        <v>357</v>
      </c>
      <c r="F387" s="286" t="s">
        <v>305</v>
      </c>
      <c r="G387" s="287">
        <v>129</v>
      </c>
      <c r="H387" s="287">
        <v>61</v>
      </c>
    </row>
    <row r="388" spans="1:8" s="288" customFormat="1">
      <c r="A388" s="285">
        <v>239</v>
      </c>
      <c r="B388" s="286" t="s">
        <v>720</v>
      </c>
      <c r="C388" s="286" t="s">
        <v>721</v>
      </c>
      <c r="D388" s="286" t="s">
        <v>722</v>
      </c>
      <c r="E388" s="286" t="s">
        <v>173</v>
      </c>
      <c r="F388" s="286" t="s">
        <v>173</v>
      </c>
      <c r="G388" s="287">
        <v>92</v>
      </c>
      <c r="H388" s="287">
        <v>66</v>
      </c>
    </row>
    <row r="389" spans="1:8" s="288" customFormat="1">
      <c r="A389" s="285">
        <v>248</v>
      </c>
      <c r="B389" s="286" t="s">
        <v>720</v>
      </c>
      <c r="C389" s="286" t="s">
        <v>723</v>
      </c>
      <c r="D389" s="286" t="s">
        <v>724</v>
      </c>
      <c r="E389" s="286" t="s">
        <v>173</v>
      </c>
      <c r="F389" s="286" t="s">
        <v>173</v>
      </c>
      <c r="G389" s="287">
        <v>133</v>
      </c>
      <c r="H389" s="287">
        <v>56</v>
      </c>
    </row>
    <row r="390" spans="1:8" s="288" customFormat="1">
      <c r="A390" s="285">
        <v>241</v>
      </c>
      <c r="B390" s="286" t="s">
        <v>720</v>
      </c>
      <c r="C390" s="286" t="s">
        <v>725</v>
      </c>
      <c r="D390" s="286" t="s">
        <v>726</v>
      </c>
      <c r="E390" s="286" t="s">
        <v>173</v>
      </c>
      <c r="F390" s="286" t="s">
        <v>173</v>
      </c>
      <c r="G390" s="287">
        <v>96</v>
      </c>
      <c r="H390" s="287">
        <v>61</v>
      </c>
    </row>
    <row r="391" spans="1:8" s="288" customFormat="1">
      <c r="A391" s="285">
        <v>242</v>
      </c>
      <c r="B391" s="286" t="s">
        <v>720</v>
      </c>
      <c r="C391" s="286" t="s">
        <v>727</v>
      </c>
      <c r="D391" s="286" t="s">
        <v>728</v>
      </c>
      <c r="E391" s="286" t="s">
        <v>173</v>
      </c>
      <c r="F391" s="286" t="s">
        <v>173</v>
      </c>
      <c r="G391" s="287">
        <v>104</v>
      </c>
      <c r="H391" s="287">
        <v>56</v>
      </c>
    </row>
    <row r="392" spans="1:8" s="288" customFormat="1">
      <c r="A392" s="285">
        <v>243</v>
      </c>
      <c r="B392" s="286" t="s">
        <v>720</v>
      </c>
      <c r="C392" s="286" t="s">
        <v>729</v>
      </c>
      <c r="D392" s="286" t="s">
        <v>730</v>
      </c>
      <c r="E392" s="286" t="s">
        <v>173</v>
      </c>
      <c r="F392" s="286" t="s">
        <v>173</v>
      </c>
      <c r="G392" s="287">
        <v>118</v>
      </c>
      <c r="H392" s="287">
        <v>51</v>
      </c>
    </row>
    <row r="393" spans="1:8" s="288" customFormat="1">
      <c r="A393" s="285">
        <v>244</v>
      </c>
      <c r="B393" s="286" t="s">
        <v>720</v>
      </c>
      <c r="C393" s="286" t="s">
        <v>731</v>
      </c>
      <c r="D393" s="286" t="s">
        <v>732</v>
      </c>
      <c r="E393" s="286" t="s">
        <v>173</v>
      </c>
      <c r="F393" s="286" t="s">
        <v>173</v>
      </c>
      <c r="G393" s="287">
        <v>110</v>
      </c>
      <c r="H393" s="287">
        <v>61</v>
      </c>
    </row>
    <row r="394" spans="1:8" s="288" customFormat="1">
      <c r="A394" s="285">
        <v>246</v>
      </c>
      <c r="B394" s="286" t="s">
        <v>720</v>
      </c>
      <c r="C394" s="286" t="s">
        <v>733</v>
      </c>
      <c r="D394" s="286" t="s">
        <v>734</v>
      </c>
      <c r="E394" s="286" t="s">
        <v>173</v>
      </c>
      <c r="F394" s="286" t="s">
        <v>173</v>
      </c>
      <c r="G394" s="287">
        <v>132</v>
      </c>
      <c r="H394" s="287">
        <v>61</v>
      </c>
    </row>
    <row r="395" spans="1:8" s="288" customFormat="1">
      <c r="A395" s="285">
        <v>247</v>
      </c>
      <c r="B395" s="286" t="s">
        <v>720</v>
      </c>
      <c r="C395" s="286" t="s">
        <v>735</v>
      </c>
      <c r="D395" s="286" t="s">
        <v>736</v>
      </c>
      <c r="E395" s="286" t="s">
        <v>173</v>
      </c>
      <c r="F395" s="286" t="s">
        <v>173</v>
      </c>
      <c r="G395" s="287">
        <v>133</v>
      </c>
      <c r="H395" s="287">
        <v>56</v>
      </c>
    </row>
    <row r="396" spans="1:8" s="288" customFormat="1">
      <c r="A396" s="285">
        <v>249</v>
      </c>
      <c r="B396" s="286" t="s">
        <v>720</v>
      </c>
      <c r="C396" s="286" t="s">
        <v>737</v>
      </c>
      <c r="D396" s="286" t="s">
        <v>738</v>
      </c>
      <c r="E396" s="286" t="s">
        <v>173</v>
      </c>
      <c r="F396" s="286" t="s">
        <v>173</v>
      </c>
      <c r="G396" s="287">
        <v>124</v>
      </c>
      <c r="H396" s="287">
        <v>61</v>
      </c>
    </row>
    <row r="397" spans="1:8" s="288" customFormat="1" ht="25.5">
      <c r="A397" s="285">
        <v>250</v>
      </c>
      <c r="B397" s="286" t="s">
        <v>720</v>
      </c>
      <c r="C397" s="289" t="s">
        <v>739</v>
      </c>
      <c r="D397" s="286" t="s">
        <v>740</v>
      </c>
      <c r="E397" s="286" t="s">
        <v>173</v>
      </c>
      <c r="F397" s="286" t="s">
        <v>173</v>
      </c>
      <c r="G397" s="287">
        <v>110</v>
      </c>
      <c r="H397" s="287">
        <v>56</v>
      </c>
    </row>
    <row r="398" spans="1:8" s="288" customFormat="1">
      <c r="A398" s="285">
        <v>251</v>
      </c>
      <c r="B398" s="286" t="s">
        <v>720</v>
      </c>
      <c r="C398" s="286" t="s">
        <v>741</v>
      </c>
      <c r="D398" s="286" t="s">
        <v>742</v>
      </c>
      <c r="E398" s="286" t="s">
        <v>300</v>
      </c>
      <c r="F398" s="286" t="s">
        <v>301</v>
      </c>
      <c r="G398" s="287">
        <v>83</v>
      </c>
      <c r="H398" s="287">
        <v>51</v>
      </c>
    </row>
    <row r="399" spans="1:8" s="288" customFormat="1">
      <c r="A399" s="285">
        <v>251</v>
      </c>
      <c r="B399" s="286" t="s">
        <v>720</v>
      </c>
      <c r="C399" s="286" t="s">
        <v>741</v>
      </c>
      <c r="D399" s="286" t="s">
        <v>742</v>
      </c>
      <c r="E399" s="286" t="s">
        <v>302</v>
      </c>
      <c r="F399" s="286" t="s">
        <v>327</v>
      </c>
      <c r="G399" s="287">
        <v>100</v>
      </c>
      <c r="H399" s="287">
        <v>51</v>
      </c>
    </row>
    <row r="400" spans="1:8" s="288" customFormat="1">
      <c r="A400" s="285">
        <v>251</v>
      </c>
      <c r="B400" s="286" t="s">
        <v>720</v>
      </c>
      <c r="C400" s="286" t="s">
        <v>741</v>
      </c>
      <c r="D400" s="286" t="s">
        <v>742</v>
      </c>
      <c r="E400" s="286" t="s">
        <v>328</v>
      </c>
      <c r="F400" s="286" t="s">
        <v>305</v>
      </c>
      <c r="G400" s="287">
        <v>83</v>
      </c>
      <c r="H400" s="287">
        <v>51</v>
      </c>
    </row>
    <row r="401" spans="1:8" s="288" customFormat="1">
      <c r="A401" s="285">
        <v>479</v>
      </c>
      <c r="B401" s="286" t="s">
        <v>743</v>
      </c>
      <c r="C401" s="286" t="s">
        <v>744</v>
      </c>
      <c r="D401" s="286" t="s">
        <v>745</v>
      </c>
      <c r="E401" s="286" t="s">
        <v>173</v>
      </c>
      <c r="F401" s="286" t="s">
        <v>173</v>
      </c>
      <c r="G401" s="287">
        <v>105</v>
      </c>
      <c r="H401" s="287">
        <v>51</v>
      </c>
    </row>
    <row r="402" spans="1:8" s="288" customFormat="1">
      <c r="A402" s="285">
        <v>472</v>
      </c>
      <c r="B402" s="286" t="s">
        <v>743</v>
      </c>
      <c r="C402" s="286" t="s">
        <v>746</v>
      </c>
      <c r="D402" s="286" t="s">
        <v>747</v>
      </c>
      <c r="E402" s="286" t="s">
        <v>173</v>
      </c>
      <c r="F402" s="286" t="s">
        <v>173</v>
      </c>
      <c r="G402" s="287">
        <v>88</v>
      </c>
      <c r="H402" s="287">
        <v>56</v>
      </c>
    </row>
    <row r="403" spans="1:8" s="288" customFormat="1">
      <c r="A403" s="285">
        <v>253</v>
      </c>
      <c r="B403" s="286" t="s">
        <v>743</v>
      </c>
      <c r="C403" s="286" t="s">
        <v>748</v>
      </c>
      <c r="D403" s="286" t="s">
        <v>749</v>
      </c>
      <c r="E403" s="286" t="s">
        <v>173</v>
      </c>
      <c r="F403" s="286" t="s">
        <v>173</v>
      </c>
      <c r="G403" s="287">
        <v>86</v>
      </c>
      <c r="H403" s="287">
        <v>51</v>
      </c>
    </row>
    <row r="404" spans="1:8" s="288" customFormat="1">
      <c r="A404" s="285">
        <v>254</v>
      </c>
      <c r="B404" s="286" t="s">
        <v>743</v>
      </c>
      <c r="C404" s="286" t="s">
        <v>750</v>
      </c>
      <c r="D404" s="286" t="s">
        <v>750</v>
      </c>
      <c r="E404" s="286" t="s">
        <v>173</v>
      </c>
      <c r="F404" s="286" t="s">
        <v>173</v>
      </c>
      <c r="G404" s="287">
        <v>88</v>
      </c>
      <c r="H404" s="287">
        <v>71</v>
      </c>
    </row>
    <row r="405" spans="1:8" s="288" customFormat="1">
      <c r="A405" s="285">
        <v>423</v>
      </c>
      <c r="B405" s="286" t="s">
        <v>743</v>
      </c>
      <c r="C405" s="286" t="s">
        <v>751</v>
      </c>
      <c r="D405" s="286" t="s">
        <v>751</v>
      </c>
      <c r="E405" s="286" t="s">
        <v>173</v>
      </c>
      <c r="F405" s="286" t="s">
        <v>173</v>
      </c>
      <c r="G405" s="287">
        <v>90</v>
      </c>
      <c r="H405" s="287">
        <v>66</v>
      </c>
    </row>
    <row r="406" spans="1:8" s="288" customFormat="1">
      <c r="A406" s="285">
        <v>255</v>
      </c>
      <c r="B406" s="286" t="s">
        <v>752</v>
      </c>
      <c r="C406" s="286" t="s">
        <v>753</v>
      </c>
      <c r="D406" s="286" t="s">
        <v>754</v>
      </c>
      <c r="E406" s="286" t="s">
        <v>300</v>
      </c>
      <c r="F406" s="286" t="s">
        <v>356</v>
      </c>
      <c r="G406" s="287">
        <v>93</v>
      </c>
      <c r="H406" s="287">
        <v>51</v>
      </c>
    </row>
    <row r="407" spans="1:8" s="288" customFormat="1">
      <c r="A407" s="285">
        <v>255</v>
      </c>
      <c r="B407" s="286" t="s">
        <v>752</v>
      </c>
      <c r="C407" s="286" t="s">
        <v>753</v>
      </c>
      <c r="D407" s="286" t="s">
        <v>754</v>
      </c>
      <c r="E407" s="286" t="s">
        <v>357</v>
      </c>
      <c r="F407" s="286" t="s">
        <v>327</v>
      </c>
      <c r="G407" s="287">
        <v>125</v>
      </c>
      <c r="H407" s="287">
        <v>51</v>
      </c>
    </row>
    <row r="408" spans="1:8" s="288" customFormat="1">
      <c r="A408" s="285">
        <v>255</v>
      </c>
      <c r="B408" s="286" t="s">
        <v>752</v>
      </c>
      <c r="C408" s="286" t="s">
        <v>753</v>
      </c>
      <c r="D408" s="286" t="s">
        <v>754</v>
      </c>
      <c r="E408" s="286" t="s">
        <v>328</v>
      </c>
      <c r="F408" s="286" t="s">
        <v>305</v>
      </c>
      <c r="G408" s="287">
        <v>93</v>
      </c>
      <c r="H408" s="287">
        <v>51</v>
      </c>
    </row>
    <row r="409" spans="1:8" s="288" customFormat="1">
      <c r="A409" s="285">
        <v>256</v>
      </c>
      <c r="B409" s="286" t="s">
        <v>752</v>
      </c>
      <c r="C409" s="286" t="s">
        <v>755</v>
      </c>
      <c r="D409" s="286" t="s">
        <v>756</v>
      </c>
      <c r="E409" s="286" t="s">
        <v>173</v>
      </c>
      <c r="F409" s="286" t="s">
        <v>173</v>
      </c>
      <c r="G409" s="287">
        <v>92</v>
      </c>
      <c r="H409" s="287">
        <v>71</v>
      </c>
    </row>
    <row r="410" spans="1:8" s="288" customFormat="1">
      <c r="A410" s="285">
        <v>257</v>
      </c>
      <c r="B410" s="286" t="s">
        <v>752</v>
      </c>
      <c r="C410" s="286" t="s">
        <v>757</v>
      </c>
      <c r="D410" s="286" t="s">
        <v>758</v>
      </c>
      <c r="E410" s="286" t="s">
        <v>173</v>
      </c>
      <c r="F410" s="286" t="s">
        <v>173</v>
      </c>
      <c r="G410" s="287">
        <v>88</v>
      </c>
      <c r="H410" s="287">
        <v>61</v>
      </c>
    </row>
    <row r="411" spans="1:8" s="288" customFormat="1">
      <c r="A411" s="285">
        <v>258</v>
      </c>
      <c r="B411" s="286" t="s">
        <v>171</v>
      </c>
      <c r="C411" s="286" t="s">
        <v>759</v>
      </c>
      <c r="D411" s="286" t="s">
        <v>759</v>
      </c>
      <c r="E411" s="286" t="s">
        <v>173</v>
      </c>
      <c r="F411" s="286" t="s">
        <v>173</v>
      </c>
      <c r="G411" s="287">
        <v>111</v>
      </c>
      <c r="H411" s="287">
        <v>61</v>
      </c>
    </row>
    <row r="412" spans="1:8" s="288" customFormat="1">
      <c r="A412" s="285">
        <v>269</v>
      </c>
      <c r="B412" s="286" t="s">
        <v>171</v>
      </c>
      <c r="C412" s="286" t="s">
        <v>760</v>
      </c>
      <c r="D412" s="286" t="s">
        <v>761</v>
      </c>
      <c r="E412" s="286" t="s">
        <v>173</v>
      </c>
      <c r="F412" s="286" t="s">
        <v>173</v>
      </c>
      <c r="G412" s="287">
        <v>97</v>
      </c>
      <c r="H412" s="287">
        <v>46</v>
      </c>
    </row>
    <row r="413" spans="1:8" s="288" customFormat="1">
      <c r="A413" s="285">
        <v>260</v>
      </c>
      <c r="B413" s="286" t="s">
        <v>171</v>
      </c>
      <c r="C413" s="286" t="s">
        <v>762</v>
      </c>
      <c r="D413" s="286" t="s">
        <v>763</v>
      </c>
      <c r="E413" s="286" t="s">
        <v>173</v>
      </c>
      <c r="F413" s="286" t="s">
        <v>173</v>
      </c>
      <c r="G413" s="287">
        <v>107</v>
      </c>
      <c r="H413" s="287">
        <v>56</v>
      </c>
    </row>
    <row r="414" spans="1:8" s="288" customFormat="1">
      <c r="A414" s="285">
        <v>261</v>
      </c>
      <c r="B414" s="286" t="s">
        <v>171</v>
      </c>
      <c r="C414" s="286" t="s">
        <v>764</v>
      </c>
      <c r="D414" s="286" t="s">
        <v>765</v>
      </c>
      <c r="E414" s="286" t="s">
        <v>173</v>
      </c>
      <c r="F414" s="286" t="s">
        <v>173</v>
      </c>
      <c r="G414" s="287">
        <v>150</v>
      </c>
      <c r="H414" s="287">
        <v>66</v>
      </c>
    </row>
    <row r="415" spans="1:8" s="288" customFormat="1">
      <c r="A415" s="285">
        <v>262</v>
      </c>
      <c r="B415" s="286" t="s">
        <v>171</v>
      </c>
      <c r="C415" s="286" t="s">
        <v>766</v>
      </c>
      <c r="D415" s="286" t="s">
        <v>767</v>
      </c>
      <c r="E415" s="286" t="s">
        <v>300</v>
      </c>
      <c r="F415" s="286" t="s">
        <v>356</v>
      </c>
      <c r="G415" s="287">
        <v>99</v>
      </c>
      <c r="H415" s="287">
        <v>66</v>
      </c>
    </row>
    <row r="416" spans="1:8" s="288" customFormat="1">
      <c r="A416" s="285">
        <v>262</v>
      </c>
      <c r="B416" s="286" t="s">
        <v>171</v>
      </c>
      <c r="C416" s="286" t="s">
        <v>766</v>
      </c>
      <c r="D416" s="286" t="s">
        <v>767</v>
      </c>
      <c r="E416" s="286" t="s">
        <v>357</v>
      </c>
      <c r="F416" s="286" t="s">
        <v>327</v>
      </c>
      <c r="G416" s="287">
        <v>154</v>
      </c>
      <c r="H416" s="287">
        <v>66</v>
      </c>
    </row>
    <row r="417" spans="1:8" s="288" customFormat="1">
      <c r="A417" s="285">
        <v>262</v>
      </c>
      <c r="B417" s="286" t="s">
        <v>171</v>
      </c>
      <c r="C417" s="286" t="s">
        <v>766</v>
      </c>
      <c r="D417" s="286" t="s">
        <v>767</v>
      </c>
      <c r="E417" s="286" t="s">
        <v>328</v>
      </c>
      <c r="F417" s="286" t="s">
        <v>305</v>
      </c>
      <c r="G417" s="287">
        <v>99</v>
      </c>
      <c r="H417" s="287">
        <v>66</v>
      </c>
    </row>
    <row r="418" spans="1:8" s="288" customFormat="1">
      <c r="A418" s="285">
        <v>277</v>
      </c>
      <c r="B418" s="286" t="s">
        <v>171</v>
      </c>
      <c r="C418" s="286" t="s">
        <v>768</v>
      </c>
      <c r="D418" s="286" t="s">
        <v>769</v>
      </c>
      <c r="E418" s="286" t="s">
        <v>173</v>
      </c>
      <c r="F418" s="286" t="s">
        <v>173</v>
      </c>
      <c r="G418" s="287">
        <v>113</v>
      </c>
      <c r="H418" s="287">
        <v>46</v>
      </c>
    </row>
    <row r="419" spans="1:8" s="288" customFormat="1">
      <c r="A419" s="285">
        <v>264</v>
      </c>
      <c r="B419" s="286" t="s">
        <v>171</v>
      </c>
      <c r="C419" s="286" t="s">
        <v>770</v>
      </c>
      <c r="D419" s="286" t="s">
        <v>771</v>
      </c>
      <c r="E419" s="286" t="s">
        <v>173</v>
      </c>
      <c r="F419" s="286" t="s">
        <v>173</v>
      </c>
      <c r="G419" s="287">
        <v>111</v>
      </c>
      <c r="H419" s="287">
        <v>66</v>
      </c>
    </row>
    <row r="420" spans="1:8" s="288" customFormat="1">
      <c r="A420" s="285">
        <v>265</v>
      </c>
      <c r="B420" s="286" t="s">
        <v>171</v>
      </c>
      <c r="C420" s="286" t="s">
        <v>772</v>
      </c>
      <c r="D420" s="286" t="s">
        <v>570</v>
      </c>
      <c r="E420" s="286" t="s">
        <v>300</v>
      </c>
      <c r="F420" s="286" t="s">
        <v>359</v>
      </c>
      <c r="G420" s="287">
        <v>113</v>
      </c>
      <c r="H420" s="287">
        <v>61</v>
      </c>
    </row>
    <row r="421" spans="1:8" s="288" customFormat="1">
      <c r="A421" s="285">
        <v>265</v>
      </c>
      <c r="B421" s="286" t="s">
        <v>171</v>
      </c>
      <c r="C421" s="286" t="s">
        <v>772</v>
      </c>
      <c r="D421" s="286" t="s">
        <v>570</v>
      </c>
      <c r="E421" s="286" t="s">
        <v>360</v>
      </c>
      <c r="F421" s="286" t="s">
        <v>311</v>
      </c>
      <c r="G421" s="287">
        <v>133</v>
      </c>
      <c r="H421" s="287">
        <v>61</v>
      </c>
    </row>
    <row r="422" spans="1:8" s="288" customFormat="1">
      <c r="A422" s="285">
        <v>265</v>
      </c>
      <c r="B422" s="286" t="s">
        <v>171</v>
      </c>
      <c r="C422" s="286" t="s">
        <v>772</v>
      </c>
      <c r="D422" s="286" t="s">
        <v>570</v>
      </c>
      <c r="E422" s="286" t="s">
        <v>312</v>
      </c>
      <c r="F422" s="286" t="s">
        <v>356</v>
      </c>
      <c r="G422" s="287">
        <v>107</v>
      </c>
      <c r="H422" s="287">
        <v>61</v>
      </c>
    </row>
    <row r="423" spans="1:8" s="288" customFormat="1">
      <c r="A423" s="285">
        <v>265</v>
      </c>
      <c r="B423" s="286" t="s">
        <v>171</v>
      </c>
      <c r="C423" s="286" t="s">
        <v>772</v>
      </c>
      <c r="D423" s="286" t="s">
        <v>570</v>
      </c>
      <c r="E423" s="286" t="s">
        <v>357</v>
      </c>
      <c r="F423" s="286" t="s">
        <v>327</v>
      </c>
      <c r="G423" s="287">
        <v>169</v>
      </c>
      <c r="H423" s="287">
        <v>61</v>
      </c>
    </row>
    <row r="424" spans="1:8" s="288" customFormat="1">
      <c r="A424" s="285">
        <v>265</v>
      </c>
      <c r="B424" s="286" t="s">
        <v>171</v>
      </c>
      <c r="C424" s="286" t="s">
        <v>772</v>
      </c>
      <c r="D424" s="286" t="s">
        <v>570</v>
      </c>
      <c r="E424" s="286" t="s">
        <v>328</v>
      </c>
      <c r="F424" s="286" t="s">
        <v>305</v>
      </c>
      <c r="G424" s="287">
        <v>113</v>
      </c>
      <c r="H424" s="287">
        <v>61</v>
      </c>
    </row>
    <row r="425" spans="1:8" s="288" customFormat="1" ht="38.25">
      <c r="A425" s="285">
        <v>266</v>
      </c>
      <c r="B425" s="286" t="s">
        <v>171</v>
      </c>
      <c r="C425" s="289" t="s">
        <v>773</v>
      </c>
      <c r="D425" s="289" t="s">
        <v>774</v>
      </c>
      <c r="E425" s="286" t="s">
        <v>300</v>
      </c>
      <c r="F425" s="286" t="s">
        <v>309</v>
      </c>
      <c r="G425" s="287">
        <v>303</v>
      </c>
      <c r="H425" s="287">
        <v>71</v>
      </c>
    </row>
    <row r="426" spans="1:8" s="288" customFormat="1" ht="38.25">
      <c r="A426" s="285">
        <v>266</v>
      </c>
      <c r="B426" s="286" t="s">
        <v>171</v>
      </c>
      <c r="C426" s="289" t="s">
        <v>773</v>
      </c>
      <c r="D426" s="289" t="s">
        <v>774</v>
      </c>
      <c r="E426" s="286" t="s">
        <v>310</v>
      </c>
      <c r="F426" s="286" t="s">
        <v>311</v>
      </c>
      <c r="G426" s="287">
        <v>191</v>
      </c>
      <c r="H426" s="287">
        <v>71</v>
      </c>
    </row>
    <row r="427" spans="1:8" s="288" customFormat="1" ht="38.25">
      <c r="A427" s="285">
        <v>266</v>
      </c>
      <c r="B427" s="286" t="s">
        <v>171</v>
      </c>
      <c r="C427" s="289" t="s">
        <v>773</v>
      </c>
      <c r="D427" s="289" t="s">
        <v>774</v>
      </c>
      <c r="E427" s="286" t="s">
        <v>312</v>
      </c>
      <c r="F427" s="286" t="s">
        <v>356</v>
      </c>
      <c r="G427" s="287">
        <v>267</v>
      </c>
      <c r="H427" s="287">
        <v>71</v>
      </c>
    </row>
    <row r="428" spans="1:8" s="288" customFormat="1" ht="38.25">
      <c r="A428" s="285">
        <v>266</v>
      </c>
      <c r="B428" s="286" t="s">
        <v>171</v>
      </c>
      <c r="C428" s="289" t="s">
        <v>773</v>
      </c>
      <c r="D428" s="289" t="s">
        <v>774</v>
      </c>
      <c r="E428" s="286" t="s">
        <v>357</v>
      </c>
      <c r="F428" s="286" t="s">
        <v>327</v>
      </c>
      <c r="G428" s="287">
        <v>229</v>
      </c>
      <c r="H428" s="287">
        <v>71</v>
      </c>
    </row>
    <row r="429" spans="1:8" s="288" customFormat="1" ht="38.25">
      <c r="A429" s="285">
        <v>266</v>
      </c>
      <c r="B429" s="286" t="s">
        <v>171</v>
      </c>
      <c r="C429" s="289" t="s">
        <v>773</v>
      </c>
      <c r="D429" s="289" t="s">
        <v>774</v>
      </c>
      <c r="E429" s="286" t="s">
        <v>328</v>
      </c>
      <c r="F429" s="286" t="s">
        <v>305</v>
      </c>
      <c r="G429" s="287">
        <v>303</v>
      </c>
      <c r="H429" s="287">
        <v>71</v>
      </c>
    </row>
    <row r="430" spans="1:8" s="288" customFormat="1">
      <c r="A430" s="285">
        <v>267</v>
      </c>
      <c r="B430" s="286" t="s">
        <v>171</v>
      </c>
      <c r="C430" s="286" t="s">
        <v>775</v>
      </c>
      <c r="D430" s="286" t="s">
        <v>776</v>
      </c>
      <c r="E430" s="286" t="s">
        <v>300</v>
      </c>
      <c r="F430" s="286" t="s">
        <v>301</v>
      </c>
      <c r="G430" s="287">
        <v>83</v>
      </c>
      <c r="H430" s="287">
        <v>51</v>
      </c>
    </row>
    <row r="431" spans="1:8" s="288" customFormat="1">
      <c r="A431" s="285">
        <v>267</v>
      </c>
      <c r="B431" s="286" t="s">
        <v>171</v>
      </c>
      <c r="C431" s="286" t="s">
        <v>775</v>
      </c>
      <c r="D431" s="286" t="s">
        <v>776</v>
      </c>
      <c r="E431" s="286" t="s">
        <v>302</v>
      </c>
      <c r="F431" s="286" t="s">
        <v>305</v>
      </c>
      <c r="G431" s="287">
        <v>99</v>
      </c>
      <c r="H431" s="287">
        <v>51</v>
      </c>
    </row>
    <row r="432" spans="1:8" s="288" customFormat="1">
      <c r="A432" s="285">
        <v>268</v>
      </c>
      <c r="B432" s="286" t="s">
        <v>171</v>
      </c>
      <c r="C432" s="286" t="s">
        <v>777</v>
      </c>
      <c r="D432" s="286" t="s">
        <v>778</v>
      </c>
      <c r="E432" s="286" t="s">
        <v>173</v>
      </c>
      <c r="F432" s="286" t="s">
        <v>173</v>
      </c>
      <c r="G432" s="287">
        <v>112</v>
      </c>
      <c r="H432" s="287">
        <v>61</v>
      </c>
    </row>
    <row r="433" spans="1:8" s="288" customFormat="1">
      <c r="A433" s="285">
        <v>270</v>
      </c>
      <c r="B433" s="286" t="s">
        <v>171</v>
      </c>
      <c r="C433" s="286" t="s">
        <v>779</v>
      </c>
      <c r="D433" s="286" t="s">
        <v>780</v>
      </c>
      <c r="E433" s="286" t="s">
        <v>173</v>
      </c>
      <c r="F433" s="286" t="s">
        <v>173</v>
      </c>
      <c r="G433" s="287">
        <v>102</v>
      </c>
      <c r="H433" s="287">
        <v>66</v>
      </c>
    </row>
    <row r="434" spans="1:8" s="288" customFormat="1">
      <c r="A434" s="285">
        <v>271</v>
      </c>
      <c r="B434" s="286" t="s">
        <v>171</v>
      </c>
      <c r="C434" s="286" t="s">
        <v>781</v>
      </c>
      <c r="D434" s="286" t="s">
        <v>782</v>
      </c>
      <c r="E434" s="286" t="s">
        <v>173</v>
      </c>
      <c r="F434" s="286" t="s">
        <v>173</v>
      </c>
      <c r="G434" s="287">
        <v>119</v>
      </c>
      <c r="H434" s="287">
        <v>71</v>
      </c>
    </row>
    <row r="435" spans="1:8" s="288" customFormat="1">
      <c r="A435" s="285">
        <v>272</v>
      </c>
      <c r="B435" s="286" t="s">
        <v>171</v>
      </c>
      <c r="C435" s="286" t="s">
        <v>652</v>
      </c>
      <c r="D435" s="286" t="s">
        <v>471</v>
      </c>
      <c r="E435" s="286" t="s">
        <v>173</v>
      </c>
      <c r="F435" s="286" t="s">
        <v>173</v>
      </c>
      <c r="G435" s="287">
        <v>101</v>
      </c>
      <c r="H435" s="287">
        <v>51</v>
      </c>
    </row>
    <row r="436" spans="1:8" s="288" customFormat="1">
      <c r="A436" s="285">
        <v>273</v>
      </c>
      <c r="B436" s="286" t="s">
        <v>171</v>
      </c>
      <c r="C436" s="286" t="s">
        <v>783</v>
      </c>
      <c r="D436" s="286" t="s">
        <v>784</v>
      </c>
      <c r="E436" s="286" t="s">
        <v>300</v>
      </c>
      <c r="F436" s="286" t="s">
        <v>356</v>
      </c>
      <c r="G436" s="287">
        <v>114</v>
      </c>
      <c r="H436" s="287">
        <v>56</v>
      </c>
    </row>
    <row r="437" spans="1:8" s="288" customFormat="1">
      <c r="A437" s="285">
        <v>273</v>
      </c>
      <c r="B437" s="286" t="s">
        <v>171</v>
      </c>
      <c r="C437" s="286" t="s">
        <v>783</v>
      </c>
      <c r="D437" s="286" t="s">
        <v>784</v>
      </c>
      <c r="E437" s="286" t="s">
        <v>357</v>
      </c>
      <c r="F437" s="286" t="s">
        <v>327</v>
      </c>
      <c r="G437" s="287">
        <v>164</v>
      </c>
      <c r="H437" s="287">
        <v>56</v>
      </c>
    </row>
    <row r="438" spans="1:8" s="288" customFormat="1">
      <c r="A438" s="285">
        <v>273</v>
      </c>
      <c r="B438" s="286" t="s">
        <v>171</v>
      </c>
      <c r="C438" s="286" t="s">
        <v>783</v>
      </c>
      <c r="D438" s="286" t="s">
        <v>784</v>
      </c>
      <c r="E438" s="286" t="s">
        <v>328</v>
      </c>
      <c r="F438" s="286" t="s">
        <v>305</v>
      </c>
      <c r="G438" s="287">
        <v>114</v>
      </c>
      <c r="H438" s="287">
        <v>56</v>
      </c>
    </row>
    <row r="439" spans="1:8" s="288" customFormat="1">
      <c r="A439" s="285">
        <v>274</v>
      </c>
      <c r="B439" s="286" t="s">
        <v>171</v>
      </c>
      <c r="C439" s="286" t="s">
        <v>785</v>
      </c>
      <c r="D439" s="286" t="s">
        <v>786</v>
      </c>
      <c r="E439" s="286" t="s">
        <v>173</v>
      </c>
      <c r="F439" s="286" t="s">
        <v>173</v>
      </c>
      <c r="G439" s="287">
        <v>96</v>
      </c>
      <c r="H439" s="287">
        <v>56</v>
      </c>
    </row>
    <row r="440" spans="1:8" s="288" customFormat="1" ht="25.5">
      <c r="A440" s="285">
        <v>275</v>
      </c>
      <c r="B440" s="286" t="s">
        <v>171</v>
      </c>
      <c r="C440" s="289" t="s">
        <v>787</v>
      </c>
      <c r="D440" s="286" t="s">
        <v>788</v>
      </c>
      <c r="E440" s="286" t="s">
        <v>173</v>
      </c>
      <c r="F440" s="286" t="s">
        <v>173</v>
      </c>
      <c r="G440" s="287">
        <v>139</v>
      </c>
      <c r="H440" s="287">
        <v>71</v>
      </c>
    </row>
    <row r="441" spans="1:8" s="288" customFormat="1">
      <c r="A441" s="285">
        <v>276</v>
      </c>
      <c r="B441" s="286" t="s">
        <v>171</v>
      </c>
      <c r="C441" s="286" t="s">
        <v>789</v>
      </c>
      <c r="D441" s="286" t="s">
        <v>790</v>
      </c>
      <c r="E441" s="286" t="s">
        <v>173</v>
      </c>
      <c r="F441" s="286" t="s">
        <v>173</v>
      </c>
      <c r="G441" s="287">
        <v>100</v>
      </c>
      <c r="H441" s="287">
        <v>51</v>
      </c>
    </row>
    <row r="442" spans="1:8" s="288" customFormat="1">
      <c r="A442" s="285">
        <v>480</v>
      </c>
      <c r="B442" s="286" t="s">
        <v>171</v>
      </c>
      <c r="C442" s="286" t="s">
        <v>791</v>
      </c>
      <c r="D442" s="286" t="s">
        <v>558</v>
      </c>
      <c r="E442" s="286" t="s">
        <v>173</v>
      </c>
      <c r="F442" s="286" t="s">
        <v>173</v>
      </c>
      <c r="G442" s="287">
        <v>96</v>
      </c>
      <c r="H442" s="287">
        <v>56</v>
      </c>
    </row>
    <row r="443" spans="1:8" s="288" customFormat="1">
      <c r="A443" s="285">
        <v>278</v>
      </c>
      <c r="B443" s="286" t="s">
        <v>171</v>
      </c>
      <c r="C443" s="286" t="s">
        <v>792</v>
      </c>
      <c r="D443" s="286" t="s">
        <v>477</v>
      </c>
      <c r="E443" s="286" t="s">
        <v>173</v>
      </c>
      <c r="F443" s="286" t="s">
        <v>173</v>
      </c>
      <c r="G443" s="287">
        <v>106</v>
      </c>
      <c r="H443" s="287">
        <v>51</v>
      </c>
    </row>
    <row r="444" spans="1:8" s="288" customFormat="1">
      <c r="A444" s="285">
        <v>279</v>
      </c>
      <c r="B444" s="286" t="s">
        <v>793</v>
      </c>
      <c r="C444" s="286" t="s">
        <v>794</v>
      </c>
      <c r="D444" s="286" t="s">
        <v>424</v>
      </c>
      <c r="E444" s="286" t="s">
        <v>173</v>
      </c>
      <c r="F444" s="286" t="s">
        <v>173</v>
      </c>
      <c r="G444" s="287">
        <v>99</v>
      </c>
      <c r="H444" s="287">
        <v>51</v>
      </c>
    </row>
    <row r="445" spans="1:8" s="288" customFormat="1">
      <c r="A445" s="285">
        <v>281</v>
      </c>
      <c r="B445" s="286" t="s">
        <v>793</v>
      </c>
      <c r="C445" s="286" t="s">
        <v>795</v>
      </c>
      <c r="D445" s="286" t="s">
        <v>796</v>
      </c>
      <c r="E445" s="286" t="s">
        <v>173</v>
      </c>
      <c r="F445" s="286" t="s">
        <v>173</v>
      </c>
      <c r="G445" s="287">
        <v>105</v>
      </c>
      <c r="H445" s="287">
        <v>51</v>
      </c>
    </row>
    <row r="446" spans="1:8" s="288" customFormat="1">
      <c r="A446" s="285">
        <v>282</v>
      </c>
      <c r="B446" s="286" t="s">
        <v>793</v>
      </c>
      <c r="C446" s="286" t="s">
        <v>797</v>
      </c>
      <c r="D446" s="286" t="s">
        <v>798</v>
      </c>
      <c r="E446" s="286" t="s">
        <v>173</v>
      </c>
      <c r="F446" s="286" t="s">
        <v>173</v>
      </c>
      <c r="G446" s="287">
        <v>127</v>
      </c>
      <c r="H446" s="287">
        <v>56</v>
      </c>
    </row>
    <row r="447" spans="1:8" s="288" customFormat="1">
      <c r="A447" s="285">
        <v>283</v>
      </c>
      <c r="B447" s="286" t="s">
        <v>793</v>
      </c>
      <c r="C447" s="286" t="s">
        <v>799</v>
      </c>
      <c r="D447" s="286" t="s">
        <v>800</v>
      </c>
      <c r="E447" s="286" t="s">
        <v>173</v>
      </c>
      <c r="F447" s="286" t="s">
        <v>173</v>
      </c>
      <c r="G447" s="287">
        <v>111</v>
      </c>
      <c r="H447" s="287">
        <v>56</v>
      </c>
    </row>
    <row r="448" spans="1:8" s="288" customFormat="1">
      <c r="A448" s="285">
        <v>284</v>
      </c>
      <c r="B448" s="286" t="s">
        <v>793</v>
      </c>
      <c r="C448" s="286" t="s">
        <v>801</v>
      </c>
      <c r="D448" s="286" t="s">
        <v>802</v>
      </c>
      <c r="E448" s="286" t="s">
        <v>173</v>
      </c>
      <c r="F448" s="286" t="s">
        <v>173</v>
      </c>
      <c r="G448" s="287">
        <v>99</v>
      </c>
      <c r="H448" s="287">
        <v>56</v>
      </c>
    </row>
    <row r="449" spans="1:8" s="288" customFormat="1">
      <c r="A449" s="285">
        <v>285</v>
      </c>
      <c r="B449" s="286" t="s">
        <v>793</v>
      </c>
      <c r="C449" s="286" t="s">
        <v>803</v>
      </c>
      <c r="D449" s="286" t="s">
        <v>804</v>
      </c>
      <c r="E449" s="286" t="s">
        <v>173</v>
      </c>
      <c r="F449" s="286" t="s">
        <v>173</v>
      </c>
      <c r="G449" s="287">
        <v>87</v>
      </c>
      <c r="H449" s="287">
        <v>56</v>
      </c>
    </row>
    <row r="450" spans="1:8" s="288" customFormat="1">
      <c r="A450" s="285">
        <v>287</v>
      </c>
      <c r="B450" s="286" t="s">
        <v>793</v>
      </c>
      <c r="C450" s="286" t="s">
        <v>805</v>
      </c>
      <c r="D450" s="286" t="s">
        <v>806</v>
      </c>
      <c r="E450" s="286" t="s">
        <v>173</v>
      </c>
      <c r="F450" s="286" t="s">
        <v>173</v>
      </c>
      <c r="G450" s="287">
        <v>92</v>
      </c>
      <c r="H450" s="287">
        <v>51</v>
      </c>
    </row>
    <row r="451" spans="1:8" s="288" customFormat="1">
      <c r="A451" s="285">
        <v>291</v>
      </c>
      <c r="B451" s="286" t="s">
        <v>793</v>
      </c>
      <c r="C451" s="286" t="s">
        <v>807</v>
      </c>
      <c r="D451" s="286" t="s">
        <v>808</v>
      </c>
      <c r="E451" s="286" t="s">
        <v>173</v>
      </c>
      <c r="F451" s="286" t="s">
        <v>173</v>
      </c>
      <c r="G451" s="287">
        <v>93</v>
      </c>
      <c r="H451" s="287">
        <v>51</v>
      </c>
    </row>
    <row r="452" spans="1:8" s="288" customFormat="1">
      <c r="A452" s="285">
        <v>289</v>
      </c>
      <c r="B452" s="286" t="s">
        <v>793</v>
      </c>
      <c r="C452" s="286" t="s">
        <v>809</v>
      </c>
      <c r="D452" s="286" t="s">
        <v>538</v>
      </c>
      <c r="E452" s="286" t="s">
        <v>173</v>
      </c>
      <c r="F452" s="286" t="s">
        <v>173</v>
      </c>
      <c r="G452" s="287">
        <v>87</v>
      </c>
      <c r="H452" s="287">
        <v>46</v>
      </c>
    </row>
    <row r="453" spans="1:8" s="288" customFormat="1">
      <c r="A453" s="285">
        <v>280</v>
      </c>
      <c r="B453" s="286" t="s">
        <v>793</v>
      </c>
      <c r="C453" s="286" t="s">
        <v>810</v>
      </c>
      <c r="D453" s="286" t="s">
        <v>811</v>
      </c>
      <c r="E453" s="286" t="s">
        <v>173</v>
      </c>
      <c r="F453" s="286" t="s">
        <v>173</v>
      </c>
      <c r="G453" s="287">
        <v>90</v>
      </c>
      <c r="H453" s="287">
        <v>46</v>
      </c>
    </row>
    <row r="454" spans="1:8" s="288" customFormat="1">
      <c r="A454" s="285">
        <v>294</v>
      </c>
      <c r="B454" s="286" t="s">
        <v>793</v>
      </c>
      <c r="C454" s="286" t="s">
        <v>812</v>
      </c>
      <c r="D454" s="286" t="s">
        <v>813</v>
      </c>
      <c r="E454" s="286" t="s">
        <v>173</v>
      </c>
      <c r="F454" s="286" t="s">
        <v>173</v>
      </c>
      <c r="G454" s="287">
        <v>92</v>
      </c>
      <c r="H454" s="287">
        <v>51</v>
      </c>
    </row>
    <row r="455" spans="1:8" s="288" customFormat="1">
      <c r="A455" s="285">
        <v>485</v>
      </c>
      <c r="B455" s="286" t="s">
        <v>193</v>
      </c>
      <c r="C455" s="286" t="s">
        <v>814</v>
      </c>
      <c r="D455" s="286" t="s">
        <v>815</v>
      </c>
      <c r="E455" s="286" t="s">
        <v>173</v>
      </c>
      <c r="F455" s="286" t="s">
        <v>173</v>
      </c>
      <c r="G455" s="287">
        <v>106</v>
      </c>
      <c r="H455" s="287">
        <v>56</v>
      </c>
    </row>
    <row r="456" spans="1:8" s="288" customFormat="1">
      <c r="A456" s="285">
        <v>295</v>
      </c>
      <c r="B456" s="286" t="s">
        <v>193</v>
      </c>
      <c r="C456" s="286" t="s">
        <v>816</v>
      </c>
      <c r="D456" s="286" t="s">
        <v>817</v>
      </c>
      <c r="E456" s="286" t="s">
        <v>173</v>
      </c>
      <c r="F456" s="286" t="s">
        <v>173</v>
      </c>
      <c r="G456" s="287">
        <v>87</v>
      </c>
      <c r="H456" s="287">
        <v>66</v>
      </c>
    </row>
    <row r="457" spans="1:8" s="288" customFormat="1">
      <c r="A457" s="285">
        <v>298</v>
      </c>
      <c r="B457" s="286" t="s">
        <v>818</v>
      </c>
      <c r="C457" s="286" t="s">
        <v>819</v>
      </c>
      <c r="D457" s="286" t="s">
        <v>820</v>
      </c>
      <c r="E457" s="286" t="s">
        <v>173</v>
      </c>
      <c r="F457" s="286" t="s">
        <v>173</v>
      </c>
      <c r="G457" s="287">
        <v>106</v>
      </c>
      <c r="H457" s="287">
        <v>51</v>
      </c>
    </row>
    <row r="458" spans="1:8" s="288" customFormat="1">
      <c r="A458" s="285">
        <v>299</v>
      </c>
      <c r="B458" s="286" t="s">
        <v>818</v>
      </c>
      <c r="C458" s="286" t="s">
        <v>821</v>
      </c>
      <c r="D458" s="286" t="s">
        <v>822</v>
      </c>
      <c r="E458" s="286" t="s">
        <v>300</v>
      </c>
      <c r="F458" s="286" t="s">
        <v>356</v>
      </c>
      <c r="G458" s="287">
        <v>89</v>
      </c>
      <c r="H458" s="287">
        <v>61</v>
      </c>
    </row>
    <row r="459" spans="1:8" s="288" customFormat="1">
      <c r="A459" s="285">
        <v>299</v>
      </c>
      <c r="B459" s="286" t="s">
        <v>818</v>
      </c>
      <c r="C459" s="286" t="s">
        <v>821</v>
      </c>
      <c r="D459" s="286" t="s">
        <v>822</v>
      </c>
      <c r="E459" s="286" t="s">
        <v>357</v>
      </c>
      <c r="F459" s="286" t="s">
        <v>327</v>
      </c>
      <c r="G459" s="287">
        <v>107</v>
      </c>
      <c r="H459" s="287">
        <v>61</v>
      </c>
    </row>
    <row r="460" spans="1:8" s="288" customFormat="1">
      <c r="A460" s="285">
        <v>299</v>
      </c>
      <c r="B460" s="286" t="s">
        <v>818</v>
      </c>
      <c r="C460" s="286" t="s">
        <v>821</v>
      </c>
      <c r="D460" s="286" t="s">
        <v>822</v>
      </c>
      <c r="E460" s="286" t="s">
        <v>328</v>
      </c>
      <c r="F460" s="286" t="s">
        <v>305</v>
      </c>
      <c r="G460" s="287">
        <v>89</v>
      </c>
      <c r="H460" s="287">
        <v>61</v>
      </c>
    </row>
    <row r="461" spans="1:8" s="288" customFormat="1">
      <c r="A461" s="285">
        <v>300</v>
      </c>
      <c r="B461" s="286" t="s">
        <v>818</v>
      </c>
      <c r="C461" s="286" t="s">
        <v>823</v>
      </c>
      <c r="D461" s="286" t="s">
        <v>823</v>
      </c>
      <c r="E461" s="286" t="s">
        <v>173</v>
      </c>
      <c r="F461" s="286" t="s">
        <v>173</v>
      </c>
      <c r="G461" s="287">
        <v>90</v>
      </c>
      <c r="H461" s="287">
        <v>61</v>
      </c>
    </row>
    <row r="462" spans="1:8" s="288" customFormat="1">
      <c r="A462" s="285">
        <v>302</v>
      </c>
      <c r="B462" s="286" t="s">
        <v>818</v>
      </c>
      <c r="C462" s="286" t="s">
        <v>824</v>
      </c>
      <c r="D462" s="286" t="s">
        <v>825</v>
      </c>
      <c r="E462" s="286" t="s">
        <v>173</v>
      </c>
      <c r="F462" s="286" t="s">
        <v>173</v>
      </c>
      <c r="G462" s="287">
        <v>94</v>
      </c>
      <c r="H462" s="287">
        <v>51</v>
      </c>
    </row>
    <row r="463" spans="1:8" s="288" customFormat="1">
      <c r="A463" s="285">
        <v>304</v>
      </c>
      <c r="B463" s="286" t="s">
        <v>818</v>
      </c>
      <c r="C463" s="286" t="s">
        <v>826</v>
      </c>
      <c r="D463" s="286" t="s">
        <v>827</v>
      </c>
      <c r="E463" s="286" t="s">
        <v>300</v>
      </c>
      <c r="F463" s="286" t="s">
        <v>356</v>
      </c>
      <c r="G463" s="287">
        <v>94</v>
      </c>
      <c r="H463" s="287">
        <v>56</v>
      </c>
    </row>
    <row r="464" spans="1:8" s="288" customFormat="1">
      <c r="A464" s="285">
        <v>304</v>
      </c>
      <c r="B464" s="286" t="s">
        <v>818</v>
      </c>
      <c r="C464" s="286" t="s">
        <v>826</v>
      </c>
      <c r="D464" s="286" t="s">
        <v>827</v>
      </c>
      <c r="E464" s="286" t="s">
        <v>357</v>
      </c>
      <c r="F464" s="286" t="s">
        <v>327</v>
      </c>
      <c r="G464" s="287">
        <v>121</v>
      </c>
      <c r="H464" s="287">
        <v>56</v>
      </c>
    </row>
    <row r="465" spans="1:8" s="288" customFormat="1">
      <c r="A465" s="285">
        <v>304</v>
      </c>
      <c r="B465" s="286" t="s">
        <v>818</v>
      </c>
      <c r="C465" s="286" t="s">
        <v>826</v>
      </c>
      <c r="D465" s="286" t="s">
        <v>827</v>
      </c>
      <c r="E465" s="286" t="s">
        <v>328</v>
      </c>
      <c r="F465" s="286" t="s">
        <v>305</v>
      </c>
      <c r="G465" s="287">
        <v>94</v>
      </c>
      <c r="H465" s="287">
        <v>56</v>
      </c>
    </row>
    <row r="466" spans="1:8" s="288" customFormat="1">
      <c r="A466" s="285">
        <v>305</v>
      </c>
      <c r="B466" s="286" t="s">
        <v>818</v>
      </c>
      <c r="C466" s="286" t="s">
        <v>616</v>
      </c>
      <c r="D466" s="286" t="s">
        <v>828</v>
      </c>
      <c r="E466" s="286" t="s">
        <v>173</v>
      </c>
      <c r="F466" s="286" t="s">
        <v>173</v>
      </c>
      <c r="G466" s="287">
        <v>126</v>
      </c>
      <c r="H466" s="287">
        <v>66</v>
      </c>
    </row>
    <row r="467" spans="1:8" s="288" customFormat="1">
      <c r="A467" s="285">
        <v>306</v>
      </c>
      <c r="B467" s="286" t="s">
        <v>818</v>
      </c>
      <c r="C467" s="286" t="s">
        <v>829</v>
      </c>
      <c r="D467" s="286" t="s">
        <v>830</v>
      </c>
      <c r="E467" s="286" t="s">
        <v>300</v>
      </c>
      <c r="F467" s="286" t="s">
        <v>356</v>
      </c>
      <c r="G467" s="287">
        <v>96</v>
      </c>
      <c r="H467" s="287">
        <v>51</v>
      </c>
    </row>
    <row r="468" spans="1:8" s="288" customFormat="1">
      <c r="A468" s="285">
        <v>306</v>
      </c>
      <c r="B468" s="286" t="s">
        <v>818</v>
      </c>
      <c r="C468" s="286" t="s">
        <v>829</v>
      </c>
      <c r="D468" s="286" t="s">
        <v>830</v>
      </c>
      <c r="E468" s="286" t="s">
        <v>357</v>
      </c>
      <c r="F468" s="286" t="s">
        <v>327</v>
      </c>
      <c r="G468" s="287">
        <v>138</v>
      </c>
      <c r="H468" s="287">
        <v>51</v>
      </c>
    </row>
    <row r="469" spans="1:8" s="288" customFormat="1">
      <c r="A469" s="285">
        <v>306</v>
      </c>
      <c r="B469" s="286" t="s">
        <v>818</v>
      </c>
      <c r="C469" s="286" t="s">
        <v>829</v>
      </c>
      <c r="D469" s="286" t="s">
        <v>830</v>
      </c>
      <c r="E469" s="286" t="s">
        <v>328</v>
      </c>
      <c r="F469" s="286" t="s">
        <v>305</v>
      </c>
      <c r="G469" s="287">
        <v>96</v>
      </c>
      <c r="H469" s="287">
        <v>51</v>
      </c>
    </row>
    <row r="470" spans="1:8" s="288" customFormat="1">
      <c r="A470" s="285">
        <v>307</v>
      </c>
      <c r="B470" s="286" t="s">
        <v>831</v>
      </c>
      <c r="C470" s="286" t="s">
        <v>832</v>
      </c>
      <c r="D470" s="286" t="s">
        <v>833</v>
      </c>
      <c r="E470" s="286" t="s">
        <v>173</v>
      </c>
      <c r="F470" s="286" t="s">
        <v>173</v>
      </c>
      <c r="G470" s="287">
        <v>87</v>
      </c>
      <c r="H470" s="287">
        <v>51</v>
      </c>
    </row>
    <row r="471" spans="1:8" s="288" customFormat="1">
      <c r="A471" s="285">
        <v>313</v>
      </c>
      <c r="B471" s="286" t="s">
        <v>831</v>
      </c>
      <c r="C471" s="286" t="s">
        <v>834</v>
      </c>
      <c r="D471" s="286" t="s">
        <v>835</v>
      </c>
      <c r="E471" s="286" t="s">
        <v>173</v>
      </c>
      <c r="F471" s="286" t="s">
        <v>173</v>
      </c>
      <c r="G471" s="287">
        <v>99</v>
      </c>
      <c r="H471" s="287">
        <v>71</v>
      </c>
    </row>
    <row r="472" spans="1:8" s="288" customFormat="1">
      <c r="A472" s="285">
        <v>309</v>
      </c>
      <c r="B472" s="286" t="s">
        <v>831</v>
      </c>
      <c r="C472" s="286" t="s">
        <v>836</v>
      </c>
      <c r="D472" s="286" t="s">
        <v>837</v>
      </c>
      <c r="E472" s="286" t="s">
        <v>173</v>
      </c>
      <c r="F472" s="286" t="s">
        <v>173</v>
      </c>
      <c r="G472" s="287">
        <v>96</v>
      </c>
      <c r="H472" s="287">
        <v>51</v>
      </c>
    </row>
    <row r="473" spans="1:8" s="288" customFormat="1">
      <c r="A473" s="285">
        <v>310</v>
      </c>
      <c r="B473" s="286" t="s">
        <v>831</v>
      </c>
      <c r="C473" s="286" t="s">
        <v>763</v>
      </c>
      <c r="D473" s="286" t="s">
        <v>763</v>
      </c>
      <c r="E473" s="286" t="s">
        <v>173</v>
      </c>
      <c r="F473" s="286" t="s">
        <v>173</v>
      </c>
      <c r="G473" s="287">
        <v>90</v>
      </c>
      <c r="H473" s="287">
        <v>46</v>
      </c>
    </row>
    <row r="474" spans="1:8" s="288" customFormat="1">
      <c r="A474" s="285">
        <v>311</v>
      </c>
      <c r="B474" s="286" t="s">
        <v>831</v>
      </c>
      <c r="C474" s="286" t="s">
        <v>838</v>
      </c>
      <c r="D474" s="286" t="s">
        <v>839</v>
      </c>
      <c r="E474" s="286" t="s">
        <v>300</v>
      </c>
      <c r="F474" s="286" t="s">
        <v>321</v>
      </c>
      <c r="G474" s="287">
        <v>96</v>
      </c>
      <c r="H474" s="287">
        <v>51</v>
      </c>
    </row>
    <row r="475" spans="1:8" s="288" customFormat="1">
      <c r="A475" s="285">
        <v>311</v>
      </c>
      <c r="B475" s="286" t="s">
        <v>831</v>
      </c>
      <c r="C475" s="286" t="s">
        <v>838</v>
      </c>
      <c r="D475" s="286" t="s">
        <v>839</v>
      </c>
      <c r="E475" s="286" t="s">
        <v>322</v>
      </c>
      <c r="F475" s="286" t="s">
        <v>361</v>
      </c>
      <c r="G475" s="287">
        <v>83</v>
      </c>
      <c r="H475" s="287">
        <v>51</v>
      </c>
    </row>
    <row r="476" spans="1:8" s="288" customFormat="1">
      <c r="A476" s="285">
        <v>311</v>
      </c>
      <c r="B476" s="286" t="s">
        <v>831</v>
      </c>
      <c r="C476" s="286" t="s">
        <v>838</v>
      </c>
      <c r="D476" s="286" t="s">
        <v>839</v>
      </c>
      <c r="E476" s="286" t="s">
        <v>362</v>
      </c>
      <c r="F476" s="286" t="s">
        <v>305</v>
      </c>
      <c r="G476" s="287">
        <v>96</v>
      </c>
      <c r="H476" s="287">
        <v>51</v>
      </c>
    </row>
    <row r="477" spans="1:8" s="288" customFormat="1">
      <c r="A477" s="285">
        <v>312</v>
      </c>
      <c r="B477" s="286" t="s">
        <v>831</v>
      </c>
      <c r="C477" s="286" t="s">
        <v>840</v>
      </c>
      <c r="D477" s="289" t="s">
        <v>841</v>
      </c>
      <c r="E477" s="286" t="s">
        <v>173</v>
      </c>
      <c r="F477" s="286" t="s">
        <v>173</v>
      </c>
      <c r="G477" s="287">
        <v>106</v>
      </c>
      <c r="H477" s="287">
        <v>51</v>
      </c>
    </row>
    <row r="478" spans="1:8" s="288" customFormat="1">
      <c r="A478" s="285">
        <v>489</v>
      </c>
      <c r="B478" s="286" t="s">
        <v>831</v>
      </c>
      <c r="C478" s="286" t="s">
        <v>842</v>
      </c>
      <c r="D478" s="286" t="s">
        <v>842</v>
      </c>
      <c r="E478" s="286" t="s">
        <v>300</v>
      </c>
      <c r="F478" s="286" t="s">
        <v>301</v>
      </c>
      <c r="G478" s="287">
        <v>103</v>
      </c>
      <c r="H478" s="287">
        <v>51</v>
      </c>
    </row>
    <row r="479" spans="1:8" s="288" customFormat="1">
      <c r="A479" s="285">
        <v>489</v>
      </c>
      <c r="B479" s="286" t="s">
        <v>831</v>
      </c>
      <c r="C479" s="286" t="s">
        <v>842</v>
      </c>
      <c r="D479" s="286" t="s">
        <v>842</v>
      </c>
      <c r="E479" s="286" t="s">
        <v>302</v>
      </c>
      <c r="F479" s="286" t="s">
        <v>327</v>
      </c>
      <c r="G479" s="287">
        <v>148</v>
      </c>
      <c r="H479" s="287">
        <v>51</v>
      </c>
    </row>
    <row r="480" spans="1:8" s="288" customFormat="1">
      <c r="A480" s="285">
        <v>489</v>
      </c>
      <c r="B480" s="286" t="s">
        <v>831</v>
      </c>
      <c r="C480" s="286" t="s">
        <v>842</v>
      </c>
      <c r="D480" s="286" t="s">
        <v>842</v>
      </c>
      <c r="E480" s="286" t="s">
        <v>328</v>
      </c>
      <c r="F480" s="286" t="s">
        <v>305</v>
      </c>
      <c r="G480" s="287">
        <v>103</v>
      </c>
      <c r="H480" s="287">
        <v>51</v>
      </c>
    </row>
    <row r="481" spans="1:8" s="288" customFormat="1">
      <c r="A481" s="285">
        <v>314</v>
      </c>
      <c r="B481" s="286" t="s">
        <v>831</v>
      </c>
      <c r="C481" s="286" t="s">
        <v>843</v>
      </c>
      <c r="D481" s="286" t="s">
        <v>843</v>
      </c>
      <c r="E481" s="286" t="s">
        <v>173</v>
      </c>
      <c r="F481" s="286" t="s">
        <v>173</v>
      </c>
      <c r="G481" s="287">
        <v>97</v>
      </c>
      <c r="H481" s="287">
        <v>56</v>
      </c>
    </row>
    <row r="482" spans="1:8" s="288" customFormat="1">
      <c r="A482" s="285">
        <v>315</v>
      </c>
      <c r="B482" s="286" t="s">
        <v>831</v>
      </c>
      <c r="C482" s="286" t="s">
        <v>844</v>
      </c>
      <c r="D482" s="286" t="s">
        <v>845</v>
      </c>
      <c r="E482" s="286" t="s">
        <v>173</v>
      </c>
      <c r="F482" s="286" t="s">
        <v>173</v>
      </c>
      <c r="G482" s="287">
        <v>124</v>
      </c>
      <c r="H482" s="287">
        <v>51</v>
      </c>
    </row>
    <row r="483" spans="1:8" s="288" customFormat="1">
      <c r="A483" s="285">
        <v>316</v>
      </c>
      <c r="B483" s="286" t="s">
        <v>831</v>
      </c>
      <c r="C483" s="286" t="s">
        <v>846</v>
      </c>
      <c r="D483" s="286" t="s">
        <v>687</v>
      </c>
      <c r="E483" s="286" t="s">
        <v>173</v>
      </c>
      <c r="F483" s="286" t="s">
        <v>173</v>
      </c>
      <c r="G483" s="287">
        <v>88</v>
      </c>
      <c r="H483" s="287">
        <v>56</v>
      </c>
    </row>
    <row r="484" spans="1:8" s="288" customFormat="1">
      <c r="A484" s="285">
        <v>435</v>
      </c>
      <c r="B484" s="286" t="s">
        <v>831</v>
      </c>
      <c r="C484" s="286" t="s">
        <v>847</v>
      </c>
      <c r="D484" s="286" t="s">
        <v>848</v>
      </c>
      <c r="E484" s="286" t="s">
        <v>173</v>
      </c>
      <c r="F484" s="286" t="s">
        <v>173</v>
      </c>
      <c r="G484" s="287">
        <v>126</v>
      </c>
      <c r="H484" s="287">
        <v>66</v>
      </c>
    </row>
    <row r="485" spans="1:8" s="288" customFormat="1">
      <c r="A485" s="285">
        <v>317</v>
      </c>
      <c r="B485" s="286" t="s">
        <v>831</v>
      </c>
      <c r="C485" s="286" t="s">
        <v>849</v>
      </c>
      <c r="D485" s="286" t="s">
        <v>849</v>
      </c>
      <c r="E485" s="286" t="s">
        <v>300</v>
      </c>
      <c r="F485" s="286" t="s">
        <v>359</v>
      </c>
      <c r="G485" s="287">
        <v>163</v>
      </c>
      <c r="H485" s="287">
        <v>66</v>
      </c>
    </row>
    <row r="486" spans="1:8" s="288" customFormat="1">
      <c r="A486" s="285">
        <v>317</v>
      </c>
      <c r="B486" s="286" t="s">
        <v>831</v>
      </c>
      <c r="C486" s="286" t="s">
        <v>849</v>
      </c>
      <c r="D486" s="286" t="s">
        <v>849</v>
      </c>
      <c r="E486" s="286" t="s">
        <v>360</v>
      </c>
      <c r="F486" s="286" t="s">
        <v>327</v>
      </c>
      <c r="G486" s="287">
        <v>155</v>
      </c>
      <c r="H486" s="287">
        <v>66</v>
      </c>
    </row>
    <row r="487" spans="1:8" s="288" customFormat="1">
      <c r="A487" s="285">
        <v>317</v>
      </c>
      <c r="B487" s="286" t="s">
        <v>831</v>
      </c>
      <c r="C487" s="286" t="s">
        <v>849</v>
      </c>
      <c r="D487" s="286" t="s">
        <v>849</v>
      </c>
      <c r="E487" s="286" t="s">
        <v>328</v>
      </c>
      <c r="F487" s="286" t="s">
        <v>305</v>
      </c>
      <c r="G487" s="287">
        <v>163</v>
      </c>
      <c r="H487" s="287">
        <v>66</v>
      </c>
    </row>
    <row r="488" spans="1:8" s="288" customFormat="1">
      <c r="A488" s="285">
        <v>318</v>
      </c>
      <c r="B488" s="286" t="s">
        <v>831</v>
      </c>
      <c r="C488" s="286" t="s">
        <v>850</v>
      </c>
      <c r="D488" s="286" t="s">
        <v>851</v>
      </c>
      <c r="E488" s="286" t="s">
        <v>173</v>
      </c>
      <c r="F488" s="286" t="s">
        <v>173</v>
      </c>
      <c r="G488" s="287">
        <v>125</v>
      </c>
      <c r="H488" s="287">
        <v>71</v>
      </c>
    </row>
    <row r="489" spans="1:8" s="288" customFormat="1">
      <c r="A489" s="285">
        <v>319</v>
      </c>
      <c r="B489" s="286" t="s">
        <v>831</v>
      </c>
      <c r="C489" s="286" t="s">
        <v>852</v>
      </c>
      <c r="D489" s="286" t="s">
        <v>853</v>
      </c>
      <c r="E489" s="286" t="s">
        <v>173</v>
      </c>
      <c r="F489" s="286" t="s">
        <v>173</v>
      </c>
      <c r="G489" s="287">
        <v>88</v>
      </c>
      <c r="H489" s="287">
        <v>56</v>
      </c>
    </row>
    <row r="490" spans="1:8" s="288" customFormat="1">
      <c r="A490" s="285">
        <v>320</v>
      </c>
      <c r="B490" s="286" t="s">
        <v>831</v>
      </c>
      <c r="C490" s="286" t="s">
        <v>854</v>
      </c>
      <c r="D490" s="286" t="s">
        <v>855</v>
      </c>
      <c r="E490" s="286" t="s">
        <v>173</v>
      </c>
      <c r="F490" s="286" t="s">
        <v>173</v>
      </c>
      <c r="G490" s="287">
        <v>88</v>
      </c>
      <c r="H490" s="287">
        <v>56</v>
      </c>
    </row>
    <row r="491" spans="1:8" s="288" customFormat="1">
      <c r="A491" s="285">
        <v>321</v>
      </c>
      <c r="B491" s="286" t="s">
        <v>831</v>
      </c>
      <c r="C491" s="286" t="s">
        <v>856</v>
      </c>
      <c r="D491" s="286" t="s">
        <v>857</v>
      </c>
      <c r="E491" s="286" t="s">
        <v>173</v>
      </c>
      <c r="F491" s="286" t="s">
        <v>173</v>
      </c>
      <c r="G491" s="287">
        <v>89</v>
      </c>
      <c r="H491" s="287">
        <v>56</v>
      </c>
    </row>
    <row r="492" spans="1:8" s="288" customFormat="1" ht="25.5">
      <c r="A492" s="285">
        <v>322</v>
      </c>
      <c r="B492" s="286" t="s">
        <v>858</v>
      </c>
      <c r="C492" s="289" t="s">
        <v>859</v>
      </c>
      <c r="D492" s="286" t="s">
        <v>860</v>
      </c>
      <c r="E492" s="286" t="s">
        <v>173</v>
      </c>
      <c r="F492" s="286" t="s">
        <v>173</v>
      </c>
      <c r="G492" s="287">
        <v>90</v>
      </c>
      <c r="H492" s="287">
        <v>56</v>
      </c>
    </row>
    <row r="493" spans="1:8" s="288" customFormat="1">
      <c r="A493" s="285">
        <v>323</v>
      </c>
      <c r="B493" s="286" t="s">
        <v>858</v>
      </c>
      <c r="C493" s="286" t="s">
        <v>861</v>
      </c>
      <c r="D493" s="286" t="s">
        <v>862</v>
      </c>
      <c r="E493" s="286" t="s">
        <v>300</v>
      </c>
      <c r="F493" s="286" t="s">
        <v>321</v>
      </c>
      <c r="G493" s="287">
        <v>158</v>
      </c>
      <c r="H493" s="287">
        <v>71</v>
      </c>
    </row>
    <row r="494" spans="1:8" s="288" customFormat="1">
      <c r="A494" s="285">
        <v>323</v>
      </c>
      <c r="B494" s="286" t="s">
        <v>858</v>
      </c>
      <c r="C494" s="286" t="s">
        <v>861</v>
      </c>
      <c r="D494" s="286" t="s">
        <v>862</v>
      </c>
      <c r="E494" s="286" t="s">
        <v>322</v>
      </c>
      <c r="F494" s="286" t="s">
        <v>325</v>
      </c>
      <c r="G494" s="287">
        <v>91</v>
      </c>
      <c r="H494" s="287">
        <v>71</v>
      </c>
    </row>
    <row r="495" spans="1:8" s="288" customFormat="1">
      <c r="A495" s="285">
        <v>323</v>
      </c>
      <c r="B495" s="286" t="s">
        <v>858</v>
      </c>
      <c r="C495" s="286" t="s">
        <v>861</v>
      </c>
      <c r="D495" s="286" t="s">
        <v>862</v>
      </c>
      <c r="E495" s="286" t="s">
        <v>326</v>
      </c>
      <c r="F495" s="286" t="s">
        <v>305</v>
      </c>
      <c r="G495" s="287">
        <v>158</v>
      </c>
      <c r="H495" s="287">
        <v>71</v>
      </c>
    </row>
    <row r="496" spans="1:8" s="288" customFormat="1">
      <c r="A496" s="285">
        <v>325</v>
      </c>
      <c r="B496" s="286" t="s">
        <v>858</v>
      </c>
      <c r="C496" s="286" t="s">
        <v>863</v>
      </c>
      <c r="D496" s="286" t="s">
        <v>863</v>
      </c>
      <c r="E496" s="286" t="s">
        <v>173</v>
      </c>
      <c r="F496" s="286" t="s">
        <v>173</v>
      </c>
      <c r="G496" s="287">
        <v>130</v>
      </c>
      <c r="H496" s="287">
        <v>71</v>
      </c>
    </row>
    <row r="497" spans="1:8" s="288" customFormat="1">
      <c r="A497" s="285">
        <v>437</v>
      </c>
      <c r="B497" s="286" t="s">
        <v>864</v>
      </c>
      <c r="C497" s="286" t="s">
        <v>865</v>
      </c>
      <c r="D497" s="286" t="s">
        <v>865</v>
      </c>
      <c r="E497" s="286" t="s">
        <v>173</v>
      </c>
      <c r="F497" s="286" t="s">
        <v>173</v>
      </c>
      <c r="G497" s="287">
        <v>89</v>
      </c>
      <c r="H497" s="287">
        <v>46</v>
      </c>
    </row>
    <row r="498" spans="1:8" s="288" customFormat="1">
      <c r="A498" s="285">
        <v>326</v>
      </c>
      <c r="B498" s="286" t="s">
        <v>864</v>
      </c>
      <c r="C498" s="286" t="s">
        <v>866</v>
      </c>
      <c r="D498" s="286" t="s">
        <v>867</v>
      </c>
      <c r="E498" s="286" t="s">
        <v>300</v>
      </c>
      <c r="F498" s="286" t="s">
        <v>321</v>
      </c>
      <c r="G498" s="287">
        <v>150</v>
      </c>
      <c r="H498" s="287">
        <v>56</v>
      </c>
    </row>
    <row r="499" spans="1:8" s="288" customFormat="1">
      <c r="A499" s="285">
        <v>326</v>
      </c>
      <c r="B499" s="286" t="s">
        <v>864</v>
      </c>
      <c r="C499" s="286" t="s">
        <v>866</v>
      </c>
      <c r="D499" s="286" t="s">
        <v>867</v>
      </c>
      <c r="E499" s="286" t="s">
        <v>322</v>
      </c>
      <c r="F499" s="286" t="s">
        <v>311</v>
      </c>
      <c r="G499" s="287">
        <v>133</v>
      </c>
      <c r="H499" s="287">
        <v>56</v>
      </c>
    </row>
    <row r="500" spans="1:8" s="288" customFormat="1">
      <c r="A500" s="285">
        <v>326</v>
      </c>
      <c r="B500" s="286" t="s">
        <v>864</v>
      </c>
      <c r="C500" s="286" t="s">
        <v>866</v>
      </c>
      <c r="D500" s="286" t="s">
        <v>867</v>
      </c>
      <c r="E500" s="286" t="s">
        <v>312</v>
      </c>
      <c r="F500" s="286" t="s">
        <v>301</v>
      </c>
      <c r="G500" s="287">
        <v>173</v>
      </c>
      <c r="H500" s="287">
        <v>56</v>
      </c>
    </row>
    <row r="501" spans="1:8" s="288" customFormat="1">
      <c r="A501" s="285">
        <v>326</v>
      </c>
      <c r="B501" s="286" t="s">
        <v>864</v>
      </c>
      <c r="C501" s="286" t="s">
        <v>866</v>
      </c>
      <c r="D501" s="286" t="s">
        <v>867</v>
      </c>
      <c r="E501" s="286" t="s">
        <v>302</v>
      </c>
      <c r="F501" s="286" t="s">
        <v>305</v>
      </c>
      <c r="G501" s="287">
        <v>150</v>
      </c>
      <c r="H501" s="287">
        <v>56</v>
      </c>
    </row>
    <row r="502" spans="1:8" s="288" customFormat="1">
      <c r="A502" s="285">
        <v>327</v>
      </c>
      <c r="B502" s="286" t="s">
        <v>864</v>
      </c>
      <c r="C502" s="286" t="s">
        <v>605</v>
      </c>
      <c r="D502" s="286" t="s">
        <v>868</v>
      </c>
      <c r="E502" s="286" t="s">
        <v>173</v>
      </c>
      <c r="F502" s="286" t="s">
        <v>173</v>
      </c>
      <c r="G502" s="287">
        <v>89</v>
      </c>
      <c r="H502" s="287">
        <v>51</v>
      </c>
    </row>
    <row r="503" spans="1:8" s="288" customFormat="1">
      <c r="A503" s="285">
        <v>329</v>
      </c>
      <c r="B503" s="286" t="s">
        <v>864</v>
      </c>
      <c r="C503" s="286" t="s">
        <v>869</v>
      </c>
      <c r="D503" s="286" t="s">
        <v>870</v>
      </c>
      <c r="E503" s="286" t="s">
        <v>300</v>
      </c>
      <c r="F503" s="286" t="s">
        <v>321</v>
      </c>
      <c r="G503" s="287">
        <v>101</v>
      </c>
      <c r="H503" s="287">
        <v>61</v>
      </c>
    </row>
    <row r="504" spans="1:8" s="288" customFormat="1">
      <c r="A504" s="285">
        <v>329</v>
      </c>
      <c r="B504" s="286" t="s">
        <v>864</v>
      </c>
      <c r="C504" s="286" t="s">
        <v>869</v>
      </c>
      <c r="D504" s="286" t="s">
        <v>870</v>
      </c>
      <c r="E504" s="286" t="s">
        <v>322</v>
      </c>
      <c r="F504" s="286" t="s">
        <v>361</v>
      </c>
      <c r="G504" s="287">
        <v>86</v>
      </c>
      <c r="H504" s="287">
        <v>61</v>
      </c>
    </row>
    <row r="505" spans="1:8" s="288" customFormat="1">
      <c r="A505" s="285">
        <v>329</v>
      </c>
      <c r="B505" s="286" t="s">
        <v>864</v>
      </c>
      <c r="C505" s="286" t="s">
        <v>869</v>
      </c>
      <c r="D505" s="286" t="s">
        <v>870</v>
      </c>
      <c r="E505" s="286" t="s">
        <v>362</v>
      </c>
      <c r="F505" s="286" t="s">
        <v>327</v>
      </c>
      <c r="G505" s="287">
        <v>128</v>
      </c>
      <c r="H505" s="287">
        <v>61</v>
      </c>
    </row>
    <row r="506" spans="1:8" s="288" customFormat="1">
      <c r="A506" s="285">
        <v>329</v>
      </c>
      <c r="B506" s="286" t="s">
        <v>864</v>
      </c>
      <c r="C506" s="286" t="s">
        <v>869</v>
      </c>
      <c r="D506" s="286" t="s">
        <v>870</v>
      </c>
      <c r="E506" s="286" t="s">
        <v>328</v>
      </c>
      <c r="F506" s="286" t="s">
        <v>305</v>
      </c>
      <c r="G506" s="287">
        <v>101</v>
      </c>
      <c r="H506" s="287">
        <v>61</v>
      </c>
    </row>
    <row r="507" spans="1:8" s="288" customFormat="1">
      <c r="A507" s="285">
        <v>330</v>
      </c>
      <c r="B507" s="286" t="s">
        <v>864</v>
      </c>
      <c r="C507" s="286" t="s">
        <v>871</v>
      </c>
      <c r="D507" s="286" t="s">
        <v>872</v>
      </c>
      <c r="E507" s="286" t="s">
        <v>300</v>
      </c>
      <c r="F507" s="286" t="s">
        <v>321</v>
      </c>
      <c r="G507" s="287">
        <v>86</v>
      </c>
      <c r="H507" s="287">
        <v>51</v>
      </c>
    </row>
    <row r="508" spans="1:8" s="288" customFormat="1">
      <c r="A508" s="285">
        <v>330</v>
      </c>
      <c r="B508" s="286" t="s">
        <v>864</v>
      </c>
      <c r="C508" s="286" t="s">
        <v>871</v>
      </c>
      <c r="D508" s="286" t="s">
        <v>872</v>
      </c>
      <c r="E508" s="286" t="s">
        <v>322</v>
      </c>
      <c r="F508" s="286" t="s">
        <v>361</v>
      </c>
      <c r="G508" s="287">
        <v>83</v>
      </c>
      <c r="H508" s="287">
        <v>51</v>
      </c>
    </row>
    <row r="509" spans="1:8" s="288" customFormat="1">
      <c r="A509" s="285">
        <v>330</v>
      </c>
      <c r="B509" s="286" t="s">
        <v>864</v>
      </c>
      <c r="C509" s="286" t="s">
        <v>871</v>
      </c>
      <c r="D509" s="286" t="s">
        <v>872</v>
      </c>
      <c r="E509" s="286" t="s">
        <v>362</v>
      </c>
      <c r="F509" s="286" t="s">
        <v>301</v>
      </c>
      <c r="G509" s="287">
        <v>102</v>
      </c>
      <c r="H509" s="287">
        <v>51</v>
      </c>
    </row>
    <row r="510" spans="1:8" s="288" customFormat="1">
      <c r="A510" s="285">
        <v>330</v>
      </c>
      <c r="B510" s="286" t="s">
        <v>864</v>
      </c>
      <c r="C510" s="286" t="s">
        <v>871</v>
      </c>
      <c r="D510" s="286" t="s">
        <v>872</v>
      </c>
      <c r="E510" s="286" t="s">
        <v>302</v>
      </c>
      <c r="F510" s="286" t="s">
        <v>327</v>
      </c>
      <c r="G510" s="287">
        <v>140</v>
      </c>
      <c r="H510" s="287">
        <v>51</v>
      </c>
    </row>
    <row r="511" spans="1:8" s="288" customFormat="1">
      <c r="A511" s="285">
        <v>330</v>
      </c>
      <c r="B511" s="286" t="s">
        <v>864</v>
      </c>
      <c r="C511" s="286" t="s">
        <v>871</v>
      </c>
      <c r="D511" s="286" t="s">
        <v>872</v>
      </c>
      <c r="E511" s="286" t="s">
        <v>328</v>
      </c>
      <c r="F511" s="286" t="s">
        <v>305</v>
      </c>
      <c r="G511" s="287">
        <v>86</v>
      </c>
      <c r="H511" s="287">
        <v>51</v>
      </c>
    </row>
    <row r="512" spans="1:8" s="288" customFormat="1">
      <c r="A512" s="285">
        <v>332</v>
      </c>
      <c r="B512" s="286" t="s">
        <v>873</v>
      </c>
      <c r="C512" s="286" t="s">
        <v>314</v>
      </c>
      <c r="D512" s="286" t="s">
        <v>874</v>
      </c>
      <c r="E512" s="286" t="s">
        <v>300</v>
      </c>
      <c r="F512" s="286" t="s">
        <v>321</v>
      </c>
      <c r="G512" s="287">
        <v>85</v>
      </c>
      <c r="H512" s="287">
        <v>46</v>
      </c>
    </row>
    <row r="513" spans="1:8" s="288" customFormat="1">
      <c r="A513" s="285">
        <v>332</v>
      </c>
      <c r="B513" s="286" t="s">
        <v>873</v>
      </c>
      <c r="C513" s="286" t="s">
        <v>314</v>
      </c>
      <c r="D513" s="286" t="s">
        <v>874</v>
      </c>
      <c r="E513" s="286" t="s">
        <v>322</v>
      </c>
      <c r="F513" s="286" t="s">
        <v>301</v>
      </c>
      <c r="G513" s="287">
        <v>83</v>
      </c>
      <c r="H513" s="287">
        <v>46</v>
      </c>
    </row>
    <row r="514" spans="1:8" s="288" customFormat="1">
      <c r="A514" s="285">
        <v>332</v>
      </c>
      <c r="B514" s="286" t="s">
        <v>873</v>
      </c>
      <c r="C514" s="286" t="s">
        <v>314</v>
      </c>
      <c r="D514" s="286" t="s">
        <v>874</v>
      </c>
      <c r="E514" s="286" t="s">
        <v>302</v>
      </c>
      <c r="F514" s="286" t="s">
        <v>327</v>
      </c>
      <c r="G514" s="287">
        <v>119</v>
      </c>
      <c r="H514" s="287">
        <v>46</v>
      </c>
    </row>
    <row r="515" spans="1:8" s="288" customFormat="1">
      <c r="A515" s="285">
        <v>332</v>
      </c>
      <c r="B515" s="286" t="s">
        <v>873</v>
      </c>
      <c r="C515" s="286" t="s">
        <v>314</v>
      </c>
      <c r="D515" s="286" t="s">
        <v>874</v>
      </c>
      <c r="E515" s="286" t="s">
        <v>328</v>
      </c>
      <c r="F515" s="286" t="s">
        <v>305</v>
      </c>
      <c r="G515" s="287">
        <v>85</v>
      </c>
      <c r="H515" s="287">
        <v>46</v>
      </c>
    </row>
    <row r="516" spans="1:8" s="288" customFormat="1">
      <c r="A516" s="285">
        <v>333</v>
      </c>
      <c r="B516" s="286" t="s">
        <v>873</v>
      </c>
      <c r="C516" s="286" t="s">
        <v>875</v>
      </c>
      <c r="D516" s="286" t="s">
        <v>876</v>
      </c>
      <c r="E516" s="286" t="s">
        <v>300</v>
      </c>
      <c r="F516" s="286" t="s">
        <v>301</v>
      </c>
      <c r="G516" s="287">
        <v>83</v>
      </c>
      <c r="H516" s="287">
        <v>51</v>
      </c>
    </row>
    <row r="517" spans="1:8" s="288" customFormat="1">
      <c r="A517" s="285">
        <v>333</v>
      </c>
      <c r="B517" s="286" t="s">
        <v>873</v>
      </c>
      <c r="C517" s="286" t="s">
        <v>875</v>
      </c>
      <c r="D517" s="286" t="s">
        <v>876</v>
      </c>
      <c r="E517" s="286" t="s">
        <v>302</v>
      </c>
      <c r="F517" s="286" t="s">
        <v>327</v>
      </c>
      <c r="G517" s="287">
        <v>131</v>
      </c>
      <c r="H517" s="287">
        <v>51</v>
      </c>
    </row>
    <row r="518" spans="1:8" s="288" customFormat="1">
      <c r="A518" s="285">
        <v>333</v>
      </c>
      <c r="B518" s="286" t="s">
        <v>873</v>
      </c>
      <c r="C518" s="286" t="s">
        <v>875</v>
      </c>
      <c r="D518" s="286" t="s">
        <v>876</v>
      </c>
      <c r="E518" s="286" t="s">
        <v>328</v>
      </c>
      <c r="F518" s="286" t="s">
        <v>305</v>
      </c>
      <c r="G518" s="287">
        <v>83</v>
      </c>
      <c r="H518" s="287">
        <v>51</v>
      </c>
    </row>
    <row r="519" spans="1:8" s="288" customFormat="1">
      <c r="A519" s="285">
        <v>334</v>
      </c>
      <c r="B519" s="286" t="s">
        <v>873</v>
      </c>
      <c r="C519" s="286" t="s">
        <v>877</v>
      </c>
      <c r="D519" s="286" t="s">
        <v>878</v>
      </c>
      <c r="E519" s="286" t="s">
        <v>300</v>
      </c>
      <c r="F519" s="286" t="s">
        <v>301</v>
      </c>
      <c r="G519" s="287">
        <v>83</v>
      </c>
      <c r="H519" s="287">
        <v>51</v>
      </c>
    </row>
    <row r="520" spans="1:8" s="288" customFormat="1">
      <c r="A520" s="285">
        <v>334</v>
      </c>
      <c r="B520" s="286" t="s">
        <v>873</v>
      </c>
      <c r="C520" s="286" t="s">
        <v>877</v>
      </c>
      <c r="D520" s="286" t="s">
        <v>878</v>
      </c>
      <c r="E520" s="286" t="s">
        <v>302</v>
      </c>
      <c r="F520" s="286" t="s">
        <v>327</v>
      </c>
      <c r="G520" s="287">
        <v>108</v>
      </c>
      <c r="H520" s="287">
        <v>51</v>
      </c>
    </row>
    <row r="521" spans="1:8" s="288" customFormat="1">
      <c r="A521" s="285">
        <v>334</v>
      </c>
      <c r="B521" s="286" t="s">
        <v>873</v>
      </c>
      <c r="C521" s="286" t="s">
        <v>877</v>
      </c>
      <c r="D521" s="286" t="s">
        <v>878</v>
      </c>
      <c r="E521" s="286" t="s">
        <v>328</v>
      </c>
      <c r="F521" s="286" t="s">
        <v>305</v>
      </c>
      <c r="G521" s="287">
        <v>83</v>
      </c>
      <c r="H521" s="287">
        <v>51</v>
      </c>
    </row>
    <row r="522" spans="1:8" s="288" customFormat="1">
      <c r="A522" s="285">
        <v>335</v>
      </c>
      <c r="B522" s="286" t="s">
        <v>879</v>
      </c>
      <c r="C522" s="286" t="s">
        <v>880</v>
      </c>
      <c r="D522" s="286" t="s">
        <v>881</v>
      </c>
      <c r="E522" s="286" t="s">
        <v>173</v>
      </c>
      <c r="F522" s="286" t="s">
        <v>173</v>
      </c>
      <c r="G522" s="287">
        <v>102</v>
      </c>
      <c r="H522" s="287">
        <v>56</v>
      </c>
    </row>
    <row r="523" spans="1:8" s="288" customFormat="1">
      <c r="A523" s="285">
        <v>336</v>
      </c>
      <c r="B523" s="286" t="s">
        <v>879</v>
      </c>
      <c r="C523" s="286" t="s">
        <v>882</v>
      </c>
      <c r="D523" s="286" t="s">
        <v>805</v>
      </c>
      <c r="E523" s="286" t="s">
        <v>173</v>
      </c>
      <c r="F523" s="286" t="s">
        <v>173</v>
      </c>
      <c r="G523" s="287">
        <v>95</v>
      </c>
      <c r="H523" s="287">
        <v>56</v>
      </c>
    </row>
    <row r="524" spans="1:8" s="288" customFormat="1">
      <c r="A524" s="285">
        <v>338</v>
      </c>
      <c r="B524" s="286" t="s">
        <v>879</v>
      </c>
      <c r="C524" s="286" t="s">
        <v>883</v>
      </c>
      <c r="D524" s="286" t="s">
        <v>619</v>
      </c>
      <c r="E524" s="286" t="s">
        <v>173</v>
      </c>
      <c r="F524" s="286" t="s">
        <v>173</v>
      </c>
      <c r="G524" s="287">
        <v>90</v>
      </c>
      <c r="H524" s="287">
        <v>56</v>
      </c>
    </row>
    <row r="525" spans="1:8" s="288" customFormat="1">
      <c r="A525" s="285">
        <v>339</v>
      </c>
      <c r="B525" s="286" t="s">
        <v>879</v>
      </c>
      <c r="C525" s="286" t="s">
        <v>884</v>
      </c>
      <c r="D525" s="286" t="s">
        <v>885</v>
      </c>
      <c r="E525" s="286" t="s">
        <v>173</v>
      </c>
      <c r="F525" s="286" t="s">
        <v>173</v>
      </c>
      <c r="G525" s="287">
        <v>99</v>
      </c>
      <c r="H525" s="287">
        <v>61</v>
      </c>
    </row>
    <row r="526" spans="1:8" s="288" customFormat="1">
      <c r="A526" s="285">
        <v>340</v>
      </c>
      <c r="B526" s="286" t="s">
        <v>879</v>
      </c>
      <c r="C526" s="286" t="s">
        <v>886</v>
      </c>
      <c r="D526" s="286" t="s">
        <v>887</v>
      </c>
      <c r="E526" s="286" t="s">
        <v>173</v>
      </c>
      <c r="F526" s="286" t="s">
        <v>173</v>
      </c>
      <c r="G526" s="287">
        <v>122</v>
      </c>
      <c r="H526" s="287">
        <v>66</v>
      </c>
    </row>
    <row r="527" spans="1:8" s="288" customFormat="1">
      <c r="A527" s="285">
        <v>424</v>
      </c>
      <c r="B527" s="286" t="s">
        <v>879</v>
      </c>
      <c r="C527" s="286" t="s">
        <v>888</v>
      </c>
      <c r="D527" s="286" t="s">
        <v>889</v>
      </c>
      <c r="E527" s="286" t="s">
        <v>173</v>
      </c>
      <c r="F527" s="286" t="s">
        <v>173</v>
      </c>
      <c r="G527" s="287">
        <v>88</v>
      </c>
      <c r="H527" s="287">
        <v>46</v>
      </c>
    </row>
    <row r="528" spans="1:8" s="288" customFormat="1">
      <c r="A528" s="285">
        <v>342</v>
      </c>
      <c r="B528" s="286" t="s">
        <v>890</v>
      </c>
      <c r="C528" s="286" t="s">
        <v>891</v>
      </c>
      <c r="D528" s="286" t="s">
        <v>892</v>
      </c>
      <c r="E528" s="286" t="s">
        <v>173</v>
      </c>
      <c r="F528" s="286" t="s">
        <v>173</v>
      </c>
      <c r="G528" s="287">
        <v>140</v>
      </c>
      <c r="H528" s="287">
        <v>56</v>
      </c>
    </row>
    <row r="529" spans="1:8" s="288" customFormat="1">
      <c r="A529" s="285">
        <v>343</v>
      </c>
      <c r="B529" s="286" t="s">
        <v>890</v>
      </c>
      <c r="C529" s="286" t="s">
        <v>893</v>
      </c>
      <c r="D529" s="286" t="s">
        <v>894</v>
      </c>
      <c r="E529" s="286" t="s">
        <v>173</v>
      </c>
      <c r="F529" s="286" t="s">
        <v>173</v>
      </c>
      <c r="G529" s="287">
        <v>120</v>
      </c>
      <c r="H529" s="287">
        <v>71</v>
      </c>
    </row>
    <row r="530" spans="1:8" s="288" customFormat="1">
      <c r="A530" s="285">
        <v>486</v>
      </c>
      <c r="B530" s="286" t="s">
        <v>890</v>
      </c>
      <c r="C530" s="286" t="s">
        <v>895</v>
      </c>
      <c r="D530" s="286" t="s">
        <v>606</v>
      </c>
      <c r="E530" s="286" t="s">
        <v>173</v>
      </c>
      <c r="F530" s="286" t="s">
        <v>173</v>
      </c>
      <c r="G530" s="287">
        <v>128</v>
      </c>
      <c r="H530" s="287">
        <v>46</v>
      </c>
    </row>
    <row r="531" spans="1:8" s="288" customFormat="1">
      <c r="A531" s="285">
        <v>344</v>
      </c>
      <c r="B531" s="286" t="s">
        <v>890</v>
      </c>
      <c r="C531" s="286" t="s">
        <v>896</v>
      </c>
      <c r="D531" s="286" t="s">
        <v>897</v>
      </c>
      <c r="E531" s="286" t="s">
        <v>173</v>
      </c>
      <c r="F531" s="286" t="s">
        <v>173</v>
      </c>
      <c r="G531" s="287">
        <v>97</v>
      </c>
      <c r="H531" s="287">
        <v>56</v>
      </c>
    </row>
    <row r="532" spans="1:8" s="288" customFormat="1">
      <c r="A532" s="285">
        <v>345</v>
      </c>
      <c r="B532" s="286" t="s">
        <v>890</v>
      </c>
      <c r="C532" s="286" t="s">
        <v>898</v>
      </c>
      <c r="D532" s="286" t="s">
        <v>899</v>
      </c>
      <c r="E532" s="286" t="s">
        <v>173</v>
      </c>
      <c r="F532" s="286" t="s">
        <v>173</v>
      </c>
      <c r="G532" s="287">
        <v>97</v>
      </c>
      <c r="H532" s="287">
        <v>51</v>
      </c>
    </row>
    <row r="533" spans="1:8" s="288" customFormat="1">
      <c r="A533" s="285">
        <v>346</v>
      </c>
      <c r="B533" s="286" t="s">
        <v>890</v>
      </c>
      <c r="C533" s="286" t="s">
        <v>511</v>
      </c>
      <c r="D533" s="286" t="s">
        <v>510</v>
      </c>
      <c r="E533" s="286" t="s">
        <v>300</v>
      </c>
      <c r="F533" s="286" t="s">
        <v>321</v>
      </c>
      <c r="G533" s="287">
        <v>123</v>
      </c>
      <c r="H533" s="287">
        <v>71</v>
      </c>
    </row>
    <row r="534" spans="1:8" s="288" customFormat="1">
      <c r="A534" s="285">
        <v>346</v>
      </c>
      <c r="B534" s="286" t="s">
        <v>890</v>
      </c>
      <c r="C534" s="286" t="s">
        <v>511</v>
      </c>
      <c r="D534" s="286" t="s">
        <v>510</v>
      </c>
      <c r="E534" s="286" t="s">
        <v>322</v>
      </c>
      <c r="F534" s="286" t="s">
        <v>309</v>
      </c>
      <c r="G534" s="287">
        <v>108</v>
      </c>
      <c r="H534" s="287">
        <v>71</v>
      </c>
    </row>
    <row r="535" spans="1:8" s="288" customFormat="1">
      <c r="A535" s="285">
        <v>346</v>
      </c>
      <c r="B535" s="286" t="s">
        <v>890</v>
      </c>
      <c r="C535" s="286" t="s">
        <v>511</v>
      </c>
      <c r="D535" s="286" t="s">
        <v>510</v>
      </c>
      <c r="E535" s="286" t="s">
        <v>310</v>
      </c>
      <c r="F535" s="286" t="s">
        <v>305</v>
      </c>
      <c r="G535" s="287">
        <v>123</v>
      </c>
      <c r="H535" s="287">
        <v>71</v>
      </c>
    </row>
    <row r="536" spans="1:8" s="288" customFormat="1">
      <c r="A536" s="285">
        <v>347</v>
      </c>
      <c r="B536" s="286" t="s">
        <v>890</v>
      </c>
      <c r="C536" s="286" t="s">
        <v>407</v>
      </c>
      <c r="D536" s="286" t="s">
        <v>407</v>
      </c>
      <c r="E536" s="286" t="s">
        <v>173</v>
      </c>
      <c r="F536" s="286" t="s">
        <v>173</v>
      </c>
      <c r="G536" s="287">
        <v>90</v>
      </c>
      <c r="H536" s="287">
        <v>51</v>
      </c>
    </row>
    <row r="537" spans="1:8" s="288" customFormat="1">
      <c r="A537" s="285">
        <v>348</v>
      </c>
      <c r="B537" s="286" t="s">
        <v>890</v>
      </c>
      <c r="C537" s="286" t="s">
        <v>900</v>
      </c>
      <c r="D537" s="286" t="s">
        <v>900</v>
      </c>
      <c r="E537" s="286" t="s">
        <v>300</v>
      </c>
      <c r="F537" s="286" t="s">
        <v>301</v>
      </c>
      <c r="G537" s="287">
        <v>91</v>
      </c>
      <c r="H537" s="287">
        <v>56</v>
      </c>
    </row>
    <row r="538" spans="1:8" s="288" customFormat="1">
      <c r="A538" s="285">
        <v>348</v>
      </c>
      <c r="B538" s="286" t="s">
        <v>890</v>
      </c>
      <c r="C538" s="286" t="s">
        <v>900</v>
      </c>
      <c r="D538" s="286" t="s">
        <v>900</v>
      </c>
      <c r="E538" s="286" t="s">
        <v>302</v>
      </c>
      <c r="F538" s="286" t="s">
        <v>327</v>
      </c>
      <c r="G538" s="287">
        <v>119</v>
      </c>
      <c r="H538" s="287">
        <v>56</v>
      </c>
    </row>
    <row r="539" spans="1:8" s="288" customFormat="1">
      <c r="A539" s="285">
        <v>348</v>
      </c>
      <c r="B539" s="286" t="s">
        <v>890</v>
      </c>
      <c r="C539" s="286" t="s">
        <v>900</v>
      </c>
      <c r="D539" s="286" t="s">
        <v>900</v>
      </c>
      <c r="E539" s="286" t="s">
        <v>328</v>
      </c>
      <c r="F539" s="286" t="s">
        <v>305</v>
      </c>
      <c r="G539" s="287">
        <v>91</v>
      </c>
      <c r="H539" s="287">
        <v>56</v>
      </c>
    </row>
    <row r="540" spans="1:8" s="288" customFormat="1">
      <c r="A540" s="285">
        <v>416</v>
      </c>
      <c r="B540" s="286" t="s">
        <v>890</v>
      </c>
      <c r="C540" s="286" t="s">
        <v>901</v>
      </c>
      <c r="D540" s="286" t="s">
        <v>902</v>
      </c>
      <c r="E540" s="286" t="s">
        <v>173</v>
      </c>
      <c r="F540" s="286" t="s">
        <v>173</v>
      </c>
      <c r="G540" s="287">
        <v>86</v>
      </c>
      <c r="H540" s="287">
        <v>51</v>
      </c>
    </row>
    <row r="541" spans="1:8" s="288" customFormat="1">
      <c r="A541" s="285">
        <v>350</v>
      </c>
      <c r="B541" s="286" t="s">
        <v>890</v>
      </c>
      <c r="C541" s="286" t="s">
        <v>903</v>
      </c>
      <c r="D541" s="286" t="s">
        <v>904</v>
      </c>
      <c r="E541" s="286" t="s">
        <v>173</v>
      </c>
      <c r="F541" s="286" t="s">
        <v>173</v>
      </c>
      <c r="G541" s="287">
        <v>118</v>
      </c>
      <c r="H541" s="287">
        <v>71</v>
      </c>
    </row>
    <row r="542" spans="1:8" s="288" customFormat="1">
      <c r="A542" s="285">
        <v>352</v>
      </c>
      <c r="B542" s="286" t="s">
        <v>890</v>
      </c>
      <c r="C542" s="286" t="s">
        <v>905</v>
      </c>
      <c r="D542" s="286" t="s">
        <v>906</v>
      </c>
      <c r="E542" s="286" t="s">
        <v>173</v>
      </c>
      <c r="F542" s="286" t="s">
        <v>173</v>
      </c>
      <c r="G542" s="287">
        <v>96</v>
      </c>
      <c r="H542" s="287">
        <v>56</v>
      </c>
    </row>
    <row r="543" spans="1:8" s="288" customFormat="1">
      <c r="A543" s="285">
        <v>353</v>
      </c>
      <c r="B543" s="286" t="s">
        <v>890</v>
      </c>
      <c r="C543" s="286" t="s">
        <v>907</v>
      </c>
      <c r="D543" s="286" t="s">
        <v>908</v>
      </c>
      <c r="E543" s="286" t="s">
        <v>173</v>
      </c>
      <c r="F543" s="286" t="s">
        <v>173</v>
      </c>
      <c r="G543" s="287">
        <v>86</v>
      </c>
      <c r="H543" s="287">
        <v>56</v>
      </c>
    </row>
    <row r="544" spans="1:8" s="288" customFormat="1">
      <c r="A544" s="285">
        <v>471</v>
      </c>
      <c r="B544" s="286" t="s">
        <v>890</v>
      </c>
      <c r="C544" s="286" t="s">
        <v>636</v>
      </c>
      <c r="D544" s="286" t="s">
        <v>636</v>
      </c>
      <c r="E544" s="286" t="s">
        <v>173</v>
      </c>
      <c r="F544" s="286" t="s">
        <v>173</v>
      </c>
      <c r="G544" s="287">
        <v>164</v>
      </c>
      <c r="H544" s="287">
        <v>56</v>
      </c>
    </row>
    <row r="545" spans="1:8" s="288" customFormat="1">
      <c r="A545" s="285">
        <v>487</v>
      </c>
      <c r="B545" s="286" t="s">
        <v>890</v>
      </c>
      <c r="C545" s="286" t="s">
        <v>909</v>
      </c>
      <c r="D545" s="286" t="s">
        <v>910</v>
      </c>
      <c r="E545" s="286" t="s">
        <v>173</v>
      </c>
      <c r="F545" s="286" t="s">
        <v>173</v>
      </c>
      <c r="G545" s="287">
        <v>151</v>
      </c>
      <c r="H545" s="287">
        <v>46</v>
      </c>
    </row>
    <row r="546" spans="1:8" s="288" customFormat="1">
      <c r="A546" s="285">
        <v>354</v>
      </c>
      <c r="B546" s="286" t="s">
        <v>890</v>
      </c>
      <c r="C546" s="286" t="s">
        <v>911</v>
      </c>
      <c r="D546" s="286" t="s">
        <v>912</v>
      </c>
      <c r="E546" s="286" t="s">
        <v>173</v>
      </c>
      <c r="F546" s="286" t="s">
        <v>173</v>
      </c>
      <c r="G546" s="287">
        <v>104</v>
      </c>
      <c r="H546" s="287">
        <v>61</v>
      </c>
    </row>
    <row r="547" spans="1:8" s="288" customFormat="1">
      <c r="A547" s="285">
        <v>355</v>
      </c>
      <c r="B547" s="286" t="s">
        <v>890</v>
      </c>
      <c r="C547" s="286" t="s">
        <v>913</v>
      </c>
      <c r="D547" s="286" t="s">
        <v>881</v>
      </c>
      <c r="E547" s="286" t="s">
        <v>173</v>
      </c>
      <c r="F547" s="286" t="s">
        <v>173</v>
      </c>
      <c r="G547" s="287">
        <v>91</v>
      </c>
      <c r="H547" s="287">
        <v>51</v>
      </c>
    </row>
    <row r="548" spans="1:8" s="288" customFormat="1">
      <c r="A548" s="285">
        <v>356</v>
      </c>
      <c r="B548" s="286" t="s">
        <v>890</v>
      </c>
      <c r="C548" s="286" t="s">
        <v>914</v>
      </c>
      <c r="D548" s="286" t="s">
        <v>915</v>
      </c>
      <c r="E548" s="286" t="s">
        <v>173</v>
      </c>
      <c r="F548" s="286" t="s">
        <v>173</v>
      </c>
      <c r="G548" s="287">
        <v>110</v>
      </c>
      <c r="H548" s="287">
        <v>66</v>
      </c>
    </row>
    <row r="549" spans="1:8" s="288" customFormat="1">
      <c r="A549" s="285">
        <v>357</v>
      </c>
      <c r="B549" s="286" t="s">
        <v>890</v>
      </c>
      <c r="C549" s="286" t="s">
        <v>916</v>
      </c>
      <c r="D549" s="286" t="s">
        <v>917</v>
      </c>
      <c r="E549" s="286" t="s">
        <v>300</v>
      </c>
      <c r="F549" s="286" t="s">
        <v>301</v>
      </c>
      <c r="G549" s="287">
        <v>85</v>
      </c>
      <c r="H549" s="287">
        <v>56</v>
      </c>
    </row>
    <row r="550" spans="1:8" s="288" customFormat="1">
      <c r="A550" s="285">
        <v>357</v>
      </c>
      <c r="B550" s="286" t="s">
        <v>890</v>
      </c>
      <c r="C550" s="286" t="s">
        <v>916</v>
      </c>
      <c r="D550" s="286" t="s">
        <v>917</v>
      </c>
      <c r="E550" s="286" t="s">
        <v>302</v>
      </c>
      <c r="F550" s="286" t="s">
        <v>303</v>
      </c>
      <c r="G550" s="287">
        <v>103</v>
      </c>
      <c r="H550" s="287">
        <v>56</v>
      </c>
    </row>
    <row r="551" spans="1:8" s="288" customFormat="1">
      <c r="A551" s="285">
        <v>357</v>
      </c>
      <c r="B551" s="286" t="s">
        <v>890</v>
      </c>
      <c r="C551" s="286" t="s">
        <v>916</v>
      </c>
      <c r="D551" s="286" t="s">
        <v>917</v>
      </c>
      <c r="E551" s="286" t="s">
        <v>304</v>
      </c>
      <c r="F551" s="286" t="s">
        <v>305</v>
      </c>
      <c r="G551" s="287">
        <v>85</v>
      </c>
      <c r="H551" s="287">
        <v>56</v>
      </c>
    </row>
    <row r="552" spans="1:8" s="288" customFormat="1">
      <c r="A552" s="285">
        <v>358</v>
      </c>
      <c r="B552" s="286" t="s">
        <v>890</v>
      </c>
      <c r="C552" s="286" t="s">
        <v>918</v>
      </c>
      <c r="D552" s="286" t="s">
        <v>919</v>
      </c>
      <c r="E552" s="286" t="s">
        <v>173</v>
      </c>
      <c r="F552" s="286" t="s">
        <v>173</v>
      </c>
      <c r="G552" s="287">
        <v>87</v>
      </c>
      <c r="H552" s="287">
        <v>51</v>
      </c>
    </row>
    <row r="553" spans="1:8" s="288" customFormat="1">
      <c r="A553" s="285">
        <v>474</v>
      </c>
      <c r="B553" s="286" t="s">
        <v>920</v>
      </c>
      <c r="C553" s="286" t="s">
        <v>921</v>
      </c>
      <c r="D553" s="286" t="s">
        <v>922</v>
      </c>
      <c r="E553" s="286" t="s">
        <v>300</v>
      </c>
      <c r="F553" s="286" t="s">
        <v>321</v>
      </c>
      <c r="G553" s="287">
        <v>128</v>
      </c>
      <c r="H553" s="287">
        <v>56</v>
      </c>
    </row>
    <row r="554" spans="1:8" s="288" customFormat="1">
      <c r="A554" s="285">
        <v>474</v>
      </c>
      <c r="B554" s="286" t="s">
        <v>920</v>
      </c>
      <c r="C554" s="286" t="s">
        <v>921</v>
      </c>
      <c r="D554" s="286" t="s">
        <v>922</v>
      </c>
      <c r="E554" s="286" t="s">
        <v>322</v>
      </c>
      <c r="F554" s="286" t="s">
        <v>311</v>
      </c>
      <c r="G554" s="287">
        <v>114</v>
      </c>
      <c r="H554" s="287">
        <v>56</v>
      </c>
    </row>
    <row r="555" spans="1:8" s="288" customFormat="1">
      <c r="A555" s="285">
        <v>474</v>
      </c>
      <c r="B555" s="286" t="s">
        <v>920</v>
      </c>
      <c r="C555" s="286" t="s">
        <v>921</v>
      </c>
      <c r="D555" s="286" t="s">
        <v>922</v>
      </c>
      <c r="E555" s="286" t="s">
        <v>312</v>
      </c>
      <c r="F555" s="286" t="s">
        <v>305</v>
      </c>
      <c r="G555" s="287">
        <v>128</v>
      </c>
      <c r="H555" s="287">
        <v>56</v>
      </c>
    </row>
    <row r="556" spans="1:8" s="288" customFormat="1">
      <c r="A556" s="285">
        <v>360</v>
      </c>
      <c r="B556" s="286" t="s">
        <v>920</v>
      </c>
      <c r="C556" s="286" t="s">
        <v>923</v>
      </c>
      <c r="D556" s="286" t="s">
        <v>424</v>
      </c>
      <c r="E556" s="286" t="s">
        <v>300</v>
      </c>
      <c r="F556" s="286" t="s">
        <v>359</v>
      </c>
      <c r="G556" s="287">
        <v>99</v>
      </c>
      <c r="H556" s="287">
        <v>71</v>
      </c>
    </row>
    <row r="557" spans="1:8" s="288" customFormat="1">
      <c r="A557" s="285">
        <v>360</v>
      </c>
      <c r="B557" s="286" t="s">
        <v>920</v>
      </c>
      <c r="C557" s="286" t="s">
        <v>923</v>
      </c>
      <c r="D557" s="286" t="s">
        <v>424</v>
      </c>
      <c r="E557" s="286" t="s">
        <v>360</v>
      </c>
      <c r="F557" s="286" t="s">
        <v>361</v>
      </c>
      <c r="G557" s="287">
        <v>211</v>
      </c>
      <c r="H557" s="287">
        <v>71</v>
      </c>
    </row>
    <row r="558" spans="1:8" s="288" customFormat="1">
      <c r="A558" s="285">
        <v>360</v>
      </c>
      <c r="B558" s="286" t="s">
        <v>920</v>
      </c>
      <c r="C558" s="286" t="s">
        <v>923</v>
      </c>
      <c r="D558" s="286" t="s">
        <v>424</v>
      </c>
      <c r="E558" s="286" t="s">
        <v>362</v>
      </c>
      <c r="F558" s="286" t="s">
        <v>305</v>
      </c>
      <c r="G558" s="287">
        <v>99</v>
      </c>
      <c r="H558" s="287">
        <v>71</v>
      </c>
    </row>
    <row r="559" spans="1:8" s="288" customFormat="1">
      <c r="A559" s="285">
        <v>361</v>
      </c>
      <c r="B559" s="286" t="s">
        <v>920</v>
      </c>
      <c r="C559" s="286" t="s">
        <v>924</v>
      </c>
      <c r="D559" s="286" t="s">
        <v>925</v>
      </c>
      <c r="E559" s="286" t="s">
        <v>173</v>
      </c>
      <c r="F559" s="286" t="s">
        <v>173</v>
      </c>
      <c r="G559" s="287">
        <v>85</v>
      </c>
      <c r="H559" s="287">
        <v>51</v>
      </c>
    </row>
    <row r="560" spans="1:8" s="288" customFormat="1">
      <c r="A560" s="285">
        <v>362</v>
      </c>
      <c r="B560" s="286" t="s">
        <v>920</v>
      </c>
      <c r="C560" s="286" t="s">
        <v>926</v>
      </c>
      <c r="D560" s="286" t="s">
        <v>927</v>
      </c>
      <c r="E560" s="286" t="s">
        <v>300</v>
      </c>
      <c r="F560" s="286" t="s">
        <v>309</v>
      </c>
      <c r="G560" s="287">
        <v>103</v>
      </c>
      <c r="H560" s="287">
        <v>61</v>
      </c>
    </row>
    <row r="561" spans="1:8" s="288" customFormat="1">
      <c r="A561" s="285">
        <v>362</v>
      </c>
      <c r="B561" s="286" t="s">
        <v>920</v>
      </c>
      <c r="C561" s="286" t="s">
        <v>926</v>
      </c>
      <c r="D561" s="286" t="s">
        <v>927</v>
      </c>
      <c r="E561" s="286" t="s">
        <v>310</v>
      </c>
      <c r="F561" s="286" t="s">
        <v>361</v>
      </c>
      <c r="G561" s="287">
        <v>115</v>
      </c>
      <c r="H561" s="287">
        <v>61</v>
      </c>
    </row>
    <row r="562" spans="1:8" s="288" customFormat="1">
      <c r="A562" s="285">
        <v>362</v>
      </c>
      <c r="B562" s="286" t="s">
        <v>920</v>
      </c>
      <c r="C562" s="286" t="s">
        <v>926</v>
      </c>
      <c r="D562" s="286" t="s">
        <v>927</v>
      </c>
      <c r="E562" s="286" t="s">
        <v>362</v>
      </c>
      <c r="F562" s="286" t="s">
        <v>305</v>
      </c>
      <c r="G562" s="287">
        <v>103</v>
      </c>
      <c r="H562" s="287">
        <v>61</v>
      </c>
    </row>
    <row r="563" spans="1:8" s="288" customFormat="1">
      <c r="A563" s="285">
        <v>458</v>
      </c>
      <c r="B563" s="286" t="s">
        <v>183</v>
      </c>
      <c r="C563" s="286" t="s">
        <v>928</v>
      </c>
      <c r="D563" s="286" t="s">
        <v>820</v>
      </c>
      <c r="E563" s="286" t="s">
        <v>173</v>
      </c>
      <c r="F563" s="286" t="s">
        <v>173</v>
      </c>
      <c r="G563" s="287">
        <v>95</v>
      </c>
      <c r="H563" s="287">
        <v>46</v>
      </c>
    </row>
    <row r="564" spans="1:8" s="288" customFormat="1">
      <c r="A564" s="285">
        <v>459</v>
      </c>
      <c r="B564" s="286" t="s">
        <v>183</v>
      </c>
      <c r="C564" s="286" t="s">
        <v>929</v>
      </c>
      <c r="D564" s="286" t="s">
        <v>848</v>
      </c>
      <c r="E564" s="286" t="s">
        <v>173</v>
      </c>
      <c r="F564" s="286" t="s">
        <v>173</v>
      </c>
      <c r="G564" s="287">
        <v>97</v>
      </c>
      <c r="H564" s="287">
        <v>46</v>
      </c>
    </row>
    <row r="565" spans="1:8" s="288" customFormat="1" ht="25.5">
      <c r="A565" s="285">
        <v>363</v>
      </c>
      <c r="B565" s="286" t="s">
        <v>183</v>
      </c>
      <c r="C565" s="286" t="s">
        <v>930</v>
      </c>
      <c r="D565" s="289" t="s">
        <v>931</v>
      </c>
      <c r="E565" s="286" t="s">
        <v>173</v>
      </c>
      <c r="F565" s="286" t="s">
        <v>173</v>
      </c>
      <c r="G565" s="287">
        <v>126</v>
      </c>
      <c r="H565" s="287">
        <v>56</v>
      </c>
    </row>
    <row r="566" spans="1:8" s="288" customFormat="1">
      <c r="A566" s="285">
        <v>431</v>
      </c>
      <c r="B566" s="286" t="s">
        <v>183</v>
      </c>
      <c r="C566" s="286" t="s">
        <v>932</v>
      </c>
      <c r="D566" s="286" t="s">
        <v>933</v>
      </c>
      <c r="E566" s="286" t="s">
        <v>300</v>
      </c>
      <c r="F566" s="286" t="s">
        <v>301</v>
      </c>
      <c r="G566" s="287">
        <v>83</v>
      </c>
      <c r="H566" s="287">
        <v>56</v>
      </c>
    </row>
    <row r="567" spans="1:8" s="288" customFormat="1">
      <c r="A567" s="285">
        <v>431</v>
      </c>
      <c r="B567" s="286" t="s">
        <v>183</v>
      </c>
      <c r="C567" s="286" t="s">
        <v>932</v>
      </c>
      <c r="D567" s="286" t="s">
        <v>933</v>
      </c>
      <c r="E567" s="286" t="s">
        <v>302</v>
      </c>
      <c r="F567" s="286" t="s">
        <v>327</v>
      </c>
      <c r="G567" s="287">
        <v>85</v>
      </c>
      <c r="H567" s="287">
        <v>56</v>
      </c>
    </row>
    <row r="568" spans="1:8" s="288" customFormat="1">
      <c r="A568" s="285">
        <v>431</v>
      </c>
      <c r="B568" s="286" t="s">
        <v>183</v>
      </c>
      <c r="C568" s="286" t="s">
        <v>932</v>
      </c>
      <c r="D568" s="286" t="s">
        <v>933</v>
      </c>
      <c r="E568" s="286" t="s">
        <v>328</v>
      </c>
      <c r="F568" s="286" t="s">
        <v>305</v>
      </c>
      <c r="G568" s="287">
        <v>83</v>
      </c>
      <c r="H568" s="287">
        <v>56</v>
      </c>
    </row>
    <row r="569" spans="1:8" s="288" customFormat="1" ht="25.5">
      <c r="A569" s="285">
        <v>465</v>
      </c>
      <c r="B569" s="286" t="s">
        <v>183</v>
      </c>
      <c r="C569" s="286" t="s">
        <v>934</v>
      </c>
      <c r="D569" s="289" t="s">
        <v>935</v>
      </c>
      <c r="E569" s="286" t="s">
        <v>173</v>
      </c>
      <c r="F569" s="286" t="s">
        <v>173</v>
      </c>
      <c r="G569" s="287">
        <v>85</v>
      </c>
      <c r="H569" s="287">
        <v>56</v>
      </c>
    </row>
    <row r="570" spans="1:8" s="288" customFormat="1">
      <c r="A570" s="285">
        <v>428</v>
      </c>
      <c r="B570" s="286" t="s">
        <v>183</v>
      </c>
      <c r="C570" s="286" t="s">
        <v>936</v>
      </c>
      <c r="D570" s="286" t="s">
        <v>937</v>
      </c>
      <c r="E570" s="286" t="s">
        <v>173</v>
      </c>
      <c r="F570" s="286" t="s">
        <v>173</v>
      </c>
      <c r="G570" s="287">
        <v>105</v>
      </c>
      <c r="H570" s="287">
        <v>61</v>
      </c>
    </row>
    <row r="571" spans="1:8" s="288" customFormat="1">
      <c r="A571" s="285">
        <v>365</v>
      </c>
      <c r="B571" s="286" t="s">
        <v>183</v>
      </c>
      <c r="C571" s="286" t="s">
        <v>938</v>
      </c>
      <c r="D571" s="286" t="s">
        <v>939</v>
      </c>
      <c r="E571" s="286" t="s">
        <v>173</v>
      </c>
      <c r="F571" s="286" t="s">
        <v>173</v>
      </c>
      <c r="G571" s="287">
        <v>85</v>
      </c>
      <c r="H571" s="287">
        <v>51</v>
      </c>
    </row>
    <row r="572" spans="1:8" s="288" customFormat="1">
      <c r="A572" s="285">
        <v>432</v>
      </c>
      <c r="B572" s="286" t="s">
        <v>183</v>
      </c>
      <c r="C572" s="286" t="s">
        <v>940</v>
      </c>
      <c r="D572" s="286" t="s">
        <v>941</v>
      </c>
      <c r="E572" s="286" t="s">
        <v>173</v>
      </c>
      <c r="F572" s="286" t="s">
        <v>173</v>
      </c>
      <c r="G572" s="287">
        <v>89</v>
      </c>
      <c r="H572" s="287">
        <v>61</v>
      </c>
    </row>
    <row r="573" spans="1:8" s="288" customFormat="1">
      <c r="A573" s="285">
        <v>376</v>
      </c>
      <c r="B573" s="286" t="s">
        <v>183</v>
      </c>
      <c r="C573" s="286" t="s">
        <v>942</v>
      </c>
      <c r="D573" s="286" t="s">
        <v>943</v>
      </c>
      <c r="E573" s="286" t="s">
        <v>173</v>
      </c>
      <c r="F573" s="286" t="s">
        <v>173</v>
      </c>
      <c r="G573" s="287">
        <v>88</v>
      </c>
      <c r="H573" s="287">
        <v>56</v>
      </c>
    </row>
    <row r="574" spans="1:8" s="288" customFormat="1">
      <c r="A574" s="285">
        <v>368</v>
      </c>
      <c r="B574" s="286" t="s">
        <v>183</v>
      </c>
      <c r="C574" s="286" t="s">
        <v>503</v>
      </c>
      <c r="D574" s="286" t="s">
        <v>944</v>
      </c>
      <c r="E574" s="286" t="s">
        <v>173</v>
      </c>
      <c r="F574" s="286" t="s">
        <v>173</v>
      </c>
      <c r="G574" s="287">
        <v>114</v>
      </c>
      <c r="H574" s="287">
        <v>66</v>
      </c>
    </row>
    <row r="575" spans="1:8" s="288" customFormat="1">
      <c r="A575" s="285">
        <v>369</v>
      </c>
      <c r="B575" s="286" t="s">
        <v>183</v>
      </c>
      <c r="C575" s="286" t="s">
        <v>945</v>
      </c>
      <c r="D575" s="286" t="s">
        <v>946</v>
      </c>
      <c r="E575" s="286" t="s">
        <v>173</v>
      </c>
      <c r="F575" s="286" t="s">
        <v>173</v>
      </c>
      <c r="G575" s="287">
        <v>97</v>
      </c>
      <c r="H575" s="287">
        <v>51</v>
      </c>
    </row>
    <row r="576" spans="1:8" s="288" customFormat="1">
      <c r="A576" s="285">
        <v>371</v>
      </c>
      <c r="B576" s="286" t="s">
        <v>183</v>
      </c>
      <c r="C576" s="286" t="s">
        <v>947</v>
      </c>
      <c r="D576" s="286" t="s">
        <v>948</v>
      </c>
      <c r="E576" s="286" t="s">
        <v>300</v>
      </c>
      <c r="F576" s="286" t="s">
        <v>301</v>
      </c>
      <c r="G576" s="287">
        <v>94</v>
      </c>
      <c r="H576" s="287">
        <v>56</v>
      </c>
    </row>
    <row r="577" spans="1:8" s="288" customFormat="1">
      <c r="A577" s="285">
        <v>371</v>
      </c>
      <c r="B577" s="286" t="s">
        <v>183</v>
      </c>
      <c r="C577" s="286" t="s">
        <v>947</v>
      </c>
      <c r="D577" s="286" t="s">
        <v>948</v>
      </c>
      <c r="E577" s="286" t="s">
        <v>302</v>
      </c>
      <c r="F577" s="286" t="s">
        <v>327</v>
      </c>
      <c r="G577" s="287">
        <v>166</v>
      </c>
      <c r="H577" s="287">
        <v>56</v>
      </c>
    </row>
    <row r="578" spans="1:8" s="288" customFormat="1">
      <c r="A578" s="285">
        <v>371</v>
      </c>
      <c r="B578" s="286" t="s">
        <v>183</v>
      </c>
      <c r="C578" s="286" t="s">
        <v>947</v>
      </c>
      <c r="D578" s="286" t="s">
        <v>948</v>
      </c>
      <c r="E578" s="286" t="s">
        <v>328</v>
      </c>
      <c r="F578" s="286" t="s">
        <v>305</v>
      </c>
      <c r="G578" s="287">
        <v>94</v>
      </c>
      <c r="H578" s="287">
        <v>56</v>
      </c>
    </row>
    <row r="579" spans="1:8" s="288" customFormat="1">
      <c r="A579" s="285">
        <v>372</v>
      </c>
      <c r="B579" s="286" t="s">
        <v>183</v>
      </c>
      <c r="C579" s="286" t="s">
        <v>949</v>
      </c>
      <c r="D579" s="286" t="s">
        <v>950</v>
      </c>
      <c r="E579" s="286" t="s">
        <v>300</v>
      </c>
      <c r="F579" s="286" t="s">
        <v>356</v>
      </c>
      <c r="G579" s="287">
        <v>88</v>
      </c>
      <c r="H579" s="287">
        <v>56</v>
      </c>
    </row>
    <row r="580" spans="1:8" s="288" customFormat="1">
      <c r="A580" s="285">
        <v>372</v>
      </c>
      <c r="B580" s="286" t="s">
        <v>183</v>
      </c>
      <c r="C580" s="286" t="s">
        <v>949</v>
      </c>
      <c r="D580" s="286" t="s">
        <v>950</v>
      </c>
      <c r="E580" s="286" t="s">
        <v>357</v>
      </c>
      <c r="F580" s="286" t="s">
        <v>327</v>
      </c>
      <c r="G580" s="287">
        <v>133</v>
      </c>
      <c r="H580" s="287">
        <v>56</v>
      </c>
    </row>
    <row r="581" spans="1:8" s="288" customFormat="1">
      <c r="A581" s="285">
        <v>372</v>
      </c>
      <c r="B581" s="286" t="s">
        <v>183</v>
      </c>
      <c r="C581" s="286" t="s">
        <v>949</v>
      </c>
      <c r="D581" s="286" t="s">
        <v>950</v>
      </c>
      <c r="E581" s="286" t="s">
        <v>328</v>
      </c>
      <c r="F581" s="286" t="s">
        <v>305</v>
      </c>
      <c r="G581" s="287">
        <v>88</v>
      </c>
      <c r="H581" s="287">
        <v>56</v>
      </c>
    </row>
    <row r="582" spans="1:8" s="288" customFormat="1">
      <c r="A582" s="285">
        <v>373</v>
      </c>
      <c r="B582" s="286" t="s">
        <v>183</v>
      </c>
      <c r="C582" s="286" t="s">
        <v>951</v>
      </c>
      <c r="D582" s="286" t="s">
        <v>952</v>
      </c>
      <c r="E582" s="286" t="s">
        <v>173</v>
      </c>
      <c r="F582" s="286" t="s">
        <v>173</v>
      </c>
      <c r="G582" s="287">
        <v>111</v>
      </c>
      <c r="H582" s="287">
        <v>46</v>
      </c>
    </row>
    <row r="583" spans="1:8" s="288" customFormat="1" ht="25.5">
      <c r="A583" s="285">
        <v>374</v>
      </c>
      <c r="B583" s="286" t="s">
        <v>183</v>
      </c>
      <c r="C583" s="286" t="s">
        <v>953</v>
      </c>
      <c r="D583" s="289" t="s">
        <v>954</v>
      </c>
      <c r="E583" s="286" t="s">
        <v>300</v>
      </c>
      <c r="F583" s="286" t="s">
        <v>361</v>
      </c>
      <c r="G583" s="287">
        <v>83</v>
      </c>
      <c r="H583" s="287">
        <v>51</v>
      </c>
    </row>
    <row r="584" spans="1:8" s="288" customFormat="1" ht="25.5">
      <c r="A584" s="285">
        <v>374</v>
      </c>
      <c r="B584" s="286" t="s">
        <v>183</v>
      </c>
      <c r="C584" s="286" t="s">
        <v>953</v>
      </c>
      <c r="D584" s="289" t="s">
        <v>954</v>
      </c>
      <c r="E584" s="286" t="s">
        <v>362</v>
      </c>
      <c r="F584" s="286" t="s">
        <v>327</v>
      </c>
      <c r="G584" s="287">
        <v>93</v>
      </c>
      <c r="H584" s="287">
        <v>51</v>
      </c>
    </row>
    <row r="585" spans="1:8" s="288" customFormat="1" ht="25.5">
      <c r="A585" s="285">
        <v>374</v>
      </c>
      <c r="B585" s="286" t="s">
        <v>183</v>
      </c>
      <c r="C585" s="286" t="s">
        <v>953</v>
      </c>
      <c r="D585" s="289" t="s">
        <v>954</v>
      </c>
      <c r="E585" s="286" t="s">
        <v>328</v>
      </c>
      <c r="F585" s="286" t="s">
        <v>305</v>
      </c>
      <c r="G585" s="287">
        <v>83</v>
      </c>
      <c r="H585" s="287">
        <v>51</v>
      </c>
    </row>
    <row r="586" spans="1:8" s="288" customFormat="1">
      <c r="A586" s="285">
        <v>377</v>
      </c>
      <c r="B586" s="286" t="s">
        <v>955</v>
      </c>
      <c r="C586" s="286" t="s">
        <v>956</v>
      </c>
      <c r="D586" s="286" t="s">
        <v>957</v>
      </c>
      <c r="E586" s="286" t="s">
        <v>300</v>
      </c>
      <c r="F586" s="286" t="s">
        <v>321</v>
      </c>
      <c r="G586" s="287">
        <v>124</v>
      </c>
      <c r="H586" s="287">
        <v>66</v>
      </c>
    </row>
    <row r="587" spans="1:8" s="288" customFormat="1">
      <c r="A587" s="285">
        <v>377</v>
      </c>
      <c r="B587" s="286" t="s">
        <v>955</v>
      </c>
      <c r="C587" s="286" t="s">
        <v>956</v>
      </c>
      <c r="D587" s="286" t="s">
        <v>957</v>
      </c>
      <c r="E587" s="286" t="s">
        <v>322</v>
      </c>
      <c r="F587" s="286" t="s">
        <v>325</v>
      </c>
      <c r="G587" s="287">
        <v>102</v>
      </c>
      <c r="H587" s="287">
        <v>66</v>
      </c>
    </row>
    <row r="588" spans="1:8" s="288" customFormat="1">
      <c r="A588" s="285">
        <v>377</v>
      </c>
      <c r="B588" s="286" t="s">
        <v>955</v>
      </c>
      <c r="C588" s="286" t="s">
        <v>956</v>
      </c>
      <c r="D588" s="286" t="s">
        <v>957</v>
      </c>
      <c r="E588" s="286" t="s">
        <v>326</v>
      </c>
      <c r="F588" s="286" t="s">
        <v>305</v>
      </c>
      <c r="G588" s="287">
        <v>124</v>
      </c>
      <c r="H588" s="287">
        <v>66</v>
      </c>
    </row>
    <row r="589" spans="1:8" s="288" customFormat="1">
      <c r="A589" s="285">
        <v>378</v>
      </c>
      <c r="B589" s="286" t="s">
        <v>955</v>
      </c>
      <c r="C589" s="286" t="s">
        <v>716</v>
      </c>
      <c r="D589" s="286" t="s">
        <v>958</v>
      </c>
      <c r="E589" s="286" t="s">
        <v>300</v>
      </c>
      <c r="F589" s="286" t="s">
        <v>321</v>
      </c>
      <c r="G589" s="287">
        <v>100</v>
      </c>
      <c r="H589" s="287">
        <v>71</v>
      </c>
    </row>
    <row r="590" spans="1:8" s="288" customFormat="1">
      <c r="A590" s="285">
        <v>378</v>
      </c>
      <c r="B590" s="286" t="s">
        <v>955</v>
      </c>
      <c r="C590" s="286" t="s">
        <v>716</v>
      </c>
      <c r="D590" s="286" t="s">
        <v>958</v>
      </c>
      <c r="E590" s="286" t="s">
        <v>322</v>
      </c>
      <c r="F590" s="286" t="s">
        <v>301</v>
      </c>
      <c r="G590" s="287">
        <v>86</v>
      </c>
      <c r="H590" s="287">
        <v>71</v>
      </c>
    </row>
    <row r="591" spans="1:8" s="288" customFormat="1">
      <c r="A591" s="285">
        <v>378</v>
      </c>
      <c r="B591" s="286" t="s">
        <v>955</v>
      </c>
      <c r="C591" s="286" t="s">
        <v>716</v>
      </c>
      <c r="D591" s="286" t="s">
        <v>958</v>
      </c>
      <c r="E591" s="286" t="s">
        <v>302</v>
      </c>
      <c r="F591" s="286" t="s">
        <v>305</v>
      </c>
      <c r="G591" s="287">
        <v>100</v>
      </c>
      <c r="H591" s="287">
        <v>71</v>
      </c>
    </row>
    <row r="592" spans="1:8" s="288" customFormat="1">
      <c r="A592" s="285">
        <v>469</v>
      </c>
      <c r="B592" s="286" t="s">
        <v>955</v>
      </c>
      <c r="C592" s="286" t="s">
        <v>959</v>
      </c>
      <c r="D592" s="286" t="s">
        <v>960</v>
      </c>
      <c r="E592" s="286" t="s">
        <v>173</v>
      </c>
      <c r="F592" s="286" t="s">
        <v>173</v>
      </c>
      <c r="G592" s="287">
        <v>130</v>
      </c>
      <c r="H592" s="287">
        <v>61</v>
      </c>
    </row>
    <row r="593" spans="1:8" s="288" customFormat="1">
      <c r="A593" s="285">
        <v>379</v>
      </c>
      <c r="B593" s="286" t="s">
        <v>955</v>
      </c>
      <c r="C593" s="286" t="s">
        <v>961</v>
      </c>
      <c r="D593" s="286" t="s">
        <v>820</v>
      </c>
      <c r="E593" s="286" t="s">
        <v>173</v>
      </c>
      <c r="F593" s="286" t="s">
        <v>173</v>
      </c>
      <c r="G593" s="287">
        <v>107</v>
      </c>
      <c r="H593" s="287">
        <v>61</v>
      </c>
    </row>
    <row r="594" spans="1:8" s="288" customFormat="1">
      <c r="A594" s="285">
        <v>380</v>
      </c>
      <c r="B594" s="286" t="s">
        <v>955</v>
      </c>
      <c r="C594" s="286" t="s">
        <v>962</v>
      </c>
      <c r="D594" s="286" t="s">
        <v>963</v>
      </c>
      <c r="E594" s="286" t="s">
        <v>300</v>
      </c>
      <c r="F594" s="286" t="s">
        <v>361</v>
      </c>
      <c r="G594" s="287">
        <v>129</v>
      </c>
      <c r="H594" s="287">
        <v>71</v>
      </c>
    </row>
    <row r="595" spans="1:8" s="288" customFormat="1">
      <c r="A595" s="285">
        <v>380</v>
      </c>
      <c r="B595" s="286" t="s">
        <v>955</v>
      </c>
      <c r="C595" s="286" t="s">
        <v>962</v>
      </c>
      <c r="D595" s="286" t="s">
        <v>963</v>
      </c>
      <c r="E595" s="286" t="s">
        <v>362</v>
      </c>
      <c r="F595" s="286" t="s">
        <v>301</v>
      </c>
      <c r="G595" s="287">
        <v>102</v>
      </c>
      <c r="H595" s="287">
        <v>71</v>
      </c>
    </row>
    <row r="596" spans="1:8" s="288" customFormat="1">
      <c r="A596" s="285">
        <v>380</v>
      </c>
      <c r="B596" s="286" t="s">
        <v>955</v>
      </c>
      <c r="C596" s="286" t="s">
        <v>962</v>
      </c>
      <c r="D596" s="286" t="s">
        <v>963</v>
      </c>
      <c r="E596" s="286" t="s">
        <v>302</v>
      </c>
      <c r="F596" s="286" t="s">
        <v>305</v>
      </c>
      <c r="G596" s="287">
        <v>129</v>
      </c>
      <c r="H596" s="287">
        <v>71</v>
      </c>
    </row>
    <row r="597" spans="1:8" s="288" customFormat="1">
      <c r="A597" s="285">
        <v>381</v>
      </c>
      <c r="B597" s="286" t="s">
        <v>955</v>
      </c>
      <c r="C597" s="286" t="s">
        <v>964</v>
      </c>
      <c r="D597" s="286" t="s">
        <v>965</v>
      </c>
      <c r="E597" s="286" t="s">
        <v>173</v>
      </c>
      <c r="F597" s="286" t="s">
        <v>173</v>
      </c>
      <c r="G597" s="287">
        <v>96</v>
      </c>
      <c r="H597" s="287">
        <v>56</v>
      </c>
    </row>
    <row r="598" spans="1:8" s="288" customFormat="1">
      <c r="A598" s="285">
        <v>382</v>
      </c>
      <c r="B598" s="286" t="s">
        <v>966</v>
      </c>
      <c r="C598" s="286" t="s">
        <v>967</v>
      </c>
      <c r="D598" s="286" t="s">
        <v>968</v>
      </c>
      <c r="E598" s="286" t="s">
        <v>173</v>
      </c>
      <c r="F598" s="286" t="s">
        <v>173</v>
      </c>
      <c r="G598" s="287">
        <v>91</v>
      </c>
      <c r="H598" s="287">
        <v>61</v>
      </c>
    </row>
    <row r="599" spans="1:8" s="288" customFormat="1">
      <c r="A599" s="285">
        <v>384</v>
      </c>
      <c r="B599" s="286" t="s">
        <v>966</v>
      </c>
      <c r="C599" s="286" t="s">
        <v>969</v>
      </c>
      <c r="D599" s="286" t="s">
        <v>970</v>
      </c>
      <c r="E599" s="286" t="s">
        <v>173</v>
      </c>
      <c r="F599" s="286" t="s">
        <v>173</v>
      </c>
      <c r="G599" s="287">
        <v>104</v>
      </c>
      <c r="H599" s="287">
        <v>61</v>
      </c>
    </row>
    <row r="600" spans="1:8" s="288" customFormat="1">
      <c r="A600" s="285">
        <v>385</v>
      </c>
      <c r="B600" s="286" t="s">
        <v>966</v>
      </c>
      <c r="C600" s="286" t="s">
        <v>971</v>
      </c>
      <c r="D600" s="286" t="s">
        <v>972</v>
      </c>
      <c r="E600" s="286" t="s">
        <v>300</v>
      </c>
      <c r="F600" s="286" t="s">
        <v>356</v>
      </c>
      <c r="G600" s="287">
        <v>83</v>
      </c>
      <c r="H600" s="287">
        <v>51</v>
      </c>
    </row>
    <row r="601" spans="1:8" s="288" customFormat="1">
      <c r="A601" s="285">
        <v>385</v>
      </c>
      <c r="B601" s="286" t="s">
        <v>966</v>
      </c>
      <c r="C601" s="286" t="s">
        <v>971</v>
      </c>
      <c r="D601" s="286" t="s">
        <v>972</v>
      </c>
      <c r="E601" s="286" t="s">
        <v>357</v>
      </c>
      <c r="F601" s="286" t="s">
        <v>327</v>
      </c>
      <c r="G601" s="287">
        <v>105</v>
      </c>
      <c r="H601" s="287">
        <v>51</v>
      </c>
    </row>
    <row r="602" spans="1:8" s="288" customFormat="1">
      <c r="A602" s="285">
        <v>385</v>
      </c>
      <c r="B602" s="286" t="s">
        <v>966</v>
      </c>
      <c r="C602" s="286" t="s">
        <v>971</v>
      </c>
      <c r="D602" s="286" t="s">
        <v>972</v>
      </c>
      <c r="E602" s="286" t="s">
        <v>328</v>
      </c>
      <c r="F602" s="286" t="s">
        <v>305</v>
      </c>
      <c r="G602" s="287">
        <v>83</v>
      </c>
      <c r="H602" s="287">
        <v>51</v>
      </c>
    </row>
    <row r="603" spans="1:8" s="288" customFormat="1">
      <c r="A603" s="285">
        <v>386</v>
      </c>
      <c r="B603" s="286" t="s">
        <v>966</v>
      </c>
      <c r="C603" s="286" t="s">
        <v>973</v>
      </c>
      <c r="D603" s="286" t="s">
        <v>974</v>
      </c>
      <c r="E603" s="286" t="s">
        <v>173</v>
      </c>
      <c r="F603" s="286" t="s">
        <v>173</v>
      </c>
      <c r="G603" s="287">
        <v>94</v>
      </c>
      <c r="H603" s="287">
        <v>61</v>
      </c>
    </row>
    <row r="604" spans="1:8" s="288" customFormat="1">
      <c r="A604" s="285">
        <v>387</v>
      </c>
      <c r="B604" s="286" t="s">
        <v>966</v>
      </c>
      <c r="C604" s="286" t="s">
        <v>975</v>
      </c>
      <c r="D604" s="286" t="s">
        <v>976</v>
      </c>
      <c r="E604" s="286" t="s">
        <v>300</v>
      </c>
      <c r="F604" s="286" t="s">
        <v>356</v>
      </c>
      <c r="G604" s="287">
        <v>95</v>
      </c>
      <c r="H604" s="287">
        <v>61</v>
      </c>
    </row>
    <row r="605" spans="1:8" s="288" customFormat="1">
      <c r="A605" s="285">
        <v>387</v>
      </c>
      <c r="B605" s="286" t="s">
        <v>966</v>
      </c>
      <c r="C605" s="286" t="s">
        <v>975</v>
      </c>
      <c r="D605" s="286" t="s">
        <v>976</v>
      </c>
      <c r="E605" s="286" t="s">
        <v>357</v>
      </c>
      <c r="F605" s="286" t="s">
        <v>327</v>
      </c>
      <c r="G605" s="287">
        <v>122</v>
      </c>
      <c r="H605" s="287">
        <v>61</v>
      </c>
    </row>
    <row r="606" spans="1:8" s="288" customFormat="1">
      <c r="A606" s="285">
        <v>387</v>
      </c>
      <c r="B606" s="286" t="s">
        <v>966</v>
      </c>
      <c r="C606" s="286" t="s">
        <v>975</v>
      </c>
      <c r="D606" s="286" t="s">
        <v>976</v>
      </c>
      <c r="E606" s="286" t="s">
        <v>328</v>
      </c>
      <c r="F606" s="286" t="s">
        <v>305</v>
      </c>
      <c r="G606" s="287">
        <v>95</v>
      </c>
      <c r="H606" s="287">
        <v>61</v>
      </c>
    </row>
    <row r="607" spans="1:8" s="288" customFormat="1">
      <c r="A607" s="285">
        <v>475</v>
      </c>
      <c r="B607" s="286" t="s">
        <v>966</v>
      </c>
      <c r="C607" s="286" t="s">
        <v>977</v>
      </c>
      <c r="D607" s="286" t="s">
        <v>978</v>
      </c>
      <c r="E607" s="286" t="s">
        <v>173</v>
      </c>
      <c r="F607" s="286" t="s">
        <v>173</v>
      </c>
      <c r="G607" s="287">
        <v>90</v>
      </c>
      <c r="H607" s="287">
        <v>46</v>
      </c>
    </row>
    <row r="608" spans="1:8" s="288" customFormat="1">
      <c r="A608" s="285">
        <v>389</v>
      </c>
      <c r="B608" s="286" t="s">
        <v>966</v>
      </c>
      <c r="C608" s="286" t="s">
        <v>979</v>
      </c>
      <c r="D608" s="286" t="s">
        <v>980</v>
      </c>
      <c r="E608" s="286" t="s">
        <v>173</v>
      </c>
      <c r="F608" s="286" t="s">
        <v>173</v>
      </c>
      <c r="G608" s="287">
        <v>152</v>
      </c>
      <c r="H608" s="287">
        <v>71</v>
      </c>
    </row>
    <row r="609" spans="1:8" s="288" customFormat="1">
      <c r="A609" s="285">
        <v>390</v>
      </c>
      <c r="B609" s="286" t="s">
        <v>966</v>
      </c>
      <c r="C609" s="286" t="s">
        <v>981</v>
      </c>
      <c r="D609" s="286" t="s">
        <v>981</v>
      </c>
      <c r="E609" s="286" t="s">
        <v>173</v>
      </c>
      <c r="F609" s="286" t="s">
        <v>173</v>
      </c>
      <c r="G609" s="287">
        <v>88</v>
      </c>
      <c r="H609" s="287">
        <v>61</v>
      </c>
    </row>
    <row r="610" spans="1:8" s="288" customFormat="1">
      <c r="A610" s="285">
        <v>391</v>
      </c>
      <c r="B610" s="286" t="s">
        <v>966</v>
      </c>
      <c r="C610" s="286" t="s">
        <v>982</v>
      </c>
      <c r="D610" s="286" t="s">
        <v>983</v>
      </c>
      <c r="E610" s="286" t="s">
        <v>173</v>
      </c>
      <c r="F610" s="286" t="s">
        <v>173</v>
      </c>
      <c r="G610" s="287">
        <v>106</v>
      </c>
      <c r="H610" s="287">
        <v>61</v>
      </c>
    </row>
    <row r="611" spans="1:8" s="288" customFormat="1">
      <c r="A611" s="285">
        <v>392</v>
      </c>
      <c r="B611" s="286" t="s">
        <v>966</v>
      </c>
      <c r="C611" s="286" t="s">
        <v>984</v>
      </c>
      <c r="D611" s="286" t="s">
        <v>985</v>
      </c>
      <c r="E611" s="286" t="s">
        <v>173</v>
      </c>
      <c r="F611" s="286" t="s">
        <v>173</v>
      </c>
      <c r="G611" s="287">
        <v>126</v>
      </c>
      <c r="H611" s="287">
        <v>56</v>
      </c>
    </row>
    <row r="612" spans="1:8" s="288" customFormat="1">
      <c r="A612" s="285">
        <v>412</v>
      </c>
      <c r="B612" s="286" t="s">
        <v>986</v>
      </c>
      <c r="C612" s="286" t="s">
        <v>987</v>
      </c>
      <c r="D612" s="286" t="s">
        <v>988</v>
      </c>
      <c r="E612" s="286" t="s">
        <v>173</v>
      </c>
      <c r="F612" s="286" t="s">
        <v>173</v>
      </c>
      <c r="G612" s="287">
        <v>86</v>
      </c>
      <c r="H612" s="287">
        <v>46</v>
      </c>
    </row>
    <row r="613" spans="1:8" s="288" customFormat="1">
      <c r="A613" s="285">
        <v>393</v>
      </c>
      <c r="B613" s="286" t="s">
        <v>986</v>
      </c>
      <c r="C613" s="286" t="s">
        <v>989</v>
      </c>
      <c r="D613" s="286" t="s">
        <v>990</v>
      </c>
      <c r="E613" s="286" t="s">
        <v>173</v>
      </c>
      <c r="F613" s="286" t="s">
        <v>173</v>
      </c>
      <c r="G613" s="287">
        <v>93</v>
      </c>
      <c r="H613" s="287">
        <v>56</v>
      </c>
    </row>
    <row r="614" spans="1:8" s="288" customFormat="1">
      <c r="A614" s="285">
        <v>395</v>
      </c>
      <c r="B614" s="286" t="s">
        <v>986</v>
      </c>
      <c r="C614" s="286" t="s">
        <v>991</v>
      </c>
      <c r="D614" s="286" t="s">
        <v>992</v>
      </c>
      <c r="E614" s="286" t="s">
        <v>300</v>
      </c>
      <c r="F614" s="286" t="s">
        <v>301</v>
      </c>
      <c r="G614" s="287">
        <v>93</v>
      </c>
      <c r="H614" s="287">
        <v>51</v>
      </c>
    </row>
    <row r="615" spans="1:8" s="288" customFormat="1">
      <c r="A615" s="285">
        <v>395</v>
      </c>
      <c r="B615" s="286" t="s">
        <v>986</v>
      </c>
      <c r="C615" s="286" t="s">
        <v>991</v>
      </c>
      <c r="D615" s="286" t="s">
        <v>992</v>
      </c>
      <c r="E615" s="286" t="s">
        <v>302</v>
      </c>
      <c r="F615" s="286" t="s">
        <v>305</v>
      </c>
      <c r="G615" s="287">
        <v>129</v>
      </c>
      <c r="H615" s="287">
        <v>51</v>
      </c>
    </row>
    <row r="616" spans="1:8" s="288" customFormat="1">
      <c r="A616" s="285">
        <v>396</v>
      </c>
      <c r="B616" s="286" t="s">
        <v>986</v>
      </c>
      <c r="C616" s="286" t="s">
        <v>993</v>
      </c>
      <c r="D616" s="286" t="s">
        <v>994</v>
      </c>
      <c r="E616" s="286" t="s">
        <v>300</v>
      </c>
      <c r="F616" s="286" t="s">
        <v>321</v>
      </c>
      <c r="G616" s="287">
        <v>111</v>
      </c>
      <c r="H616" s="287">
        <v>56</v>
      </c>
    </row>
    <row r="617" spans="1:8" s="288" customFormat="1">
      <c r="A617" s="285">
        <v>396</v>
      </c>
      <c r="B617" s="286" t="s">
        <v>986</v>
      </c>
      <c r="C617" s="286" t="s">
        <v>993</v>
      </c>
      <c r="D617" s="286" t="s">
        <v>994</v>
      </c>
      <c r="E617" s="286" t="s">
        <v>322</v>
      </c>
      <c r="F617" s="286" t="s">
        <v>327</v>
      </c>
      <c r="G617" s="287">
        <v>94</v>
      </c>
      <c r="H617" s="287">
        <v>56</v>
      </c>
    </row>
    <row r="618" spans="1:8" s="288" customFormat="1">
      <c r="A618" s="285">
        <v>396</v>
      </c>
      <c r="B618" s="286" t="s">
        <v>986</v>
      </c>
      <c r="C618" s="286" t="s">
        <v>993</v>
      </c>
      <c r="D618" s="286" t="s">
        <v>994</v>
      </c>
      <c r="E618" s="286" t="s">
        <v>328</v>
      </c>
      <c r="F618" s="286" t="s">
        <v>305</v>
      </c>
      <c r="G618" s="287">
        <v>111</v>
      </c>
      <c r="H618" s="287">
        <v>56</v>
      </c>
    </row>
    <row r="619" spans="1:8" s="288" customFormat="1">
      <c r="A619" s="285">
        <v>397</v>
      </c>
      <c r="B619" s="286" t="s">
        <v>986</v>
      </c>
      <c r="C619" s="286" t="s">
        <v>995</v>
      </c>
      <c r="D619" s="286" t="s">
        <v>995</v>
      </c>
      <c r="E619" s="286" t="s">
        <v>173</v>
      </c>
      <c r="F619" s="286" t="s">
        <v>173</v>
      </c>
      <c r="G619" s="287">
        <v>104</v>
      </c>
      <c r="H619" s="287">
        <v>61</v>
      </c>
    </row>
    <row r="620" spans="1:8" s="288" customFormat="1">
      <c r="A620" s="285">
        <v>399</v>
      </c>
      <c r="B620" s="286" t="s">
        <v>986</v>
      </c>
      <c r="C620" s="286" t="s">
        <v>996</v>
      </c>
      <c r="D620" s="286" t="s">
        <v>997</v>
      </c>
      <c r="E620" s="286" t="s">
        <v>300</v>
      </c>
      <c r="F620" s="286" t="s">
        <v>301</v>
      </c>
      <c r="G620" s="287">
        <v>83</v>
      </c>
      <c r="H620" s="287">
        <v>51</v>
      </c>
    </row>
    <row r="621" spans="1:8" s="288" customFormat="1">
      <c r="A621" s="285">
        <v>399</v>
      </c>
      <c r="B621" s="286" t="s">
        <v>986</v>
      </c>
      <c r="C621" s="286" t="s">
        <v>996</v>
      </c>
      <c r="D621" s="286" t="s">
        <v>997</v>
      </c>
      <c r="E621" s="286" t="s">
        <v>302</v>
      </c>
      <c r="F621" s="286" t="s">
        <v>327</v>
      </c>
      <c r="G621" s="287">
        <v>96</v>
      </c>
      <c r="H621" s="287">
        <v>51</v>
      </c>
    </row>
    <row r="622" spans="1:8" s="288" customFormat="1">
      <c r="A622" s="285">
        <v>399</v>
      </c>
      <c r="B622" s="286" t="s">
        <v>986</v>
      </c>
      <c r="C622" s="286" t="s">
        <v>996</v>
      </c>
      <c r="D622" s="286" t="s">
        <v>997</v>
      </c>
      <c r="E622" s="286" t="s">
        <v>328</v>
      </c>
      <c r="F622" s="286" t="s">
        <v>305</v>
      </c>
      <c r="G622" s="287">
        <v>83</v>
      </c>
      <c r="H622" s="287">
        <v>51</v>
      </c>
    </row>
    <row r="623" spans="1:8" s="288" customFormat="1">
      <c r="A623" s="285">
        <v>400</v>
      </c>
      <c r="B623" s="286" t="s">
        <v>986</v>
      </c>
      <c r="C623" s="286" t="s">
        <v>998</v>
      </c>
      <c r="D623" s="286" t="s">
        <v>999</v>
      </c>
      <c r="E623" s="286" t="s">
        <v>300</v>
      </c>
      <c r="F623" s="286" t="s">
        <v>356</v>
      </c>
      <c r="G623" s="287">
        <v>83</v>
      </c>
      <c r="H623" s="287">
        <v>56</v>
      </c>
    </row>
    <row r="624" spans="1:8" s="288" customFormat="1">
      <c r="A624" s="285">
        <v>400</v>
      </c>
      <c r="B624" s="286" t="s">
        <v>986</v>
      </c>
      <c r="C624" s="286" t="s">
        <v>998</v>
      </c>
      <c r="D624" s="286" t="s">
        <v>999</v>
      </c>
      <c r="E624" s="286" t="s">
        <v>357</v>
      </c>
      <c r="F624" s="286" t="s">
        <v>327</v>
      </c>
      <c r="G624" s="287">
        <v>87</v>
      </c>
      <c r="H624" s="287">
        <v>56</v>
      </c>
    </row>
    <row r="625" spans="1:8" s="288" customFormat="1">
      <c r="A625" s="285">
        <v>400</v>
      </c>
      <c r="B625" s="286" t="s">
        <v>986</v>
      </c>
      <c r="C625" s="286" t="s">
        <v>998</v>
      </c>
      <c r="D625" s="286" t="s">
        <v>999</v>
      </c>
      <c r="E625" s="286" t="s">
        <v>328</v>
      </c>
      <c r="F625" s="286" t="s">
        <v>305</v>
      </c>
      <c r="G625" s="287">
        <v>83</v>
      </c>
      <c r="H625" s="287">
        <v>56</v>
      </c>
    </row>
    <row r="626" spans="1:8" s="288" customFormat="1">
      <c r="A626" s="285">
        <v>401</v>
      </c>
      <c r="B626" s="286" t="s">
        <v>986</v>
      </c>
      <c r="C626" s="286" t="s">
        <v>1000</v>
      </c>
      <c r="D626" s="286" t="s">
        <v>605</v>
      </c>
      <c r="E626" s="286" t="s">
        <v>300</v>
      </c>
      <c r="F626" s="286" t="s">
        <v>301</v>
      </c>
      <c r="G626" s="287">
        <v>89</v>
      </c>
      <c r="H626" s="287">
        <v>61</v>
      </c>
    </row>
    <row r="627" spans="1:8" s="288" customFormat="1">
      <c r="A627" s="285">
        <v>401</v>
      </c>
      <c r="B627" s="286" t="s">
        <v>986</v>
      </c>
      <c r="C627" s="286" t="s">
        <v>1000</v>
      </c>
      <c r="D627" s="286" t="s">
        <v>605</v>
      </c>
      <c r="E627" s="286" t="s">
        <v>302</v>
      </c>
      <c r="F627" s="286" t="s">
        <v>327</v>
      </c>
      <c r="G627" s="287">
        <v>106</v>
      </c>
      <c r="H627" s="287">
        <v>61</v>
      </c>
    </row>
    <row r="628" spans="1:8" s="288" customFormat="1">
      <c r="A628" s="285">
        <v>401</v>
      </c>
      <c r="B628" s="286" t="s">
        <v>986</v>
      </c>
      <c r="C628" s="286" t="s">
        <v>1000</v>
      </c>
      <c r="D628" s="286" t="s">
        <v>605</v>
      </c>
      <c r="E628" s="286" t="s">
        <v>328</v>
      </c>
      <c r="F628" s="286" t="s">
        <v>305</v>
      </c>
      <c r="G628" s="287">
        <v>89</v>
      </c>
      <c r="H628" s="287">
        <v>61</v>
      </c>
    </row>
    <row r="629" spans="1:8" s="288" customFormat="1">
      <c r="A629" s="285">
        <v>403</v>
      </c>
      <c r="B629" s="286" t="s">
        <v>189</v>
      </c>
      <c r="C629" s="286" t="s">
        <v>866</v>
      </c>
      <c r="D629" s="286" t="s">
        <v>1001</v>
      </c>
      <c r="E629" s="286" t="s">
        <v>173</v>
      </c>
      <c r="F629" s="286" t="s">
        <v>173</v>
      </c>
      <c r="G629" s="287">
        <v>102</v>
      </c>
      <c r="H629" s="287">
        <v>51</v>
      </c>
    </row>
    <row r="630" spans="1:8" s="288" customFormat="1">
      <c r="A630" s="285">
        <v>405</v>
      </c>
      <c r="B630" s="286" t="s">
        <v>189</v>
      </c>
      <c r="C630" s="286" t="s">
        <v>1002</v>
      </c>
      <c r="D630" s="286" t="s">
        <v>1003</v>
      </c>
      <c r="E630" s="286" t="s">
        <v>173</v>
      </c>
      <c r="F630" s="286" t="s">
        <v>173</v>
      </c>
      <c r="G630" s="287">
        <v>96</v>
      </c>
      <c r="H630" s="287">
        <v>46</v>
      </c>
    </row>
    <row r="631" spans="1:8" s="288" customFormat="1">
      <c r="A631" s="285"/>
      <c r="B631" s="290" t="s">
        <v>189</v>
      </c>
      <c r="C631" s="290" t="s">
        <v>1004</v>
      </c>
      <c r="D631" s="290" t="s">
        <v>558</v>
      </c>
      <c r="E631" s="291" t="s">
        <v>300</v>
      </c>
      <c r="F631" s="291" t="s">
        <v>361</v>
      </c>
      <c r="G631" s="292">
        <v>83</v>
      </c>
      <c r="H631" s="292">
        <v>46</v>
      </c>
    </row>
    <row r="632" spans="1:8" s="288" customFormat="1">
      <c r="A632" s="285"/>
      <c r="B632" s="290" t="s">
        <v>189</v>
      </c>
      <c r="C632" s="290" t="s">
        <v>1004</v>
      </c>
      <c r="D632" s="290" t="s">
        <v>558</v>
      </c>
      <c r="E632" s="291" t="s">
        <v>362</v>
      </c>
      <c r="F632" s="291" t="s">
        <v>305</v>
      </c>
      <c r="G632" s="292">
        <v>84</v>
      </c>
      <c r="H632" s="292">
        <v>56</v>
      </c>
    </row>
    <row r="633" spans="1:8" s="288" customFormat="1">
      <c r="A633" s="285">
        <v>407</v>
      </c>
      <c r="B633" s="286" t="s">
        <v>189</v>
      </c>
      <c r="C633" s="286" t="s">
        <v>1005</v>
      </c>
      <c r="D633" s="286" t="s">
        <v>1006</v>
      </c>
      <c r="E633" s="286" t="s">
        <v>173</v>
      </c>
      <c r="F633" s="286" t="s">
        <v>173</v>
      </c>
      <c r="G633" s="287">
        <v>106</v>
      </c>
      <c r="H633" s="287">
        <v>46</v>
      </c>
    </row>
    <row r="634" spans="1:8" s="288" customFormat="1">
      <c r="A634" s="285">
        <v>408</v>
      </c>
      <c r="B634" s="286" t="s">
        <v>1007</v>
      </c>
      <c r="C634" s="286" t="s">
        <v>1008</v>
      </c>
      <c r="D634" s="286" t="s">
        <v>1009</v>
      </c>
      <c r="E634" s="286" t="s">
        <v>300</v>
      </c>
      <c r="F634" s="286" t="s">
        <v>301</v>
      </c>
      <c r="G634" s="287">
        <v>93</v>
      </c>
      <c r="H634" s="287">
        <v>51</v>
      </c>
    </row>
    <row r="635" spans="1:8" s="288" customFormat="1">
      <c r="A635" s="285">
        <v>408</v>
      </c>
      <c r="B635" s="286" t="s">
        <v>1007</v>
      </c>
      <c r="C635" s="286" t="s">
        <v>1008</v>
      </c>
      <c r="D635" s="286" t="s">
        <v>1009</v>
      </c>
      <c r="E635" s="286" t="s">
        <v>302</v>
      </c>
      <c r="F635" s="286" t="s">
        <v>305</v>
      </c>
      <c r="G635" s="287">
        <v>132</v>
      </c>
      <c r="H635" s="287">
        <v>51</v>
      </c>
    </row>
    <row r="636" spans="1:8" s="288" customFormat="1">
      <c r="A636" s="285">
        <v>453</v>
      </c>
      <c r="B636" s="286" t="s">
        <v>1007</v>
      </c>
      <c r="C636" s="286" t="s">
        <v>1010</v>
      </c>
      <c r="D636" s="286" t="s">
        <v>1011</v>
      </c>
      <c r="E636" s="286" t="s">
        <v>173</v>
      </c>
      <c r="F636" s="286" t="s">
        <v>173</v>
      </c>
      <c r="G636" s="287">
        <v>89</v>
      </c>
      <c r="H636" s="287">
        <v>51</v>
      </c>
    </row>
    <row r="637" spans="1:8" s="288" customFormat="1">
      <c r="A637" s="285">
        <v>449</v>
      </c>
      <c r="B637" s="286" t="s">
        <v>1007</v>
      </c>
      <c r="C637" s="286" t="s">
        <v>1012</v>
      </c>
      <c r="D637" s="286" t="s">
        <v>182</v>
      </c>
      <c r="E637" s="286" t="s">
        <v>300</v>
      </c>
      <c r="F637" s="286" t="s">
        <v>301</v>
      </c>
      <c r="G637" s="287">
        <v>83</v>
      </c>
      <c r="H637" s="287">
        <v>51</v>
      </c>
    </row>
    <row r="638" spans="1:8" s="288" customFormat="1">
      <c r="A638" s="285">
        <v>449</v>
      </c>
      <c r="B638" s="286" t="s">
        <v>1007</v>
      </c>
      <c r="C638" s="286" t="s">
        <v>1012</v>
      </c>
      <c r="D638" s="286" t="s">
        <v>182</v>
      </c>
      <c r="E638" s="286" t="s">
        <v>302</v>
      </c>
      <c r="F638" s="286" t="s">
        <v>327</v>
      </c>
      <c r="G638" s="287">
        <v>88</v>
      </c>
      <c r="H638" s="287">
        <v>51</v>
      </c>
    </row>
    <row r="639" spans="1:8" s="288" customFormat="1">
      <c r="A639" s="285">
        <v>449</v>
      </c>
      <c r="B639" s="286" t="s">
        <v>1007</v>
      </c>
      <c r="C639" s="286" t="s">
        <v>1012</v>
      </c>
      <c r="D639" s="286" t="s">
        <v>182</v>
      </c>
      <c r="E639" s="286" t="s">
        <v>328</v>
      </c>
      <c r="F639" s="286" t="s">
        <v>305</v>
      </c>
      <c r="G639" s="287">
        <v>83</v>
      </c>
      <c r="H639" s="287">
        <v>51</v>
      </c>
    </row>
    <row r="640" spans="1:8" s="288" customFormat="1">
      <c r="A640" s="285">
        <v>409</v>
      </c>
      <c r="B640" s="286" t="s">
        <v>1007</v>
      </c>
      <c r="C640" s="286" t="s">
        <v>1013</v>
      </c>
      <c r="D640" s="286" t="s">
        <v>1014</v>
      </c>
      <c r="E640" s="286" t="s">
        <v>300</v>
      </c>
      <c r="F640" s="286" t="s">
        <v>356</v>
      </c>
      <c r="G640" s="287">
        <v>117</v>
      </c>
      <c r="H640" s="287">
        <v>56</v>
      </c>
    </row>
    <row r="641" spans="1:8" s="288" customFormat="1">
      <c r="A641" s="285">
        <v>409</v>
      </c>
      <c r="B641" s="286" t="s">
        <v>1007</v>
      </c>
      <c r="C641" s="286" t="s">
        <v>1013</v>
      </c>
      <c r="D641" s="286" t="s">
        <v>1014</v>
      </c>
      <c r="E641" s="286" t="s">
        <v>357</v>
      </c>
      <c r="F641" s="286" t="s">
        <v>327</v>
      </c>
      <c r="G641" s="287">
        <v>180</v>
      </c>
      <c r="H641" s="287">
        <v>56</v>
      </c>
    </row>
    <row r="642" spans="1:8" s="288" customFormat="1">
      <c r="A642" s="285">
        <v>409</v>
      </c>
      <c r="B642" s="286" t="s">
        <v>1007</v>
      </c>
      <c r="C642" s="286" t="s">
        <v>1013</v>
      </c>
      <c r="D642" s="286" t="s">
        <v>1014</v>
      </c>
      <c r="E642" s="286" t="s">
        <v>328</v>
      </c>
      <c r="F642" s="286" t="s">
        <v>305</v>
      </c>
      <c r="G642" s="287">
        <v>117</v>
      </c>
      <c r="H642" s="287">
        <v>56</v>
      </c>
    </row>
    <row r="643" spans="1:8" s="288" customFormat="1">
      <c r="A643" s="285">
        <v>450</v>
      </c>
      <c r="B643" s="286" t="s">
        <v>1007</v>
      </c>
      <c r="C643" s="286" t="s">
        <v>1015</v>
      </c>
      <c r="D643" s="286" t="s">
        <v>1015</v>
      </c>
      <c r="E643" s="286" t="s">
        <v>300</v>
      </c>
      <c r="F643" s="286" t="s">
        <v>301</v>
      </c>
      <c r="G643" s="287">
        <v>83</v>
      </c>
      <c r="H643" s="287">
        <v>56</v>
      </c>
    </row>
    <row r="644" spans="1:8" s="288" customFormat="1">
      <c r="A644" s="285">
        <v>450</v>
      </c>
      <c r="B644" s="286" t="s">
        <v>1007</v>
      </c>
      <c r="C644" s="286" t="s">
        <v>1015</v>
      </c>
      <c r="D644" s="286" t="s">
        <v>1015</v>
      </c>
      <c r="E644" s="286" t="s">
        <v>302</v>
      </c>
      <c r="F644" s="286" t="s">
        <v>327</v>
      </c>
      <c r="G644" s="287">
        <v>88</v>
      </c>
      <c r="H644" s="287">
        <v>56</v>
      </c>
    </row>
    <row r="645" spans="1:8" s="288" customFormat="1">
      <c r="A645" s="285">
        <v>450</v>
      </c>
      <c r="B645" s="286" t="s">
        <v>1007</v>
      </c>
      <c r="C645" s="286" t="s">
        <v>1015</v>
      </c>
      <c r="D645" s="286" t="s">
        <v>1015</v>
      </c>
      <c r="E645" s="286" t="s">
        <v>328</v>
      </c>
      <c r="F645" s="286" t="s">
        <v>305</v>
      </c>
      <c r="G645" s="287">
        <v>83</v>
      </c>
      <c r="H645" s="287">
        <v>56</v>
      </c>
    </row>
  </sheetData>
  <pageMargins left="0.7" right="0.7" top="0.75" bottom="0.75" header="0.3" footer="0.3"/>
  <pageSetup scale="90" orientation="landscape" r:id="rId1"/>
  <headerFooter alignWithMargins="0"/>
</worksheet>
</file>

<file path=xl/worksheets/sheet2.xml><?xml version="1.0" encoding="utf-8"?>
<worksheet xmlns="http://schemas.openxmlformats.org/spreadsheetml/2006/main" xmlns:r="http://schemas.openxmlformats.org/officeDocument/2006/relationships">
  <dimension ref="A1:AE34"/>
  <sheetViews>
    <sheetView topLeftCell="A13" workbookViewId="0">
      <selection activeCell="A26" sqref="A26"/>
    </sheetView>
  </sheetViews>
  <sheetFormatPr defaultRowHeight="15"/>
  <cols>
    <col min="1" max="1" width="43.85546875" customWidth="1"/>
    <col min="2" max="2" width="16.28515625" bestFit="1" customWidth="1"/>
    <col min="3" max="5" width="5" customWidth="1"/>
    <col min="6" max="6" width="11.28515625" bestFit="1" customWidth="1"/>
    <col min="9" max="9" width="12.5703125" bestFit="1" customWidth="1"/>
  </cols>
  <sheetData>
    <row r="1" spans="1:16">
      <c r="A1" s="3" t="s">
        <v>2</v>
      </c>
      <c r="B1" s="3" t="s">
        <v>3</v>
      </c>
      <c r="C1" s="3" t="s">
        <v>4</v>
      </c>
      <c r="F1" s="322"/>
    </row>
    <row r="2" spans="1:16">
      <c r="A2" s="4" t="s">
        <v>1076</v>
      </c>
      <c r="B2" s="4" t="s">
        <v>16</v>
      </c>
      <c r="C2" s="5">
        <v>2014</v>
      </c>
      <c r="F2" s="322"/>
    </row>
    <row r="3" spans="1:16">
      <c r="A3" s="4" t="s">
        <v>1076</v>
      </c>
      <c r="B3" s="4" t="s">
        <v>17</v>
      </c>
      <c r="C3" s="5">
        <v>2014</v>
      </c>
      <c r="F3" s="15"/>
    </row>
    <row r="4" spans="1:16">
      <c r="A4" s="4" t="s">
        <v>1076</v>
      </c>
      <c r="B4" s="4" t="s">
        <v>19</v>
      </c>
      <c r="C4" s="5">
        <v>2014</v>
      </c>
      <c r="F4" s="15"/>
    </row>
    <row r="5" spans="1:16">
      <c r="A5" s="4" t="s">
        <v>1076</v>
      </c>
      <c r="B5" s="4" t="s">
        <v>10</v>
      </c>
      <c r="C5" s="5">
        <v>2015</v>
      </c>
      <c r="F5" s="15"/>
    </row>
    <row r="6" spans="1:16">
      <c r="A6" s="4" t="s">
        <v>1076</v>
      </c>
      <c r="B6" s="4" t="s">
        <v>11</v>
      </c>
      <c r="C6" s="5">
        <v>2015</v>
      </c>
      <c r="F6" s="15"/>
    </row>
    <row r="7" spans="1:16">
      <c r="A7" s="4" t="s">
        <v>1076</v>
      </c>
      <c r="B7" s="4" t="s">
        <v>14</v>
      </c>
      <c r="C7" s="5">
        <v>2015</v>
      </c>
      <c r="F7" s="15"/>
    </row>
    <row r="8" spans="1:16">
      <c r="A8" s="4" t="s">
        <v>1076</v>
      </c>
      <c r="B8" s="4" t="s">
        <v>18</v>
      </c>
      <c r="C8" s="5">
        <v>2015</v>
      </c>
      <c r="F8" s="322"/>
    </row>
    <row r="9" spans="1:16">
      <c r="A9" s="4" t="s">
        <v>1076</v>
      </c>
      <c r="B9" s="4" t="s">
        <v>12</v>
      </c>
      <c r="C9" s="5">
        <v>2016</v>
      </c>
    </row>
    <row r="10" spans="1:16">
      <c r="A10" s="4" t="s">
        <v>1076</v>
      </c>
      <c r="B10" s="4" t="s">
        <v>13</v>
      </c>
      <c r="C10" s="5">
        <v>2016</v>
      </c>
    </row>
    <row r="11" spans="1:16">
      <c r="A11" s="4" t="s">
        <v>1076</v>
      </c>
      <c r="B11" s="4" t="s">
        <v>5</v>
      </c>
      <c r="C11" s="5">
        <v>2017</v>
      </c>
      <c r="F11" s="322"/>
      <c r="G11" s="322"/>
      <c r="H11" s="322"/>
      <c r="I11" s="322"/>
      <c r="J11" s="322"/>
      <c r="K11" s="322"/>
      <c r="L11" s="322"/>
      <c r="M11" s="322"/>
      <c r="N11" s="322"/>
      <c r="O11" s="322"/>
      <c r="P11" s="322"/>
    </row>
    <row r="12" spans="1:16">
      <c r="A12" s="4" t="s">
        <v>1076</v>
      </c>
      <c r="B12" s="4" t="s">
        <v>6</v>
      </c>
      <c r="C12" s="5">
        <v>2017</v>
      </c>
      <c r="F12" s="322"/>
      <c r="G12" s="322"/>
      <c r="H12" s="322"/>
      <c r="I12" s="322"/>
      <c r="J12" s="322"/>
      <c r="K12" s="322"/>
      <c r="L12" s="322"/>
      <c r="M12" s="322"/>
      <c r="N12" s="322"/>
      <c r="O12" s="322"/>
      <c r="P12" s="322"/>
    </row>
    <row r="13" spans="1:16">
      <c r="A13" s="4" t="s">
        <v>1076</v>
      </c>
      <c r="B13" s="4" t="s">
        <v>7</v>
      </c>
      <c r="C13" s="5">
        <v>2017</v>
      </c>
      <c r="F13" s="322"/>
      <c r="G13" s="322"/>
      <c r="H13" s="322"/>
      <c r="I13" s="322"/>
      <c r="J13" s="322"/>
      <c r="K13" s="322"/>
      <c r="L13" s="322"/>
      <c r="M13" s="322"/>
      <c r="N13" s="322"/>
      <c r="O13" s="322"/>
      <c r="P13" s="322"/>
    </row>
    <row r="14" spans="1:16">
      <c r="A14" s="4" t="s">
        <v>1076</v>
      </c>
      <c r="B14" s="4" t="s">
        <v>8</v>
      </c>
      <c r="C14" s="5">
        <v>2017</v>
      </c>
      <c r="F14" s="322"/>
      <c r="G14" s="322"/>
      <c r="H14" s="322"/>
      <c r="I14" s="322"/>
      <c r="J14" s="322"/>
      <c r="K14" s="322"/>
      <c r="L14" s="322"/>
      <c r="M14" s="322"/>
      <c r="N14" s="322"/>
      <c r="O14" s="322"/>
      <c r="P14" s="322"/>
    </row>
    <row r="15" spans="1:16">
      <c r="A15" s="4" t="s">
        <v>1076</v>
      </c>
      <c r="B15" s="4" t="s">
        <v>9</v>
      </c>
      <c r="C15" s="5">
        <v>2017</v>
      </c>
    </row>
    <row r="16" spans="1:16">
      <c r="A16" s="4" t="s">
        <v>1076</v>
      </c>
      <c r="B16" s="4" t="s">
        <v>15</v>
      </c>
      <c r="C16" s="5">
        <v>2017</v>
      </c>
    </row>
    <row r="20" spans="1:31">
      <c r="A20" s="6" t="s">
        <v>23</v>
      </c>
      <c r="B20" s="6" t="s">
        <v>20</v>
      </c>
    </row>
    <row r="21" spans="1:31">
      <c r="A21" s="6" t="s">
        <v>22</v>
      </c>
      <c r="B21">
        <v>2014</v>
      </c>
      <c r="C21" s="9">
        <v>2015</v>
      </c>
      <c r="D21" s="9">
        <v>2016</v>
      </c>
      <c r="E21" s="9">
        <v>2017</v>
      </c>
      <c r="F21" t="s">
        <v>21</v>
      </c>
    </row>
    <row r="22" spans="1:31">
      <c r="A22" s="7" t="s">
        <v>1076</v>
      </c>
      <c r="B22" s="8">
        <v>3</v>
      </c>
      <c r="C22" s="10">
        <v>4</v>
      </c>
      <c r="D22" s="10">
        <v>2</v>
      </c>
      <c r="E22" s="10">
        <v>6</v>
      </c>
      <c r="F22" s="8">
        <v>15</v>
      </c>
    </row>
    <row r="23" spans="1:31">
      <c r="A23" s="7" t="s">
        <v>21</v>
      </c>
      <c r="B23" s="8">
        <v>3</v>
      </c>
      <c r="C23" s="10">
        <v>4</v>
      </c>
      <c r="D23" s="10">
        <v>2</v>
      </c>
      <c r="E23" s="10">
        <v>6</v>
      </c>
      <c r="F23" s="8">
        <v>15</v>
      </c>
    </row>
    <row r="24" spans="1:31" ht="15.75" thickBot="1"/>
    <row r="25" spans="1:31" ht="15.75" thickBot="1">
      <c r="B25" s="122" t="s">
        <v>116</v>
      </c>
      <c r="C25" s="123">
        <v>7</v>
      </c>
      <c r="D25" s="123">
        <v>9</v>
      </c>
      <c r="E25" s="124">
        <v>15</v>
      </c>
    </row>
    <row r="28" spans="1:31">
      <c r="A28" t="s">
        <v>191</v>
      </c>
    </row>
    <row r="30" spans="1:31">
      <c r="A30" s="3" t="s">
        <v>3</v>
      </c>
      <c r="B30" s="3" t="s">
        <v>148</v>
      </c>
      <c r="C30" s="3" t="s">
        <v>149</v>
      </c>
      <c r="D30" s="3" t="s">
        <v>150</v>
      </c>
      <c r="E30" s="3" t="s">
        <v>151</v>
      </c>
      <c r="F30" s="3" t="s">
        <v>4</v>
      </c>
      <c r="G30" s="3" t="s">
        <v>152</v>
      </c>
      <c r="H30" s="3" t="s">
        <v>153</v>
      </c>
      <c r="I30" s="3" t="s">
        <v>192</v>
      </c>
      <c r="J30" s="3"/>
      <c r="K30" s="3"/>
      <c r="L30" s="3"/>
      <c r="M30" s="3"/>
      <c r="N30" s="3"/>
      <c r="O30" s="3"/>
      <c r="P30" s="3"/>
      <c r="Q30" s="3"/>
      <c r="S30" s="3" t="s">
        <v>154</v>
      </c>
      <c r="T30" s="3" t="s">
        <v>155</v>
      </c>
      <c r="U30" s="3" t="s">
        <v>156</v>
      </c>
      <c r="V30" s="3" t="s">
        <v>157</v>
      </c>
      <c r="W30" s="3" t="s">
        <v>158</v>
      </c>
      <c r="X30" s="3" t="s">
        <v>159</v>
      </c>
      <c r="Y30" s="3" t="s">
        <v>160</v>
      </c>
      <c r="Z30" s="3" t="s">
        <v>161</v>
      </c>
      <c r="AA30" s="3" t="s">
        <v>162</v>
      </c>
      <c r="AB30" s="3" t="s">
        <v>163</v>
      </c>
      <c r="AC30" s="3" t="s">
        <v>164</v>
      </c>
      <c r="AD30" s="3" t="s">
        <v>165</v>
      </c>
      <c r="AE30" s="3" t="s">
        <v>166</v>
      </c>
    </row>
    <row r="31" spans="1:31" ht="90">
      <c r="A31" s="4" t="s">
        <v>167</v>
      </c>
      <c r="B31" s="4" t="s">
        <v>168</v>
      </c>
      <c r="C31" s="4" t="s">
        <v>169</v>
      </c>
      <c r="D31" s="4" t="s">
        <v>170</v>
      </c>
      <c r="E31" s="4" t="s">
        <v>171</v>
      </c>
      <c r="F31" s="5">
        <v>2014</v>
      </c>
      <c r="G31" s="5">
        <v>2045</v>
      </c>
      <c r="H31" s="5">
        <v>709512.96</v>
      </c>
      <c r="I31" s="148">
        <f>H31/1.1</f>
        <v>645011.78181818174</v>
      </c>
      <c r="J31" s="147"/>
      <c r="K31" s="147"/>
      <c r="L31" s="147"/>
      <c r="M31" s="147"/>
      <c r="N31" s="5"/>
      <c r="O31" s="147"/>
      <c r="P31" s="147"/>
      <c r="Q31" s="147"/>
      <c r="S31" s="147"/>
      <c r="T31" s="147"/>
      <c r="U31" s="147"/>
      <c r="V31" s="5">
        <v>22676</v>
      </c>
      <c r="W31" s="5">
        <v>2008</v>
      </c>
      <c r="X31" s="147"/>
      <c r="Y31" s="147"/>
      <c r="Z31" s="147"/>
      <c r="AA31" s="147"/>
      <c r="AB31" s="4" t="s">
        <v>172</v>
      </c>
      <c r="AC31" s="4" t="s">
        <v>173</v>
      </c>
      <c r="AD31" s="5" t="b">
        <v>0</v>
      </c>
      <c r="AE31" s="4" t="s">
        <v>173</v>
      </c>
    </row>
    <row r="32" spans="1:31" ht="120">
      <c r="A32" s="4" t="s">
        <v>174</v>
      </c>
      <c r="B32" s="4" t="s">
        <v>175</v>
      </c>
      <c r="C32" s="4" t="s">
        <v>176</v>
      </c>
      <c r="D32" s="4" t="s">
        <v>176</v>
      </c>
      <c r="E32" s="4" t="s">
        <v>177</v>
      </c>
      <c r="F32" s="5">
        <v>2018</v>
      </c>
      <c r="G32" s="5">
        <v>2058</v>
      </c>
      <c r="H32" s="5">
        <v>1779800</v>
      </c>
      <c r="I32" s="148">
        <f t="shared" ref="I32:I34" si="0">H32/1.1</f>
        <v>1617999.9999999998</v>
      </c>
      <c r="J32" s="147"/>
      <c r="K32" s="147"/>
      <c r="L32" s="147"/>
      <c r="M32" s="147"/>
      <c r="N32" s="5"/>
      <c r="O32" s="147"/>
      <c r="P32" s="147"/>
      <c r="Q32" s="147"/>
      <c r="S32" s="147"/>
      <c r="T32" s="147"/>
      <c r="U32" s="147"/>
      <c r="V32" s="5">
        <v>44495</v>
      </c>
      <c r="W32" s="5">
        <v>2008</v>
      </c>
      <c r="X32" s="147"/>
      <c r="Y32" s="147"/>
      <c r="Z32" s="147"/>
      <c r="AA32" s="147"/>
      <c r="AB32" s="4" t="s">
        <v>178</v>
      </c>
      <c r="AC32" s="4" t="s">
        <v>173</v>
      </c>
      <c r="AD32" s="5" t="b">
        <v>0</v>
      </c>
      <c r="AE32" s="4" t="s">
        <v>173</v>
      </c>
    </row>
    <row r="33" spans="1:31" ht="45">
      <c r="A33" s="4" t="s">
        <v>179</v>
      </c>
      <c r="B33" s="4" t="s">
        <v>180</v>
      </c>
      <c r="C33" s="4" t="s">
        <v>181</v>
      </c>
      <c r="D33" s="4" t="s">
        <v>182</v>
      </c>
      <c r="E33" s="4" t="s">
        <v>183</v>
      </c>
      <c r="F33" s="5">
        <v>2014</v>
      </c>
      <c r="G33" s="5">
        <v>2019</v>
      </c>
      <c r="H33" s="5">
        <v>1980000</v>
      </c>
      <c r="I33" s="148">
        <f t="shared" si="0"/>
        <v>1799999.9999999998</v>
      </c>
      <c r="J33" s="147"/>
      <c r="K33" s="147"/>
      <c r="L33" s="147"/>
      <c r="M33" s="147"/>
      <c r="N33" s="5"/>
      <c r="O33" s="147"/>
      <c r="P33" s="147"/>
      <c r="Q33" s="147"/>
      <c r="S33" s="5">
        <v>101009</v>
      </c>
      <c r="T33" s="5">
        <v>2005</v>
      </c>
      <c r="U33" s="147"/>
      <c r="V33" s="5">
        <v>47575</v>
      </c>
      <c r="W33" s="5">
        <v>2004</v>
      </c>
      <c r="X33" s="147"/>
      <c r="Y33" s="147"/>
      <c r="Z33" s="147"/>
      <c r="AA33" s="147"/>
      <c r="AB33" s="4" t="s">
        <v>184</v>
      </c>
      <c r="AC33" s="4" t="s">
        <v>173</v>
      </c>
      <c r="AD33" s="5" t="b">
        <v>0</v>
      </c>
      <c r="AE33" s="4" t="s">
        <v>173</v>
      </c>
    </row>
    <row r="34" spans="1:31" ht="105">
      <c r="A34" s="4" t="s">
        <v>185</v>
      </c>
      <c r="B34" s="4" t="s">
        <v>186</v>
      </c>
      <c r="C34" s="4" t="s">
        <v>187</v>
      </c>
      <c r="D34" s="4" t="s">
        <v>188</v>
      </c>
      <c r="E34" s="4" t="s">
        <v>189</v>
      </c>
      <c r="F34" s="5">
        <v>2018</v>
      </c>
      <c r="G34" s="5">
        <v>2121</v>
      </c>
      <c r="H34" s="5">
        <v>2729088</v>
      </c>
      <c r="I34" s="148">
        <f t="shared" si="0"/>
        <v>2480989.0909090908</v>
      </c>
      <c r="J34" s="147"/>
      <c r="K34" s="147"/>
      <c r="L34" s="147"/>
      <c r="M34" s="147"/>
      <c r="N34" s="5"/>
      <c r="O34" s="147"/>
      <c r="P34" s="147"/>
      <c r="Q34" s="147"/>
      <c r="S34" s="147"/>
      <c r="T34" s="147"/>
      <c r="U34" s="147"/>
      <c r="V34" s="5">
        <v>26496</v>
      </c>
      <c r="W34" s="5">
        <v>2009</v>
      </c>
      <c r="X34" s="147"/>
      <c r="Y34" s="147"/>
      <c r="Z34" s="147"/>
      <c r="AA34" s="147"/>
      <c r="AB34" s="4" t="s">
        <v>190</v>
      </c>
      <c r="AC34" s="4" t="s">
        <v>173</v>
      </c>
      <c r="AD34" s="5" t="b">
        <v>0</v>
      </c>
      <c r="AE34" s="4" t="s">
        <v>173</v>
      </c>
    </row>
  </sheetData>
  <sortState ref="A2:C16">
    <sortCondition ref="C2:C16"/>
  </sortState>
  <pageMargins left="0.7" right="0.7" top="0.75" bottom="0.75" header="0.3" footer="0.3"/>
</worksheet>
</file>

<file path=xl/worksheets/sheet3.xml><?xml version="1.0" encoding="utf-8"?>
<worksheet xmlns="http://schemas.openxmlformats.org/spreadsheetml/2006/main" xmlns:r="http://schemas.openxmlformats.org/officeDocument/2006/relationships">
  <dimension ref="B1:F18"/>
  <sheetViews>
    <sheetView workbookViewId="0">
      <selection activeCell="E19" sqref="E19"/>
    </sheetView>
  </sheetViews>
  <sheetFormatPr defaultRowHeight="15"/>
  <cols>
    <col min="2" max="2" width="53.140625" customWidth="1"/>
    <col min="3" max="3" width="22.7109375" customWidth="1"/>
  </cols>
  <sheetData>
    <row r="1" spans="2:6">
      <c r="B1" s="36"/>
      <c r="C1" s="36">
        <v>2015</v>
      </c>
      <c r="D1" s="36">
        <v>2016</v>
      </c>
      <c r="E1" s="36">
        <v>2017</v>
      </c>
    </row>
    <row r="2" spans="2:6">
      <c r="B2" s="1" t="s">
        <v>1075</v>
      </c>
      <c r="C2" s="36">
        <f>'Annual Controller Detail'!B3</f>
        <v>0</v>
      </c>
      <c r="D2" s="36">
        <f>'Annual Controller Detail'!C3</f>
        <v>0</v>
      </c>
      <c r="E2" s="36">
        <f>'Annual Controller Detail'!D3</f>
        <v>0</v>
      </c>
    </row>
    <row r="3" spans="2:6">
      <c r="B3" s="36" t="s">
        <v>110</v>
      </c>
      <c r="C3" s="36">
        <f>GETPIVOTDATA("Landfill_ID",'Annual Reporter Detail'!$A$20,"Run","Both Co-Proposed Options","Landfill_Year_Opened",2014)+GETPIVOTDATA("Landfill_ID",'Annual Reporter Detail'!$A$20,"Landfill_Year_Opened",2015)</f>
        <v>7</v>
      </c>
      <c r="D3" s="36">
        <f>GETPIVOTDATA("Landfill_ID",'Annual Reporter Detail'!$A$20,"Run","Both Co-Proposed Options","Landfill_Year_Opened",2014)+GETPIVOTDATA("Landfill_ID",'Annual Reporter Detail'!$A$20,"Landfill_Year_Opened",2015)+GETPIVOTDATA("Landfill_ID",'Annual Reporter Detail'!$A$20,"Run","Both Co-Proposed Options","Landfill_Year_Opened",2016)</f>
        <v>9</v>
      </c>
      <c r="E3" s="36">
        <f>GETPIVOTDATA("Landfill_ID",'Annual Reporter Detail'!$A$20,"Run","Both Co-Proposed Options","Landfill_Year_Opened",2014)+GETPIVOTDATA("Landfill_ID",'Annual Reporter Detail'!$A$20,"Landfill_Year_Opened",2015)+GETPIVOTDATA("Landfill_ID",'Annual Reporter Detail'!$A$20,"Run","Both Co-Proposed Options","Landfill_Year_Opened",2016)+GETPIVOTDATA("Landfill_ID",'Annual Reporter Detail'!$A$20,"Run","Both Co-Proposed Options","Landfill_Year_Opened",2017)-E2</f>
        <v>15</v>
      </c>
    </row>
    <row r="4" spans="2:6">
      <c r="B4" s="36" t="s">
        <v>111</v>
      </c>
      <c r="C4" s="36">
        <f>SUM(C2:C3)</f>
        <v>7</v>
      </c>
      <c r="D4" s="36">
        <f t="shared" ref="D4:E4" si="0">SUM(D2:D3)</f>
        <v>9</v>
      </c>
      <c r="E4" s="36">
        <f t="shared" si="0"/>
        <v>15</v>
      </c>
    </row>
    <row r="5" spans="2:6" ht="45">
      <c r="B5" s="143" t="s">
        <v>194</v>
      </c>
      <c r="C5" s="144">
        <v>7</v>
      </c>
      <c r="D5" s="144">
        <f>GETPIVOTDATA("Landfill_ID",'Annual Reporter Detail'!$A$20,"Run","Both Co-Proposed Options","Landfill_Year_Opened",2016)</f>
        <v>2</v>
      </c>
      <c r="E5" s="144">
        <f>GETPIVOTDATA("Landfill_ID",'Annual Reporter Detail'!$A$20,"Run","Both Co-Proposed Options","Landfill_Year_Opened",2017)</f>
        <v>6</v>
      </c>
    </row>
    <row r="6" spans="2:6">
      <c r="B6" s="150" t="s">
        <v>195</v>
      </c>
      <c r="C6" s="144">
        <f>0.5*C5</f>
        <v>3.5</v>
      </c>
      <c r="D6" s="144">
        <f>0.5*D5</f>
        <v>1</v>
      </c>
      <c r="E6" s="144">
        <f t="shared" ref="E6" si="1">0.5*E5</f>
        <v>3</v>
      </c>
    </row>
    <row r="8" spans="2:6">
      <c r="B8" s="36"/>
      <c r="C8" s="36">
        <v>2015</v>
      </c>
      <c r="D8" s="36">
        <v>2016</v>
      </c>
      <c r="E8" s="36">
        <v>2017</v>
      </c>
    </row>
    <row r="9" spans="2:6" ht="24">
      <c r="B9" s="2" t="s">
        <v>1077</v>
      </c>
      <c r="C9" s="125">
        <f>'Annual Controller Detail'!B4</f>
        <v>0</v>
      </c>
      <c r="D9" s="125">
        <f>'Annual Controller Detail'!C4</f>
        <v>0</v>
      </c>
      <c r="E9" s="125">
        <f>'Annual Controller Detail'!D4</f>
        <v>0</v>
      </c>
    </row>
    <row r="10" spans="2:6">
      <c r="B10" s="36" t="s">
        <v>110</v>
      </c>
      <c r="C10" s="36">
        <f>GETPIVOTDATA("Landfill_ID",'Annual Reporter Detail'!$A$20,"Run","Both Co-Proposed Options","Landfill_Year_Opened",2014)+GETPIVOTDATA("Landfill_ID",'Annual Reporter Detail'!$A$20,"Landfill_Year_Opened",2015)</f>
        <v>7</v>
      </c>
      <c r="D10" s="36">
        <f>GETPIVOTDATA("Landfill_ID",'Annual Reporter Detail'!$A$20,"Run","Both Co-Proposed Options","Landfill_Year_Opened",2014)+GETPIVOTDATA("Landfill_ID",'Annual Reporter Detail'!$A$20,"Landfill_Year_Opened",2015)+GETPIVOTDATA("Landfill_ID",'Annual Reporter Detail'!$A$20,"Run","Both Co-Proposed Options","Landfill_Year_Opened",2016)</f>
        <v>9</v>
      </c>
      <c r="E10" s="36">
        <f>GETPIVOTDATA("Landfill_ID",'Annual Reporter Detail'!$A$20,"Run","Both Co-Proposed Options","Landfill_Year_Opened",2014)+GETPIVOTDATA("Landfill_ID",'Annual Reporter Detail'!$A$20,"Landfill_Year_Opened",2015)+GETPIVOTDATA("Landfill_ID",'Annual Reporter Detail'!$A$20,"Run","Both Co-Proposed Options","Landfill_Year_Opened",2016)+GETPIVOTDATA("Landfill_ID",'Annual Reporter Detail'!$A$20,"Run","Both Co-Proposed Options","Landfill_Year_Opened",2017)-E9</f>
        <v>15</v>
      </c>
    </row>
    <row r="11" spans="2:6">
      <c r="B11" s="36" t="s">
        <v>111</v>
      </c>
      <c r="C11" s="36">
        <f>SUM(C9:C10)</f>
        <v>7</v>
      </c>
      <c r="D11" s="36">
        <f t="shared" ref="D11" si="2">SUM(D9:D10)</f>
        <v>9</v>
      </c>
      <c r="E11" s="36">
        <f>SUM(E9:E10)</f>
        <v>15</v>
      </c>
    </row>
    <row r="12" spans="2:6" ht="45">
      <c r="B12" s="143" t="s">
        <v>194</v>
      </c>
      <c r="C12" s="144">
        <v>7</v>
      </c>
      <c r="D12" s="144">
        <f>GETPIVOTDATA("Landfill_ID",'Annual Reporter Detail'!$A$20,"Run","Both Co-Proposed Options","Landfill_Year_Opened",2016)</f>
        <v>2</v>
      </c>
      <c r="E12" s="144">
        <f>GETPIVOTDATA("Landfill_ID",'Annual Reporter Detail'!$A$20,"Run","Both Co-Proposed Options","Landfill_Year_Opened",2017)</f>
        <v>6</v>
      </c>
    </row>
    <row r="13" spans="2:6">
      <c r="B13" s="150" t="s">
        <v>195</v>
      </c>
      <c r="C13" s="144">
        <f>0.5*C12</f>
        <v>3.5</v>
      </c>
      <c r="D13" s="144">
        <f t="shared" ref="D13" si="3">0.5*D12</f>
        <v>1</v>
      </c>
      <c r="E13" s="144">
        <f t="shared" ref="E13" si="4">0.5*E12</f>
        <v>3</v>
      </c>
    </row>
    <row r="15" spans="2:6">
      <c r="B15" s="144" t="s">
        <v>147</v>
      </c>
      <c r="C15" s="144"/>
      <c r="D15" s="144"/>
      <c r="E15" s="144"/>
    </row>
    <row r="16" spans="2:6">
      <c r="B16" s="144"/>
      <c r="C16" s="149">
        <v>2015</v>
      </c>
      <c r="D16" s="149">
        <v>2016</v>
      </c>
      <c r="E16" s="149">
        <v>2017</v>
      </c>
      <c r="F16" t="s">
        <v>1065</v>
      </c>
    </row>
    <row r="17" spans="2:6">
      <c r="B17" s="144" t="s">
        <v>1078</v>
      </c>
      <c r="C17" s="144">
        <v>2</v>
      </c>
      <c r="D17" s="144">
        <v>0</v>
      </c>
      <c r="E17" s="144">
        <v>0</v>
      </c>
    </row>
    <row r="18" spans="2:6">
      <c r="B18" s="309" t="s">
        <v>1056</v>
      </c>
      <c r="C18" s="310">
        <f>C17+C5</f>
        <v>9</v>
      </c>
      <c r="D18" s="310">
        <f>C18+D17+D5</f>
        <v>11</v>
      </c>
      <c r="E18" s="310">
        <f>D18+E17+E5</f>
        <v>17</v>
      </c>
      <c r="F18">
        <f>AVERAGE(C18:E18)</f>
        <v>12.333333333333334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M19"/>
  <sheetViews>
    <sheetView topLeftCell="A4" workbookViewId="0">
      <selection activeCell="B8" sqref="B8"/>
    </sheetView>
  </sheetViews>
  <sheetFormatPr defaultRowHeight="15"/>
  <cols>
    <col min="2" max="2" width="26.140625" customWidth="1"/>
    <col min="13" max="13" width="9.85546875" bestFit="1" customWidth="1"/>
  </cols>
  <sheetData>
    <row r="1" spans="1:13">
      <c r="A1" s="24" t="s">
        <v>32</v>
      </c>
    </row>
    <row r="2" spans="1:13">
      <c r="A2" s="24"/>
    </row>
    <row r="3" spans="1:13">
      <c r="A3" s="25" t="s">
        <v>33</v>
      </c>
    </row>
    <row r="4" spans="1:13">
      <c r="A4" s="25"/>
    </row>
    <row r="5" spans="1:13">
      <c r="A5" s="26" t="s">
        <v>34</v>
      </c>
    </row>
    <row r="6" spans="1:13" ht="15.75" thickBot="1">
      <c r="A6" s="26" t="s">
        <v>79</v>
      </c>
      <c r="F6" t="s">
        <v>73</v>
      </c>
    </row>
    <row r="7" spans="1:13" ht="72.75" customHeight="1" thickBot="1">
      <c r="A7" s="27" t="s">
        <v>35</v>
      </c>
      <c r="B7" s="29" t="s">
        <v>36</v>
      </c>
      <c r="C7" s="28" t="s">
        <v>37</v>
      </c>
      <c r="D7" s="28" t="s">
        <v>38</v>
      </c>
      <c r="F7" s="59" t="s">
        <v>76</v>
      </c>
      <c r="G7" s="27" t="s">
        <v>35</v>
      </c>
      <c r="H7" s="29" t="s">
        <v>36</v>
      </c>
      <c r="I7" s="28" t="s">
        <v>37</v>
      </c>
      <c r="J7" s="28" t="s">
        <v>38</v>
      </c>
    </row>
    <row r="8" spans="1:13" ht="45.75" thickBot="1">
      <c r="A8" s="30" t="s">
        <v>39</v>
      </c>
      <c r="B8" s="31">
        <v>39.76</v>
      </c>
      <c r="C8" s="32" t="s">
        <v>40</v>
      </c>
      <c r="D8" s="31">
        <v>83.5</v>
      </c>
      <c r="F8" s="158" t="s">
        <v>201</v>
      </c>
      <c r="G8" s="30" t="s">
        <v>199</v>
      </c>
      <c r="H8" s="31">
        <v>52.11</v>
      </c>
      <c r="I8" s="154" t="s">
        <v>200</v>
      </c>
      <c r="J8" s="31">
        <f>H8+(1.1*H8)</f>
        <v>109.43100000000001</v>
      </c>
      <c r="M8" s="308">
        <f>12*J8</f>
        <v>1313.172</v>
      </c>
    </row>
    <row r="9" spans="1:13" ht="75.75" thickBot="1">
      <c r="A9" s="30" t="s">
        <v>41</v>
      </c>
      <c r="B9" s="31">
        <v>23.31</v>
      </c>
      <c r="C9" s="32" t="s">
        <v>42</v>
      </c>
      <c r="D9" s="31">
        <v>48.95</v>
      </c>
      <c r="F9" s="61" t="s">
        <v>75</v>
      </c>
      <c r="G9" s="30" t="s">
        <v>39</v>
      </c>
      <c r="H9" s="31">
        <v>40.450000000000003</v>
      </c>
      <c r="I9" s="154" t="s">
        <v>196</v>
      </c>
      <c r="J9" s="31">
        <f>H9+(1.1*H9)</f>
        <v>84.945000000000007</v>
      </c>
      <c r="M9" s="308">
        <f>J9*18</f>
        <v>1529.0100000000002</v>
      </c>
    </row>
    <row r="10" spans="1:13" ht="75.75" thickBot="1">
      <c r="A10" s="25"/>
      <c r="F10" s="62" t="s">
        <v>77</v>
      </c>
      <c r="G10" s="56" t="s">
        <v>41</v>
      </c>
      <c r="H10" s="57">
        <v>23.66</v>
      </c>
      <c r="I10" s="154" t="s">
        <v>197</v>
      </c>
      <c r="J10" s="31">
        <f>H10+(1.1*H10)</f>
        <v>49.686000000000007</v>
      </c>
      <c r="M10" s="308">
        <f>SUM(M8:M9)</f>
        <v>2842.1820000000002</v>
      </c>
    </row>
    <row r="11" spans="1:13" ht="45.75" thickBot="1">
      <c r="A11" s="25"/>
      <c r="F11" s="60" t="s">
        <v>74</v>
      </c>
      <c r="G11" s="61" t="s">
        <v>78</v>
      </c>
      <c r="H11" s="58">
        <v>14.07</v>
      </c>
      <c r="I11" s="154" t="s">
        <v>198</v>
      </c>
      <c r="J11" s="31">
        <f>H11+(1.1*H11)</f>
        <v>29.547000000000004</v>
      </c>
    </row>
    <row r="12" spans="1:13">
      <c r="F12" s="41"/>
      <c r="G12" s="41"/>
      <c r="H12" s="155"/>
      <c r="I12" s="156"/>
      <c r="J12" s="157"/>
    </row>
    <row r="13" spans="1:13">
      <c r="F13" s="33" t="s">
        <v>1057</v>
      </c>
    </row>
    <row r="14" spans="1:13">
      <c r="A14" s="33" t="s">
        <v>43</v>
      </c>
    </row>
    <row r="19" spans="2:2">
      <c r="B19" s="55"/>
    </row>
  </sheetData>
  <hyperlinks>
    <hyperlink ref="B7" location="_ftn1" display="_ftn1"/>
    <hyperlink ref="A14" location="_ftnref1" display="_ftnref1"/>
    <hyperlink ref="H7" location="_ftn1" display="_ftn1"/>
  </hyperlink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J17"/>
  <sheetViews>
    <sheetView workbookViewId="0">
      <selection activeCell="C2" sqref="C2"/>
    </sheetView>
  </sheetViews>
  <sheetFormatPr defaultRowHeight="15"/>
  <cols>
    <col min="1" max="1" width="29.5703125" customWidth="1"/>
    <col min="2" max="2" width="18.28515625" customWidth="1"/>
    <col min="3" max="3" width="25" style="11" customWidth="1"/>
    <col min="4" max="4" width="22.85546875" customWidth="1"/>
    <col min="5" max="5" width="32.5703125" customWidth="1"/>
  </cols>
  <sheetData>
    <row r="1" spans="1:10">
      <c r="B1" s="34" t="s">
        <v>44</v>
      </c>
      <c r="C1" s="35" t="s">
        <v>45</v>
      </c>
      <c r="D1" s="34" t="s">
        <v>46</v>
      </c>
      <c r="E1" s="34" t="s">
        <v>47</v>
      </c>
      <c r="F1" s="127" t="s">
        <v>120</v>
      </c>
      <c r="G1" s="34" t="s">
        <v>46</v>
      </c>
      <c r="H1" s="34" t="s">
        <v>121</v>
      </c>
    </row>
    <row r="2" spans="1:10" ht="30">
      <c r="A2" s="36" t="s">
        <v>48</v>
      </c>
      <c r="B2" s="37">
        <v>10067</v>
      </c>
      <c r="C2" s="38" t="s">
        <v>49</v>
      </c>
      <c r="D2" s="36">
        <f>B2*((0.07*(1+0.07)^15)/((1+0.07)^15-1))</f>
        <v>1105.3024868650327</v>
      </c>
      <c r="E2" s="53" t="s">
        <v>50</v>
      </c>
      <c r="F2" s="128">
        <f>(0.07*(1+0.07)^15)/((1+0.07)^15-1)</f>
        <v>0.10979462470100652</v>
      </c>
      <c r="G2">
        <f>F2*B2</f>
        <v>1105.3024868650327</v>
      </c>
    </row>
    <row r="3" spans="1:10">
      <c r="A3" s="36" t="s">
        <v>51</v>
      </c>
      <c r="B3" s="36">
        <v>668</v>
      </c>
      <c r="C3" s="38" t="s">
        <v>52</v>
      </c>
      <c r="D3" s="36">
        <f>B3</f>
        <v>668</v>
      </c>
      <c r="E3" s="131" t="s">
        <v>53</v>
      </c>
    </row>
    <row r="4" spans="1:10" ht="30">
      <c r="A4" s="36" t="s">
        <v>54</v>
      </c>
      <c r="B4" s="37">
        <f>1002+B2</f>
        <v>11069</v>
      </c>
      <c r="C4" s="38" t="s">
        <v>55</v>
      </c>
      <c r="D4" s="36">
        <f>B4*((0.07*(1+0.07)^5)/((1+0.07)^5-1))</f>
        <v>2699.6260967715689</v>
      </c>
      <c r="E4" s="53" t="s">
        <v>56</v>
      </c>
      <c r="F4" s="128">
        <f>(0.07*(1+0.07)^5)/((1+0.07)^5-1)</f>
        <v>0.24389069444137401</v>
      </c>
      <c r="G4">
        <f>B2*F4</f>
        <v>2455.2476209413121</v>
      </c>
      <c r="H4">
        <f>F4*12</f>
        <v>2.9266883332964881</v>
      </c>
      <c r="J4" s="54" t="s">
        <v>72</v>
      </c>
    </row>
    <row r="5" spans="1:10" ht="45">
      <c r="A5" s="38" t="s">
        <v>57</v>
      </c>
      <c r="B5" s="39">
        <v>1</v>
      </c>
      <c r="C5" s="40" t="s">
        <v>58</v>
      </c>
      <c r="D5" s="41"/>
      <c r="E5" s="41"/>
    </row>
    <row r="6" spans="1:10" ht="30">
      <c r="A6" s="38" t="s">
        <v>59</v>
      </c>
      <c r="B6" s="39">
        <f>B5*0.254</f>
        <v>0.254</v>
      </c>
      <c r="C6" s="40" t="s">
        <v>60</v>
      </c>
      <c r="D6" s="41">
        <f>25/(30*3.28)</f>
        <v>0.25406504065040653</v>
      </c>
      <c r="E6" s="41"/>
    </row>
    <row r="7" spans="1:10" ht="30">
      <c r="A7" s="38" t="s">
        <v>61</v>
      </c>
      <c r="B7" s="9">
        <v>48.95</v>
      </c>
      <c r="C7" s="33" t="s">
        <v>62</v>
      </c>
    </row>
    <row r="8" spans="1:10">
      <c r="A8" s="38" t="s">
        <v>63</v>
      </c>
      <c r="B8" s="9">
        <v>125</v>
      </c>
      <c r="C8" s="33" t="s">
        <v>64</v>
      </c>
    </row>
    <row r="9" spans="1:10">
      <c r="A9" s="38" t="s">
        <v>65</v>
      </c>
      <c r="B9" s="9">
        <v>350</v>
      </c>
      <c r="C9" s="33" t="s">
        <v>64</v>
      </c>
    </row>
    <row r="10" spans="1:10">
      <c r="A10" s="38" t="s">
        <v>66</v>
      </c>
      <c r="B10" s="9">
        <v>1100</v>
      </c>
      <c r="C10" s="33" t="s">
        <v>64</v>
      </c>
    </row>
    <row r="11" spans="1:10" ht="30">
      <c r="A11" s="42" t="s">
        <v>67</v>
      </c>
      <c r="B11">
        <v>50</v>
      </c>
      <c r="C11" s="33" t="s">
        <v>68</v>
      </c>
    </row>
    <row r="12" spans="1:10" ht="60">
      <c r="A12" s="42" t="s">
        <v>69</v>
      </c>
      <c r="B12" s="39">
        <v>1</v>
      </c>
    </row>
    <row r="17" spans="3:4">
      <c r="C17" s="130"/>
      <c r="D17" s="128"/>
    </row>
  </sheetData>
  <hyperlinks>
    <hyperlink ref="C11" r:id="rId1"/>
    <hyperlink ref="C8" r:id="rId2"/>
    <hyperlink ref="C9" r:id="rId3"/>
    <hyperlink ref="C10" r:id="rId4"/>
    <hyperlink ref="C7" r:id="rId5"/>
  </hyperlinks>
  <pageMargins left="0.7" right="0.7" top="0.75" bottom="0.75" header="0.3" footer="0.3"/>
  <pageSetup orientation="portrait" r:id="rId6"/>
  <legacyDrawing r:id="rId7"/>
</worksheet>
</file>

<file path=xl/worksheets/sheet6.xml><?xml version="1.0" encoding="utf-8"?>
<worksheet xmlns="http://schemas.openxmlformats.org/spreadsheetml/2006/main" xmlns:r="http://schemas.openxmlformats.org/officeDocument/2006/relationships">
  <sheetPr>
    <pageSetUpPr fitToPage="1"/>
  </sheetPr>
  <dimension ref="A1:K19"/>
  <sheetViews>
    <sheetView zoomScale="85" zoomScaleNormal="85" workbookViewId="0">
      <selection activeCell="D13" sqref="D13"/>
    </sheetView>
  </sheetViews>
  <sheetFormatPr defaultRowHeight="11.25"/>
  <cols>
    <col min="1" max="1" width="38.28515625" style="159" customWidth="1"/>
    <col min="2" max="3" width="19.42578125" style="159" customWidth="1"/>
    <col min="4" max="4" width="21.5703125" style="159" customWidth="1"/>
    <col min="5" max="6" width="23.5703125" style="159" customWidth="1"/>
    <col min="7" max="7" width="9.140625" style="159"/>
    <col min="8" max="8" width="12.140625" style="159" bestFit="1" customWidth="1"/>
    <col min="9" max="9" width="9.85546875" style="159" bestFit="1" customWidth="1"/>
    <col min="10" max="10" width="11.7109375" style="159" bestFit="1" customWidth="1"/>
    <col min="11" max="16384" width="9.140625" style="159"/>
  </cols>
  <sheetData>
    <row r="1" spans="1:11" ht="13.5" thickBot="1">
      <c r="A1" s="334" t="s">
        <v>202</v>
      </c>
      <c r="B1" s="336" t="s">
        <v>203</v>
      </c>
      <c r="C1" s="337"/>
      <c r="D1" s="338"/>
      <c r="E1" s="336" t="s">
        <v>204</v>
      </c>
      <c r="F1" s="338"/>
    </row>
    <row r="2" spans="1:11" ht="23.25" thickBot="1">
      <c r="A2" s="335"/>
      <c r="B2" s="160" t="s">
        <v>205</v>
      </c>
      <c r="C2" s="161" t="s">
        <v>206</v>
      </c>
      <c r="D2" s="162" t="s">
        <v>207</v>
      </c>
      <c r="E2" s="163" t="s">
        <v>208</v>
      </c>
      <c r="F2" s="164" t="s">
        <v>205</v>
      </c>
      <c r="G2" s="165"/>
    </row>
    <row r="3" spans="1:11">
      <c r="A3" s="166" t="s">
        <v>209</v>
      </c>
      <c r="B3" s="167">
        <f>SUM('Proposed 2.5|40-Yr1'!I23:L23)</f>
        <v>407.09999999999997</v>
      </c>
      <c r="C3" s="168">
        <f>'Annual # of Respondants'!C18</f>
        <v>9</v>
      </c>
      <c r="D3" s="169">
        <f>'Proposed 2.5|40-Yr1'!O23</f>
        <v>9</v>
      </c>
      <c r="E3" s="311">
        <f>'Proposed 2.5|40-Yr1'!N23</f>
        <v>8593.3666732945931</v>
      </c>
      <c r="F3" s="170">
        <f>SUM('Proposed 2.5|40-Yr1'!I$34:L$34)</f>
        <v>64.400000000000006</v>
      </c>
    </row>
    <row r="4" spans="1:11">
      <c r="A4" s="166" t="s">
        <v>210</v>
      </c>
      <c r="B4" s="171">
        <f>SUM('Proposed 2.5|40-Yr2'!I23:L23)</f>
        <v>147.20000000000002</v>
      </c>
      <c r="C4" s="172">
        <f>'Annual # of Respondants'!D18</f>
        <v>11</v>
      </c>
      <c r="D4" s="173">
        <f>'Proposed 2.5|40-Yr2'!O23</f>
        <v>5.5</v>
      </c>
      <c r="E4" s="312">
        <f>'Proposed 2.5|40-Yr2'!N23</f>
        <v>2455.2476209413121</v>
      </c>
      <c r="F4" s="174">
        <f>SUM('Proposed 2.5|40-Yr2'!I$34:L$34)</f>
        <v>82.8</v>
      </c>
    </row>
    <row r="5" spans="1:11">
      <c r="A5" s="166" t="s">
        <v>211</v>
      </c>
      <c r="B5" s="171">
        <f>SUM('Proposed 2.5|40-Yr3'!I23:L23)</f>
        <v>386.40000000000003</v>
      </c>
      <c r="C5" s="172">
        <f>'Annual # of Respondants'!E18</f>
        <v>17</v>
      </c>
      <c r="D5" s="173">
        <f>'Proposed 2.5|40-Yr3'!O23</f>
        <v>10.5</v>
      </c>
      <c r="E5" s="312">
        <f>'Proposed 2.5|40-Yr3'!N23</f>
        <v>7365.7428628239359</v>
      </c>
      <c r="F5" s="174">
        <f>SUM('Proposed 2.5|40-Yr3'!I$34:L$34)</f>
        <v>138</v>
      </c>
    </row>
    <row r="6" spans="1:11" ht="12" thickBot="1">
      <c r="A6" s="175" t="s">
        <v>212</v>
      </c>
      <c r="B6" s="176">
        <f>AVERAGE(B3:B5)</f>
        <v>313.56666666666666</v>
      </c>
      <c r="C6" s="177">
        <f>AVERAGE(C3:C5)</f>
        <v>12.333333333333334</v>
      </c>
      <c r="D6" s="324">
        <f>ROUND(AVERAGE(D3:D5),0)</f>
        <v>8</v>
      </c>
      <c r="E6" s="178">
        <f>AVERAGE(E3:E5)</f>
        <v>6138.1190523532814</v>
      </c>
      <c r="F6" s="179">
        <f>AVERAGE(F3:F5)</f>
        <v>95.066666666666663</v>
      </c>
      <c r="H6" s="323"/>
      <c r="I6" s="180"/>
    </row>
    <row r="7" spans="1:11">
      <c r="A7" s="181" t="s">
        <v>213</v>
      </c>
      <c r="B7" s="182"/>
      <c r="C7" s="183"/>
      <c r="D7" s="326"/>
      <c r="E7" s="184">
        <f>E6/D6</f>
        <v>767.26488154416018</v>
      </c>
      <c r="F7" s="327"/>
      <c r="H7" s="180"/>
      <c r="I7" s="180"/>
    </row>
    <row r="8" spans="1:11" ht="12" thickBot="1">
      <c r="A8" s="185" t="s">
        <v>214</v>
      </c>
      <c r="B8" s="186"/>
      <c r="C8" s="187"/>
      <c r="D8" s="328">
        <f>B6/D6</f>
        <v>39.195833333333333</v>
      </c>
      <c r="E8" s="188">
        <f>(B6+F6)/D6</f>
        <v>51.079166666666666</v>
      </c>
      <c r="F8" s="329">
        <f>F6/D6</f>
        <v>11.883333333333333</v>
      </c>
      <c r="H8" s="180"/>
    </row>
    <row r="9" spans="1:11" ht="12" thickBot="1">
      <c r="E9" s="325"/>
    </row>
    <row r="10" spans="1:11" ht="13.5" thickBot="1">
      <c r="A10" s="189" t="s">
        <v>215</v>
      </c>
      <c r="B10" s="190" t="s">
        <v>216</v>
      </c>
      <c r="C10" s="315" t="s">
        <v>217</v>
      </c>
      <c r="D10" s="319"/>
      <c r="E10" s="319"/>
      <c r="F10" s="320"/>
      <c r="G10" s="320"/>
    </row>
    <row r="11" spans="1:11">
      <c r="A11" s="166" t="s">
        <v>218</v>
      </c>
      <c r="B11" s="192">
        <f>SUM(B3:B5,F3:F5)</f>
        <v>1225.9000000000001</v>
      </c>
      <c r="C11" s="316">
        <f>B11/3</f>
        <v>408.63333333333338</v>
      </c>
      <c r="D11" s="313"/>
      <c r="E11" s="313"/>
      <c r="F11" s="321"/>
      <c r="G11" s="320"/>
      <c r="H11" s="180"/>
    </row>
    <row r="12" spans="1:11">
      <c r="A12" s="166" t="s">
        <v>219</v>
      </c>
      <c r="B12" s="193">
        <f>SUM(E3:E5)</f>
        <v>18414.357157059843</v>
      </c>
      <c r="C12" s="317">
        <f>B12/3</f>
        <v>6138.1190523532814</v>
      </c>
      <c r="D12" s="314"/>
      <c r="E12" s="314"/>
      <c r="F12" s="320"/>
      <c r="G12" s="320"/>
      <c r="H12" s="180"/>
    </row>
    <row r="13" spans="1:11">
      <c r="A13" s="166" t="s">
        <v>220</v>
      </c>
      <c r="B13" s="193">
        <f>'Proposed 2.5|40-Yr1'!M35+'Proposed 2.5|40-Yr2'!M35+'Proposed 2.5|40-Yr3'!M35</f>
        <v>99533.752500000017</v>
      </c>
      <c r="C13" s="317">
        <f>B13/3</f>
        <v>33177.917500000003</v>
      </c>
      <c r="D13" s="314"/>
      <c r="E13" s="314"/>
      <c r="F13" s="320"/>
      <c r="G13" s="320"/>
      <c r="H13" s="180"/>
    </row>
    <row r="14" spans="1:11" ht="12" thickBot="1">
      <c r="A14" s="175" t="s">
        <v>221</v>
      </c>
      <c r="B14" s="194">
        <f>SUM(B12:B13)</f>
        <v>117948.10965705986</v>
      </c>
      <c r="C14" s="318">
        <f>SUM(C12:C13)</f>
        <v>39316.036552353282</v>
      </c>
      <c r="D14" s="314"/>
      <c r="E14" s="314"/>
      <c r="F14" s="320"/>
      <c r="G14" s="320"/>
    </row>
    <row r="15" spans="1:11">
      <c r="D15" s="320"/>
      <c r="E15" s="320"/>
      <c r="F15" s="320"/>
      <c r="G15" s="320"/>
      <c r="J15" s="195"/>
      <c r="K15" s="195"/>
    </row>
    <row r="16" spans="1:11" ht="12" thickBot="1">
      <c r="D16" s="320"/>
      <c r="E16" s="320"/>
      <c r="F16" s="320"/>
      <c r="G16" s="320"/>
    </row>
    <row r="17" spans="1:3" ht="13.5" thickBot="1">
      <c r="A17" s="189" t="s">
        <v>222</v>
      </c>
      <c r="B17" s="190" t="s">
        <v>216</v>
      </c>
      <c r="C17" s="191" t="s">
        <v>217</v>
      </c>
    </row>
    <row r="18" spans="1:3">
      <c r="A18" s="166" t="s">
        <v>223</v>
      </c>
      <c r="B18" s="303">
        <f>SUM(AgencyYR1!L29,AgencyYR2!L29,AgencyYR3!L29)</f>
        <v>8429.5</v>
      </c>
      <c r="C18" s="304">
        <f>B18/3</f>
        <v>2809.8333333333335</v>
      </c>
    </row>
    <row r="19" spans="1:3" ht="12" thickBot="1">
      <c r="A19" s="175" t="s">
        <v>224</v>
      </c>
      <c r="B19" s="305">
        <f>SUM(AgencyYR1!M28,AgencyYR2!M28,AgencyYR3!M28)</f>
        <v>383663.92799999996</v>
      </c>
      <c r="C19" s="306">
        <f>B19/3</f>
        <v>127887.97599999998</v>
      </c>
    </row>
  </sheetData>
  <mergeCells count="3">
    <mergeCell ref="A1:A2"/>
    <mergeCell ref="B1:D1"/>
    <mergeCell ref="E1:F1"/>
  </mergeCells>
  <pageMargins left="0.75" right="0.75" top="1" bottom="1" header="0.5" footer="0.5"/>
  <pageSetup scale="60" orientation="landscape"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dimension ref="A1:T75"/>
  <sheetViews>
    <sheetView tabSelected="1" zoomScaleNormal="100" workbookViewId="0">
      <pane xSplit="2" ySplit="3" topLeftCell="C4" activePane="bottomRight" state="frozen"/>
      <selection activeCell="O55" sqref="O55"/>
      <selection pane="topRight" activeCell="O55" sqref="O55"/>
      <selection pane="bottomLeft" activeCell="O55" sqref="O55"/>
      <selection pane="bottomRight"/>
    </sheetView>
  </sheetViews>
  <sheetFormatPr defaultRowHeight="11.25"/>
  <cols>
    <col min="1" max="1" width="2" style="63" customWidth="1"/>
    <col min="2" max="2" width="36.7109375" style="63" customWidth="1"/>
    <col min="3" max="3" width="8.85546875" style="64" bestFit="1" customWidth="1"/>
    <col min="4" max="4" width="7.85546875" style="64" customWidth="1"/>
    <col min="5" max="5" width="9.28515625" style="64" bestFit="1" customWidth="1"/>
    <col min="6" max="6" width="9.28515625" style="64" customWidth="1"/>
    <col min="7" max="7" width="8.28515625" style="64" customWidth="1"/>
    <col min="8" max="8" width="9.42578125" style="66" bestFit="1" customWidth="1"/>
    <col min="9" max="11" width="6.85546875" style="64" bestFit="1" customWidth="1"/>
    <col min="12" max="12" width="8" style="64" customWidth="1"/>
    <col min="13" max="13" width="8.42578125" style="64" customWidth="1"/>
    <col min="14" max="14" width="10.140625" style="65" bestFit="1" customWidth="1"/>
    <col min="15" max="15" width="10" style="65" bestFit="1" customWidth="1"/>
    <col min="16" max="16" width="10" style="65" customWidth="1"/>
    <col min="17" max="17" width="4.42578125" style="64" bestFit="1" customWidth="1"/>
    <col min="18" max="18" width="0.140625" style="63" customWidth="1"/>
    <col min="19" max="19" width="3.7109375" style="63" customWidth="1"/>
    <col min="20" max="16384" width="9.140625" style="63"/>
  </cols>
  <sheetData>
    <row r="1" spans="2:19">
      <c r="B1" s="341" t="s">
        <v>1064</v>
      </c>
      <c r="C1" s="341"/>
      <c r="D1" s="341"/>
      <c r="E1" s="341"/>
      <c r="F1" s="341"/>
      <c r="G1" s="341"/>
      <c r="H1" s="341"/>
      <c r="I1" s="341"/>
      <c r="J1" s="341"/>
      <c r="K1" s="341"/>
      <c r="L1" s="341"/>
      <c r="M1" s="341"/>
      <c r="N1" s="341"/>
      <c r="O1" s="341"/>
      <c r="P1" s="341"/>
      <c r="Q1" s="341"/>
    </row>
    <row r="2" spans="2:19">
      <c r="B2" s="342" t="s">
        <v>1070</v>
      </c>
      <c r="C2" s="342"/>
      <c r="D2" s="342"/>
      <c r="E2" s="342"/>
      <c r="F2" s="342"/>
      <c r="G2" s="342"/>
      <c r="H2" s="342"/>
      <c r="I2" s="342"/>
      <c r="J2" s="342"/>
      <c r="K2" s="342"/>
      <c r="L2" s="342"/>
      <c r="M2" s="342"/>
      <c r="N2" s="342"/>
      <c r="O2" s="342"/>
      <c r="P2" s="342"/>
      <c r="Q2" s="342"/>
    </row>
    <row r="3" spans="2:19" s="100" customFormat="1" ht="66.75" customHeight="1">
      <c r="B3" s="102" t="s">
        <v>109</v>
      </c>
      <c r="C3" s="102" t="s">
        <v>1033</v>
      </c>
      <c r="D3" s="102" t="s">
        <v>1020</v>
      </c>
      <c r="E3" s="102" t="s">
        <v>1021</v>
      </c>
      <c r="F3" s="102" t="s">
        <v>1028</v>
      </c>
      <c r="G3" s="102" t="s">
        <v>1022</v>
      </c>
      <c r="H3" s="136" t="s">
        <v>1029</v>
      </c>
      <c r="I3" s="137" t="s">
        <v>1025</v>
      </c>
      <c r="J3" s="137" t="s">
        <v>1023</v>
      </c>
      <c r="K3" s="137" t="s">
        <v>1024</v>
      </c>
      <c r="L3" s="137" t="s">
        <v>1026</v>
      </c>
      <c r="M3" s="102" t="s">
        <v>1027</v>
      </c>
      <c r="N3" s="137" t="s">
        <v>1030</v>
      </c>
      <c r="O3" s="137" t="s">
        <v>1034</v>
      </c>
      <c r="P3" s="137" t="s">
        <v>1068</v>
      </c>
      <c r="Q3" s="101" t="s">
        <v>108</v>
      </c>
      <c r="R3" s="100" t="s">
        <v>107</v>
      </c>
    </row>
    <row r="4" spans="2:19" s="79" customFormat="1" ht="9">
      <c r="B4" s="99" t="s">
        <v>106</v>
      </c>
      <c r="C4" s="343" t="s">
        <v>82</v>
      </c>
      <c r="D4" s="344"/>
      <c r="E4" s="97"/>
      <c r="F4" s="97"/>
      <c r="G4" s="97"/>
      <c r="H4" s="98"/>
      <c r="I4" s="98"/>
      <c r="J4" s="98"/>
      <c r="K4" s="98"/>
      <c r="L4" s="98"/>
      <c r="M4" s="96"/>
      <c r="N4" s="96"/>
      <c r="O4" s="96"/>
      <c r="P4" s="151"/>
      <c r="Q4" s="95"/>
    </row>
    <row r="5" spans="2:19" s="79" customFormat="1" ht="9">
      <c r="B5" s="90" t="s">
        <v>105</v>
      </c>
      <c r="C5" s="339" t="s">
        <v>82</v>
      </c>
      <c r="D5" s="340"/>
      <c r="E5" s="87"/>
      <c r="F5" s="87"/>
      <c r="G5" s="87"/>
      <c r="H5" s="88"/>
      <c r="I5" s="88"/>
      <c r="J5" s="88"/>
      <c r="K5" s="88"/>
      <c r="L5" s="88"/>
      <c r="M5" s="80"/>
      <c r="N5" s="80"/>
      <c r="O5" s="80"/>
      <c r="P5" s="152"/>
      <c r="Q5" s="86"/>
    </row>
    <row r="6" spans="2:19" s="79" customFormat="1" ht="9">
      <c r="B6" s="90" t="s">
        <v>104</v>
      </c>
      <c r="C6" s="87"/>
      <c r="D6" s="80"/>
      <c r="E6" s="87"/>
      <c r="F6" s="87"/>
      <c r="G6" s="87"/>
      <c r="H6" s="88"/>
      <c r="I6" s="88"/>
      <c r="J6" s="88"/>
      <c r="K6" s="88"/>
      <c r="L6" s="88"/>
      <c r="M6" s="80"/>
      <c r="N6" s="80"/>
      <c r="O6" s="80"/>
      <c r="P6" s="152"/>
      <c r="Q6" s="86"/>
    </row>
    <row r="7" spans="2:19" s="79" customFormat="1" ht="9">
      <c r="B7" s="142" t="s">
        <v>103</v>
      </c>
      <c r="C7" s="87">
        <v>40</v>
      </c>
      <c r="D7" s="80">
        <v>0</v>
      </c>
      <c r="E7" s="87">
        <v>1</v>
      </c>
      <c r="F7" s="87">
        <v>0</v>
      </c>
      <c r="G7" s="87">
        <f>C7*E7</f>
        <v>40</v>
      </c>
      <c r="H7" s="89">
        <f>'Annual # of Respondants'!C12</f>
        <v>7</v>
      </c>
      <c r="I7" s="88">
        <v>0</v>
      </c>
      <c r="J7" s="88">
        <f>G7*H7</f>
        <v>280</v>
      </c>
      <c r="K7" s="88">
        <f>J7*0.1</f>
        <v>28</v>
      </c>
      <c r="L7" s="89">
        <f>J7*0.05</f>
        <v>14</v>
      </c>
      <c r="M7" s="80">
        <f>(I7*'Labor Data'!$J$10)+(J7*'Labor Data'!$J$9)+(K7*'Labor Data'!$J$11)+(L7*'Labor Data'!$J$8)</f>
        <v>26143.95</v>
      </c>
      <c r="N7" s="80">
        <f>D7*E7*H7</f>
        <v>0</v>
      </c>
      <c r="O7" s="88">
        <v>0</v>
      </c>
      <c r="P7" s="153"/>
      <c r="Q7" s="86" t="s">
        <v>124</v>
      </c>
    </row>
    <row r="8" spans="2:19" s="79" customFormat="1" ht="9">
      <c r="B8" s="90" t="s">
        <v>102</v>
      </c>
      <c r="C8" s="87"/>
      <c r="D8" s="80"/>
      <c r="E8" s="87"/>
      <c r="F8" s="87"/>
      <c r="G8" s="87"/>
      <c r="H8" s="88"/>
      <c r="I8" s="88"/>
      <c r="J8" s="88"/>
      <c r="K8" s="88"/>
      <c r="L8" s="88"/>
      <c r="M8" s="80"/>
      <c r="N8" s="80"/>
      <c r="O8" s="80"/>
      <c r="P8" s="152"/>
      <c r="Q8" s="86"/>
      <c r="S8" s="94"/>
    </row>
    <row r="9" spans="2:19" s="79" customFormat="1" ht="9">
      <c r="B9" s="142" t="s">
        <v>101</v>
      </c>
      <c r="C9" s="87">
        <v>12</v>
      </c>
      <c r="D9" s="80">
        <f>'Other Cost Basis'!G2</f>
        <v>1105.3024868650327</v>
      </c>
      <c r="E9" s="87">
        <v>1</v>
      </c>
      <c r="F9" s="87">
        <v>0</v>
      </c>
      <c r="G9" s="87">
        <f>C9*E9</f>
        <v>12</v>
      </c>
      <c r="H9" s="89">
        <f>'Annual # of Respondants'!C$9</f>
        <v>0</v>
      </c>
      <c r="I9" s="88">
        <v>0</v>
      </c>
      <c r="J9" s="88">
        <f>G9*H9</f>
        <v>0</v>
      </c>
      <c r="K9" s="88">
        <f>J9*0.1</f>
        <v>0</v>
      </c>
      <c r="L9" s="88">
        <f>J9*0.05</f>
        <v>0</v>
      </c>
      <c r="M9" s="80">
        <f>(I9*'Labor Data'!$J$10)+(J9*'Labor Data'!$J$9)+(K9*'Labor Data'!$J$11)+(L9*'Labor Data'!$J$8)</f>
        <v>0</v>
      </c>
      <c r="N9" s="80">
        <f>D9*E9*H9</f>
        <v>0</v>
      </c>
      <c r="O9" s="88">
        <f>E9*H9</f>
        <v>0</v>
      </c>
      <c r="P9" s="153">
        <f>'Other Cost Basis'!B2</f>
        <v>10067</v>
      </c>
      <c r="Q9" s="86" t="s">
        <v>132</v>
      </c>
      <c r="S9" s="94"/>
    </row>
    <row r="10" spans="2:19" s="79" customFormat="1" ht="9">
      <c r="B10" s="142" t="s">
        <v>100</v>
      </c>
      <c r="C10" s="87">
        <f>'Annual Controller Detail'!D17</f>
        <v>17</v>
      </c>
      <c r="D10" s="80">
        <f>3*125</f>
        <v>375</v>
      </c>
      <c r="E10" s="87">
        <v>4</v>
      </c>
      <c r="F10" s="87">
        <f>C10*E10</f>
        <v>68</v>
      </c>
      <c r="G10" s="87">
        <v>0</v>
      </c>
      <c r="H10" s="89">
        <f>H$9</f>
        <v>0</v>
      </c>
      <c r="I10" s="88">
        <f>F10*H10</f>
        <v>0</v>
      </c>
      <c r="J10" s="88">
        <v>0</v>
      </c>
      <c r="K10" s="88">
        <v>0</v>
      </c>
      <c r="L10" s="88">
        <v>0</v>
      </c>
      <c r="M10" s="80">
        <f>(I10*'Labor Data'!$J$10)+(J10*'Labor Data'!$J$9)+(K10*'Labor Data'!$J$11)+(L10*'Labor Data'!$J$8)</f>
        <v>0</v>
      </c>
      <c r="N10" s="80">
        <f>D10*E10*H10</f>
        <v>0</v>
      </c>
      <c r="O10" s="88">
        <f>E10*H10</f>
        <v>0</v>
      </c>
      <c r="P10" s="153"/>
      <c r="Q10" s="86" t="s">
        <v>1036</v>
      </c>
      <c r="S10" s="94"/>
    </row>
    <row r="11" spans="2:19" s="79" customFormat="1" ht="9">
      <c r="B11" s="90" t="s">
        <v>99</v>
      </c>
      <c r="C11" s="339" t="s">
        <v>119</v>
      </c>
      <c r="D11" s="340"/>
      <c r="E11" s="87"/>
      <c r="F11" s="87"/>
      <c r="G11" s="87"/>
      <c r="H11" s="88"/>
      <c r="I11" s="88"/>
      <c r="J11" s="88"/>
      <c r="K11" s="88"/>
      <c r="L11" s="88"/>
      <c r="M11" s="80"/>
      <c r="N11" s="80"/>
      <c r="O11" s="80"/>
      <c r="P11" s="152"/>
      <c r="Q11" s="86"/>
      <c r="S11" s="94"/>
    </row>
    <row r="12" spans="2:19" s="79" customFormat="1" ht="9">
      <c r="B12" s="90" t="s">
        <v>98</v>
      </c>
      <c r="C12" s="339" t="s">
        <v>119</v>
      </c>
      <c r="D12" s="340"/>
      <c r="E12" s="87"/>
      <c r="F12" s="87"/>
      <c r="G12" s="87"/>
      <c r="H12" s="88"/>
      <c r="I12" s="88"/>
      <c r="J12" s="88"/>
      <c r="K12" s="88"/>
      <c r="L12" s="88"/>
      <c r="M12" s="80"/>
      <c r="N12" s="80"/>
      <c r="O12" s="80"/>
      <c r="P12" s="152"/>
      <c r="Q12" s="86"/>
    </row>
    <row r="13" spans="2:19" s="79" customFormat="1" ht="9">
      <c r="B13" s="90" t="s">
        <v>97</v>
      </c>
      <c r="C13" s="87"/>
      <c r="D13" s="80"/>
      <c r="E13" s="87"/>
      <c r="F13" s="87"/>
      <c r="G13" s="87"/>
      <c r="H13" s="88"/>
      <c r="I13" s="88"/>
      <c r="J13" s="88"/>
      <c r="K13" s="88"/>
      <c r="L13" s="88"/>
      <c r="M13" s="80"/>
      <c r="N13" s="80"/>
      <c r="O13" s="80"/>
      <c r="P13" s="152"/>
      <c r="Q13" s="86"/>
    </row>
    <row r="14" spans="2:19" s="79" customFormat="1" ht="9">
      <c r="B14" s="141" t="s">
        <v>138</v>
      </c>
      <c r="C14" s="87">
        <v>2</v>
      </c>
      <c r="D14" s="80">
        <v>0</v>
      </c>
      <c r="E14" s="87">
        <v>1</v>
      </c>
      <c r="F14" s="87">
        <v>0</v>
      </c>
      <c r="G14" s="87">
        <f>C14*E14</f>
        <v>2</v>
      </c>
      <c r="H14" s="89">
        <v>2</v>
      </c>
      <c r="I14" s="88">
        <v>0</v>
      </c>
      <c r="J14" s="88">
        <f>G14*H14</f>
        <v>4</v>
      </c>
      <c r="K14" s="88">
        <f>J14*0.1</f>
        <v>0.4</v>
      </c>
      <c r="L14" s="88">
        <f>J14*0.05</f>
        <v>0.2</v>
      </c>
      <c r="M14" s="80">
        <f>(I14*'Labor Data'!$J$10)+(J14*'Labor Data'!$J$9)+(K14*'Labor Data'!$J$11)+(L14*'Labor Data'!$J$8)</f>
        <v>373.48500000000001</v>
      </c>
      <c r="N14" s="80">
        <f>D14*E14*H14</f>
        <v>0</v>
      </c>
      <c r="O14" s="88">
        <f>E14*H14</f>
        <v>2</v>
      </c>
      <c r="P14" s="153"/>
      <c r="Q14" s="86" t="s">
        <v>127</v>
      </c>
    </row>
    <row r="15" spans="2:19" s="79" customFormat="1" ht="9">
      <c r="B15" s="139" t="s">
        <v>133</v>
      </c>
      <c r="C15" s="87">
        <v>8</v>
      </c>
      <c r="D15" s="80">
        <v>0</v>
      </c>
      <c r="E15" s="87">
        <v>1</v>
      </c>
      <c r="F15" s="87">
        <v>0</v>
      </c>
      <c r="G15" s="87">
        <f>C15*E15</f>
        <v>8</v>
      </c>
      <c r="H15" s="89">
        <f>0.5*'Annual # of Respondants'!C10</f>
        <v>3.5</v>
      </c>
      <c r="I15" s="88">
        <v>0</v>
      </c>
      <c r="J15" s="88">
        <f>G15*H15</f>
        <v>28</v>
      </c>
      <c r="K15" s="88">
        <f>J15*0.1</f>
        <v>2.8000000000000003</v>
      </c>
      <c r="L15" s="88">
        <f>J15*0.05</f>
        <v>1.4000000000000001</v>
      </c>
      <c r="M15" s="80">
        <f>(I15*'Labor Data'!$J$10)+(J15*'Labor Data'!$J$9)+(K15*'Labor Data'!$J$11)+(L15*'Labor Data'!$J$8)</f>
        <v>2614.395</v>
      </c>
      <c r="N15" s="80">
        <f>D15*E15*H15</f>
        <v>0</v>
      </c>
      <c r="O15" s="88">
        <f>E15*H15</f>
        <v>3.5</v>
      </c>
      <c r="P15" s="153"/>
      <c r="Q15" s="86" t="s">
        <v>128</v>
      </c>
      <c r="R15" s="93"/>
    </row>
    <row r="16" spans="2:19" s="79" customFormat="1" ht="9">
      <c r="B16" s="139" t="s">
        <v>134</v>
      </c>
      <c r="C16" s="129">
        <v>12</v>
      </c>
      <c r="D16" s="80">
        <f>'Other Cost Basis'!G4</f>
        <v>2455.2476209413121</v>
      </c>
      <c r="E16" s="87">
        <v>1</v>
      </c>
      <c r="F16" s="87">
        <v>0</v>
      </c>
      <c r="G16" s="129">
        <f>C16*E16</f>
        <v>12</v>
      </c>
      <c r="H16" s="89">
        <f>'Annual # of Respondants'!C13</f>
        <v>3.5</v>
      </c>
      <c r="I16" s="88">
        <v>0</v>
      </c>
      <c r="J16" s="88">
        <f>G16*H16</f>
        <v>42</v>
      </c>
      <c r="K16" s="88">
        <f>J16*0.1</f>
        <v>4.2</v>
      </c>
      <c r="L16" s="88">
        <f>J16*0.05</f>
        <v>2.1</v>
      </c>
      <c r="M16" s="80">
        <f>(I16*'Labor Data'!$J$10)+(J16*'Labor Data'!$J$9)+(K16*'Labor Data'!$J$11)+(L16*'Labor Data'!$J$8)</f>
        <v>3921.5925000000007</v>
      </c>
      <c r="N16" s="80">
        <f>D16*E16*H16</f>
        <v>8593.3666732945931</v>
      </c>
      <c r="O16" s="88">
        <f t="shared" ref="O16:O18" si="0">E16*H16</f>
        <v>3.5</v>
      </c>
      <c r="P16" s="153">
        <f>'Other Cost Basis'!B2</f>
        <v>10067</v>
      </c>
      <c r="Q16" s="86" t="s">
        <v>1060</v>
      </c>
      <c r="R16" s="93"/>
    </row>
    <row r="17" spans="2:20" s="79" customFormat="1" ht="9" customHeight="1">
      <c r="B17" s="139" t="s">
        <v>117</v>
      </c>
      <c r="C17" s="87">
        <v>1</v>
      </c>
      <c r="D17" s="80">
        <v>0</v>
      </c>
      <c r="E17" s="87">
        <v>1</v>
      </c>
      <c r="F17" s="87">
        <v>0</v>
      </c>
      <c r="G17" s="87">
        <f t="shared" ref="G17:G18" si="1">C17*E17</f>
        <v>1</v>
      </c>
      <c r="H17" s="89">
        <f>H$9</f>
        <v>0</v>
      </c>
      <c r="I17" s="88">
        <v>0</v>
      </c>
      <c r="J17" s="88">
        <f t="shared" ref="J17:J18" si="2">G17*H17</f>
        <v>0</v>
      </c>
      <c r="K17" s="88">
        <f t="shared" ref="K17:K18" si="3">J17*0.1</f>
        <v>0</v>
      </c>
      <c r="L17" s="88">
        <f t="shared" ref="L17:L18" si="4">J17*0.05</f>
        <v>0</v>
      </c>
      <c r="M17" s="80">
        <f>(I17*'Labor Data'!$J$10)+(J17*'Labor Data'!$J$9)+(K17*'Labor Data'!$J$11)+(L17*'Labor Data'!$J$8)</f>
        <v>0</v>
      </c>
      <c r="N17" s="80">
        <f t="shared" ref="N17:N18" si="5">D17*E17*H17</f>
        <v>0</v>
      </c>
      <c r="O17" s="88">
        <f t="shared" si="0"/>
        <v>0</v>
      </c>
      <c r="P17" s="153"/>
      <c r="Q17" s="86" t="s">
        <v>84</v>
      </c>
      <c r="R17" s="93"/>
    </row>
    <row r="18" spans="2:20" s="79" customFormat="1" ht="9">
      <c r="B18" s="139" t="s">
        <v>118</v>
      </c>
      <c r="C18" s="87">
        <f>3*C16</f>
        <v>36</v>
      </c>
      <c r="D18" s="80">
        <v>0</v>
      </c>
      <c r="E18" s="87">
        <v>1</v>
      </c>
      <c r="F18" s="87">
        <v>0</v>
      </c>
      <c r="G18" s="87">
        <f t="shared" si="1"/>
        <v>36</v>
      </c>
      <c r="H18" s="89">
        <f>H$9</f>
        <v>0</v>
      </c>
      <c r="I18" s="88">
        <v>0</v>
      </c>
      <c r="J18" s="88">
        <f t="shared" si="2"/>
        <v>0</v>
      </c>
      <c r="K18" s="88">
        <f t="shared" si="3"/>
        <v>0</v>
      </c>
      <c r="L18" s="88">
        <f t="shared" si="4"/>
        <v>0</v>
      </c>
      <c r="M18" s="80">
        <f>(I18*'Labor Data'!$J$10)+(J18*'Labor Data'!$J$9)+(K18*'Labor Data'!$J$11)+(L18*'Labor Data'!$J$8)</f>
        <v>0</v>
      </c>
      <c r="N18" s="80">
        <f t="shared" si="5"/>
        <v>0</v>
      </c>
      <c r="O18" s="88">
        <f t="shared" si="0"/>
        <v>0</v>
      </c>
      <c r="P18" s="153"/>
      <c r="Q18" s="86" t="s">
        <v>1061</v>
      </c>
      <c r="R18" s="93"/>
    </row>
    <row r="19" spans="2:20" s="79" customFormat="1" ht="9">
      <c r="B19" s="139" t="s">
        <v>139</v>
      </c>
      <c r="C19" s="87">
        <v>80</v>
      </c>
      <c r="D19" s="80">
        <v>0</v>
      </c>
      <c r="E19" s="87">
        <v>1</v>
      </c>
      <c r="F19" s="87">
        <v>0</v>
      </c>
      <c r="G19" s="87">
        <f>C19*E19</f>
        <v>80</v>
      </c>
      <c r="H19" s="89">
        <f>H$9</f>
        <v>0</v>
      </c>
      <c r="I19" s="88">
        <v>0</v>
      </c>
      <c r="J19" s="88">
        <f>G19*H19</f>
        <v>0</v>
      </c>
      <c r="K19" s="88">
        <f>J19*0.1</f>
        <v>0</v>
      </c>
      <c r="L19" s="88">
        <f>J19*0.05</f>
        <v>0</v>
      </c>
      <c r="M19" s="80">
        <f>(I19*'Labor Data'!$J$10)+(J19*'Labor Data'!$J$9)+(K19*'Labor Data'!$J$11)+(L19*'Labor Data'!$J$8)</f>
        <v>0</v>
      </c>
      <c r="N19" s="80">
        <f>D19*E19*H19</f>
        <v>0</v>
      </c>
      <c r="O19" s="88">
        <f>E19*H19</f>
        <v>0</v>
      </c>
      <c r="P19" s="153"/>
      <c r="Q19" s="86" t="s">
        <v>125</v>
      </c>
      <c r="R19" s="93"/>
    </row>
    <row r="20" spans="2:20" s="79" customFormat="1" ht="9">
      <c r="B20" s="139" t="s">
        <v>140</v>
      </c>
      <c r="C20" s="339" t="s">
        <v>119</v>
      </c>
      <c r="D20" s="340"/>
      <c r="E20" s="87"/>
      <c r="F20" s="87"/>
      <c r="G20" s="87"/>
      <c r="H20" s="89"/>
      <c r="I20" s="88"/>
      <c r="J20" s="88"/>
      <c r="K20" s="88"/>
      <c r="L20" s="88"/>
      <c r="M20" s="80"/>
      <c r="N20" s="80"/>
      <c r="O20" s="88"/>
      <c r="P20" s="153"/>
      <c r="Q20" s="86"/>
      <c r="R20" s="93"/>
    </row>
    <row r="21" spans="2:20" s="79" customFormat="1">
      <c r="B21" s="139" t="s">
        <v>141</v>
      </c>
      <c r="C21" s="339" t="s">
        <v>119</v>
      </c>
      <c r="D21" s="340"/>
      <c r="E21" s="87"/>
      <c r="F21" s="87"/>
      <c r="G21" s="87"/>
      <c r="H21" s="89"/>
      <c r="I21" s="88"/>
      <c r="J21" s="88"/>
      <c r="K21" s="88"/>
      <c r="L21" s="88"/>
      <c r="M21" s="80"/>
      <c r="N21" s="80"/>
      <c r="O21" s="88"/>
      <c r="P21" s="153"/>
      <c r="Q21" s="86"/>
      <c r="R21" s="93"/>
      <c r="T21" s="63"/>
    </row>
    <row r="22" spans="2:20" s="79" customFormat="1" ht="9">
      <c r="B22" s="139" t="s">
        <v>142</v>
      </c>
      <c r="C22" s="87">
        <v>8</v>
      </c>
      <c r="D22" s="80">
        <v>0</v>
      </c>
      <c r="E22" s="87">
        <v>1</v>
      </c>
      <c r="F22" s="87">
        <v>0</v>
      </c>
      <c r="G22" s="87">
        <f>C22*E22</f>
        <v>8</v>
      </c>
      <c r="H22" s="89">
        <f>H$9</f>
        <v>0</v>
      </c>
      <c r="I22" s="88">
        <v>0</v>
      </c>
      <c r="J22" s="88">
        <f>G22*H22</f>
        <v>0</v>
      </c>
      <c r="K22" s="88">
        <f>J22*0.1</f>
        <v>0</v>
      </c>
      <c r="L22" s="88">
        <f>J22*0.05</f>
        <v>0</v>
      </c>
      <c r="M22" s="80">
        <f>(I22*'Labor Data'!$J$10)+(J22*'Labor Data'!$J$9)+(K22*'Labor Data'!$J$11)+(L22*'Labor Data'!$J$8)</f>
        <v>0</v>
      </c>
      <c r="N22" s="80">
        <f>D22*E22*H22</f>
        <v>0</v>
      </c>
      <c r="O22" s="88">
        <f t="shared" ref="O22" si="6">E22*H22</f>
        <v>0</v>
      </c>
      <c r="P22" s="153"/>
      <c r="Q22" s="86" t="s">
        <v>1037</v>
      </c>
      <c r="R22" s="93"/>
      <c r="T22" s="68"/>
    </row>
    <row r="23" spans="2:20" s="79" customFormat="1" ht="9">
      <c r="B23" s="92" t="s">
        <v>95</v>
      </c>
      <c r="C23" s="87"/>
      <c r="D23" s="80"/>
      <c r="E23" s="87"/>
      <c r="F23" s="87"/>
      <c r="G23" s="87"/>
      <c r="H23" s="89"/>
      <c r="I23" s="88">
        <f>SUM(I7:I22)</f>
        <v>0</v>
      </c>
      <c r="J23" s="88">
        <f>SUM(J7:J22)</f>
        <v>354</v>
      </c>
      <c r="K23" s="88">
        <f t="shared" ref="K23:P23" si="7">SUM(K7:K22)</f>
        <v>35.4</v>
      </c>
      <c r="L23" s="88">
        <f t="shared" si="7"/>
        <v>17.7</v>
      </c>
      <c r="M23" s="80">
        <f t="shared" si="7"/>
        <v>33053.422500000001</v>
      </c>
      <c r="N23" s="80">
        <f>SUM(N7:N22)</f>
        <v>8593.3666732945931</v>
      </c>
      <c r="O23" s="88">
        <f>SUM(O14:O22)</f>
        <v>9</v>
      </c>
      <c r="P23" s="80">
        <f t="shared" si="7"/>
        <v>20134</v>
      </c>
      <c r="Q23" s="86"/>
      <c r="R23" s="91" t="e">
        <f>SUM(N7,N9:N10,#REF!,#REF!,#REF!,#REF!,#REF!,#REF!,#REF!)</f>
        <v>#REF!</v>
      </c>
      <c r="T23" s="68"/>
    </row>
    <row r="24" spans="2:20" s="79" customFormat="1" ht="9">
      <c r="B24" s="90" t="s">
        <v>94</v>
      </c>
      <c r="C24" s="87"/>
      <c r="D24" s="80"/>
      <c r="E24" s="87"/>
      <c r="F24" s="87"/>
      <c r="G24" s="87"/>
      <c r="H24" s="88"/>
      <c r="I24" s="88"/>
      <c r="J24" s="88"/>
      <c r="K24" s="88"/>
      <c r="L24" s="88"/>
      <c r="M24" s="80"/>
      <c r="N24" s="80"/>
      <c r="O24" s="80"/>
      <c r="P24" s="152"/>
      <c r="Q24" s="86"/>
      <c r="T24" s="68"/>
    </row>
    <row r="25" spans="2:20" s="79" customFormat="1" ht="9">
      <c r="B25" s="90" t="s">
        <v>93</v>
      </c>
      <c r="C25" s="339" t="s">
        <v>92</v>
      </c>
      <c r="D25" s="340"/>
      <c r="E25" s="87"/>
      <c r="F25" s="87"/>
      <c r="G25" s="87"/>
      <c r="H25" s="88"/>
      <c r="I25" s="88"/>
      <c r="J25" s="88"/>
      <c r="K25" s="88"/>
      <c r="L25" s="88"/>
      <c r="M25" s="80"/>
      <c r="N25" s="80"/>
      <c r="O25" s="80"/>
      <c r="P25" s="152"/>
      <c r="Q25" s="86"/>
      <c r="T25" s="68"/>
    </row>
    <row r="26" spans="2:20" s="79" customFormat="1" ht="9">
      <c r="B26" s="90" t="s">
        <v>91</v>
      </c>
      <c r="C26" s="339" t="s">
        <v>82</v>
      </c>
      <c r="D26" s="340"/>
      <c r="E26" s="87"/>
      <c r="F26" s="87"/>
      <c r="G26" s="87"/>
      <c r="H26" s="88"/>
      <c r="I26" s="88"/>
      <c r="J26" s="88"/>
      <c r="K26" s="88"/>
      <c r="L26" s="88"/>
      <c r="M26" s="80"/>
      <c r="N26" s="80"/>
      <c r="O26" s="80"/>
      <c r="P26" s="152"/>
      <c r="Q26" s="86"/>
      <c r="T26" s="68"/>
    </row>
    <row r="27" spans="2:20" s="79" customFormat="1" ht="9">
      <c r="B27" s="90" t="s">
        <v>90</v>
      </c>
      <c r="C27" s="339" t="s">
        <v>82</v>
      </c>
      <c r="D27" s="340"/>
      <c r="E27" s="87"/>
      <c r="F27" s="87"/>
      <c r="G27" s="87"/>
      <c r="H27" s="88"/>
      <c r="I27" s="88"/>
      <c r="J27" s="88"/>
      <c r="K27" s="88"/>
      <c r="L27" s="88"/>
      <c r="M27" s="80"/>
      <c r="N27" s="80"/>
      <c r="O27" s="80"/>
      <c r="P27" s="152"/>
      <c r="Q27" s="86"/>
      <c r="T27" s="68"/>
    </row>
    <row r="28" spans="2:20" s="79" customFormat="1" ht="9">
      <c r="B28" s="90" t="s">
        <v>89</v>
      </c>
      <c r="C28" s="339" t="s">
        <v>82</v>
      </c>
      <c r="D28" s="340"/>
      <c r="E28" s="87"/>
      <c r="F28" s="87"/>
      <c r="G28" s="87"/>
      <c r="H28" s="88"/>
      <c r="I28" s="88"/>
      <c r="J28" s="88"/>
      <c r="K28" s="88"/>
      <c r="L28" s="88"/>
      <c r="M28" s="80"/>
      <c r="N28" s="80"/>
      <c r="O28" s="80"/>
      <c r="P28" s="152"/>
      <c r="Q28" s="86"/>
      <c r="T28" s="68"/>
    </row>
    <row r="29" spans="2:20" s="79" customFormat="1" ht="9">
      <c r="B29" s="90" t="s">
        <v>87</v>
      </c>
      <c r="C29" s="87"/>
      <c r="D29" s="80"/>
      <c r="E29" s="87"/>
      <c r="F29" s="87"/>
      <c r="G29" s="87"/>
      <c r="H29" s="88"/>
      <c r="I29" s="88"/>
      <c r="J29" s="88"/>
      <c r="K29" s="88"/>
      <c r="L29" s="88"/>
      <c r="M29" s="80"/>
      <c r="N29" s="80"/>
      <c r="O29" s="80"/>
      <c r="P29" s="152"/>
      <c r="Q29" s="86"/>
      <c r="T29" s="68"/>
    </row>
    <row r="30" spans="2:20" s="79" customFormat="1" ht="9.75" customHeight="1">
      <c r="B30" s="141" t="s">
        <v>144</v>
      </c>
      <c r="C30" s="87">
        <v>0.5</v>
      </c>
      <c r="D30" s="80">
        <v>0</v>
      </c>
      <c r="E30" s="87">
        <v>12</v>
      </c>
      <c r="F30" s="87">
        <v>0</v>
      </c>
      <c r="G30" s="87">
        <f>C30*E30</f>
        <v>6</v>
      </c>
      <c r="H30" s="89">
        <f>H$9</f>
        <v>0</v>
      </c>
      <c r="I30" s="88">
        <v>0</v>
      </c>
      <c r="J30" s="88">
        <f t="shared" ref="J30:J31" si="8">G30*H30</f>
        <v>0</v>
      </c>
      <c r="K30" s="88">
        <f t="shared" ref="K30:K31" si="9">J30*0.1</f>
        <v>0</v>
      </c>
      <c r="L30" s="88">
        <f t="shared" ref="L30:L31" si="10">J30*0.05</f>
        <v>0</v>
      </c>
      <c r="M30" s="80">
        <f>(I30*'Labor Data'!$J$10)+(J30*'Labor Data'!$J$9)+(K30*'Labor Data'!$J$11)+(L30*'Labor Data'!$J$8)</f>
        <v>0</v>
      </c>
      <c r="N30" s="80">
        <f>D30*E30*H30</f>
        <v>0</v>
      </c>
      <c r="O30" s="88">
        <v>0</v>
      </c>
      <c r="P30" s="153"/>
      <c r="Q30" s="86" t="s">
        <v>125</v>
      </c>
      <c r="T30" s="68"/>
    </row>
    <row r="31" spans="2:20" s="79" customFormat="1" ht="9">
      <c r="B31" s="139" t="s">
        <v>143</v>
      </c>
      <c r="C31" s="87">
        <v>8</v>
      </c>
      <c r="D31" s="80">
        <v>0</v>
      </c>
      <c r="E31" s="87">
        <v>1</v>
      </c>
      <c r="F31" s="87">
        <v>0</v>
      </c>
      <c r="G31" s="87">
        <f>C31*E31</f>
        <v>8</v>
      </c>
      <c r="H31" s="89">
        <f>'Annual # of Respondants'!C4</f>
        <v>7</v>
      </c>
      <c r="I31" s="88">
        <v>0</v>
      </c>
      <c r="J31" s="88">
        <f t="shared" si="8"/>
        <v>56</v>
      </c>
      <c r="K31" s="88">
        <f t="shared" si="9"/>
        <v>5.6000000000000005</v>
      </c>
      <c r="L31" s="88">
        <f t="shared" si="10"/>
        <v>2.8000000000000003</v>
      </c>
      <c r="M31" s="80">
        <f>(I31*'Labor Data'!$J$10)+(J31*'Labor Data'!$J$9)+(K31*'Labor Data'!$J$11)+(L31*'Labor Data'!$J$8)</f>
        <v>5228.79</v>
      </c>
      <c r="N31" s="80">
        <f>D31*E31*H31</f>
        <v>0</v>
      </c>
      <c r="O31" s="88">
        <v>0</v>
      </c>
      <c r="P31" s="153"/>
      <c r="Q31" s="86" t="s">
        <v>1082</v>
      </c>
    </row>
    <row r="32" spans="2:20" s="79" customFormat="1" ht="9">
      <c r="B32" s="90" t="s">
        <v>85</v>
      </c>
      <c r="C32" s="339" t="s">
        <v>82</v>
      </c>
      <c r="D32" s="340"/>
      <c r="E32" s="87"/>
      <c r="F32" s="87"/>
      <c r="G32" s="87"/>
      <c r="H32" s="89"/>
      <c r="I32" s="88"/>
      <c r="J32" s="88"/>
      <c r="K32" s="88"/>
      <c r="L32" s="88"/>
      <c r="M32" s="80"/>
      <c r="N32" s="80"/>
      <c r="O32" s="88"/>
      <c r="P32" s="153"/>
      <c r="Q32" s="86"/>
    </row>
    <row r="33" spans="1:18" s="79" customFormat="1" ht="9">
      <c r="B33" s="140" t="s">
        <v>83</v>
      </c>
      <c r="C33" s="339" t="s">
        <v>82</v>
      </c>
      <c r="D33" s="340"/>
      <c r="E33" s="87"/>
      <c r="F33" s="87"/>
      <c r="G33" s="87"/>
      <c r="H33" s="89"/>
      <c r="I33" s="88"/>
      <c r="J33" s="88"/>
      <c r="K33" s="88"/>
      <c r="L33" s="88"/>
      <c r="M33" s="80"/>
      <c r="N33" s="80"/>
      <c r="O33" s="80"/>
      <c r="P33" s="152"/>
      <c r="Q33" s="86"/>
    </row>
    <row r="34" spans="1:18" s="79" customFormat="1" ht="9">
      <c r="B34" s="85" t="s">
        <v>81</v>
      </c>
      <c r="C34" s="84"/>
      <c r="D34" s="83"/>
      <c r="E34" s="84"/>
      <c r="F34" s="84"/>
      <c r="G34" s="84"/>
      <c r="H34" s="82"/>
      <c r="I34" s="82">
        <f>SUM(I25:I33)</f>
        <v>0</v>
      </c>
      <c r="J34" s="82">
        <f t="shared" ref="J34:P34" si="11">SUM(J25:J33)</f>
        <v>56</v>
      </c>
      <c r="K34" s="82">
        <f t="shared" si="11"/>
        <v>5.6000000000000005</v>
      </c>
      <c r="L34" s="82">
        <f t="shared" si="11"/>
        <v>2.8000000000000003</v>
      </c>
      <c r="M34" s="83">
        <f t="shared" si="11"/>
        <v>5228.79</v>
      </c>
      <c r="N34" s="83">
        <f t="shared" si="11"/>
        <v>0</v>
      </c>
      <c r="O34" s="82">
        <f t="shared" si="11"/>
        <v>0</v>
      </c>
      <c r="P34" s="83">
        <f t="shared" si="11"/>
        <v>0</v>
      </c>
      <c r="Q34" s="81"/>
      <c r="R34" s="80">
        <f>SUM(R25:R33)</f>
        <v>0</v>
      </c>
    </row>
    <row r="35" spans="1:18" s="71" customFormat="1">
      <c r="B35" s="78" t="s">
        <v>80</v>
      </c>
      <c r="C35" s="76"/>
      <c r="D35" s="77"/>
      <c r="E35" s="76"/>
      <c r="F35" s="76"/>
      <c r="G35" s="76"/>
      <c r="H35" s="75"/>
      <c r="I35" s="73">
        <f t="shared" ref="I35:P35" si="12">I23+I34</f>
        <v>0</v>
      </c>
      <c r="J35" s="73">
        <f t="shared" si="12"/>
        <v>410</v>
      </c>
      <c r="K35" s="73">
        <f t="shared" si="12"/>
        <v>41</v>
      </c>
      <c r="L35" s="73">
        <f t="shared" si="12"/>
        <v>20.5</v>
      </c>
      <c r="M35" s="74">
        <f t="shared" si="12"/>
        <v>38282.212500000001</v>
      </c>
      <c r="N35" s="74">
        <f>N23+N34</f>
        <v>8593.3666732945931</v>
      </c>
      <c r="O35" s="73">
        <f t="shared" si="12"/>
        <v>9</v>
      </c>
      <c r="P35" s="74">
        <f t="shared" si="12"/>
        <v>20134</v>
      </c>
      <c r="Q35" s="72"/>
    </row>
    <row r="36" spans="1:18" ht="6" customHeight="1"/>
    <row r="37" spans="1:18" s="68" customFormat="1" ht="12.75" customHeight="1">
      <c r="A37" s="133" t="s">
        <v>122</v>
      </c>
      <c r="B37" s="138"/>
      <c r="C37" s="138"/>
      <c r="D37" s="138"/>
      <c r="E37" s="138"/>
      <c r="F37" s="138"/>
      <c r="G37" s="138"/>
      <c r="H37" s="138"/>
      <c r="I37" s="138"/>
      <c r="J37" s="138"/>
      <c r="K37" s="138"/>
      <c r="L37" s="138"/>
      <c r="M37" s="138"/>
      <c r="N37" s="138"/>
      <c r="O37" s="138"/>
      <c r="P37" s="138"/>
      <c r="Q37" s="69"/>
    </row>
    <row r="38" spans="1:18" s="68" customFormat="1" ht="9" customHeight="1">
      <c r="A38" s="132" t="s">
        <v>96</v>
      </c>
      <c r="B38" s="68" t="s">
        <v>1035</v>
      </c>
    </row>
    <row r="39" spans="1:18" s="68" customFormat="1" ht="19.5" customHeight="1">
      <c r="A39" s="132" t="s">
        <v>123</v>
      </c>
      <c r="B39" s="345" t="s">
        <v>1058</v>
      </c>
      <c r="C39" s="345"/>
      <c r="D39" s="345"/>
      <c r="E39" s="345"/>
      <c r="F39" s="345"/>
      <c r="G39" s="345"/>
      <c r="H39" s="345"/>
      <c r="I39" s="345"/>
      <c r="J39" s="345"/>
      <c r="K39" s="345"/>
      <c r="L39" s="345"/>
      <c r="M39" s="345"/>
      <c r="N39" s="345"/>
      <c r="O39" s="345"/>
      <c r="P39" s="345"/>
      <c r="Q39" s="345"/>
    </row>
    <row r="40" spans="1:18" s="68" customFormat="1" ht="9" customHeight="1">
      <c r="A40" s="132" t="s">
        <v>86</v>
      </c>
      <c r="B40" s="126" t="s">
        <v>1032</v>
      </c>
    </row>
    <row r="41" spans="1:18" s="68" customFormat="1" ht="9">
      <c r="A41" s="132" t="s">
        <v>124</v>
      </c>
      <c r="B41" s="126" t="s">
        <v>1059</v>
      </c>
      <c r="C41" s="307"/>
      <c r="D41" s="307"/>
      <c r="E41" s="307"/>
      <c r="F41" s="307"/>
      <c r="G41" s="307"/>
      <c r="H41" s="307"/>
      <c r="I41" s="307"/>
      <c r="J41" s="307"/>
      <c r="K41" s="307"/>
      <c r="L41" s="307"/>
      <c r="M41" s="307"/>
      <c r="N41" s="307"/>
      <c r="O41" s="307"/>
      <c r="P41" s="307"/>
      <c r="Q41" s="307"/>
    </row>
    <row r="42" spans="1:18" s="68" customFormat="1" ht="9">
      <c r="A42" s="132" t="s">
        <v>88</v>
      </c>
      <c r="B42" s="126" t="s">
        <v>1083</v>
      </c>
      <c r="C42" s="307"/>
      <c r="D42" s="307"/>
      <c r="E42" s="307"/>
      <c r="F42" s="307"/>
      <c r="G42" s="307"/>
      <c r="H42" s="307"/>
      <c r="I42" s="307"/>
      <c r="J42" s="307"/>
      <c r="K42" s="307"/>
      <c r="L42" s="307"/>
      <c r="M42" s="307"/>
      <c r="N42" s="307"/>
      <c r="P42" s="307"/>
      <c r="Q42" s="307"/>
    </row>
    <row r="43" spans="1:18" s="68" customFormat="1" ht="9">
      <c r="A43" s="132" t="s">
        <v>125</v>
      </c>
      <c r="B43" s="68" t="s">
        <v>1073</v>
      </c>
    </row>
    <row r="44" spans="1:18" s="68" customFormat="1" ht="9">
      <c r="A44" s="132" t="s">
        <v>126</v>
      </c>
      <c r="B44" s="68" t="s">
        <v>1074</v>
      </c>
      <c r="C44" s="307"/>
      <c r="D44" s="307"/>
      <c r="E44" s="307"/>
      <c r="F44" s="307"/>
      <c r="G44" s="307"/>
      <c r="H44" s="307"/>
      <c r="I44" s="307"/>
      <c r="J44" s="307"/>
      <c r="K44" s="307"/>
      <c r="L44" s="307"/>
      <c r="M44" s="307"/>
    </row>
    <row r="45" spans="1:18" s="68" customFormat="1" ht="9" customHeight="1">
      <c r="A45" s="132" t="s">
        <v>127</v>
      </c>
      <c r="B45" s="135" t="s">
        <v>1066</v>
      </c>
      <c r="C45" s="134"/>
      <c r="D45" s="134"/>
      <c r="E45" s="134"/>
      <c r="F45" s="134"/>
      <c r="G45" s="134"/>
      <c r="H45" s="134"/>
      <c r="I45" s="134"/>
      <c r="J45" s="134"/>
      <c r="K45" s="134"/>
      <c r="L45" s="134"/>
      <c r="O45" s="67"/>
      <c r="P45" s="67"/>
      <c r="Q45" s="69"/>
    </row>
    <row r="46" spans="1:18" s="68" customFormat="1" ht="9" customHeight="1">
      <c r="A46" s="132" t="s">
        <v>128</v>
      </c>
      <c r="B46" s="68" t="s">
        <v>1062</v>
      </c>
      <c r="C46" s="69"/>
      <c r="D46" s="69"/>
      <c r="E46" s="69"/>
      <c r="F46" s="69"/>
      <c r="G46" s="69"/>
      <c r="H46" s="70"/>
      <c r="I46" s="69"/>
      <c r="J46" s="69"/>
      <c r="K46" s="69"/>
      <c r="L46" s="69"/>
      <c r="O46" s="67"/>
      <c r="P46" s="67"/>
      <c r="Q46" s="69"/>
    </row>
    <row r="47" spans="1:18" s="68" customFormat="1" ht="9">
      <c r="A47" s="132" t="s">
        <v>129</v>
      </c>
      <c r="B47" s="126" t="s">
        <v>1084</v>
      </c>
      <c r="C47" s="69"/>
      <c r="D47" s="69"/>
      <c r="E47" s="69"/>
      <c r="F47" s="69"/>
      <c r="G47" s="69"/>
      <c r="H47" s="70"/>
      <c r="I47" s="69"/>
      <c r="J47" s="69"/>
      <c r="K47" s="69"/>
      <c r="L47" s="69"/>
      <c r="O47" s="67"/>
      <c r="P47" s="67"/>
      <c r="Q47" s="69"/>
    </row>
    <row r="48" spans="1:18" s="68" customFormat="1" ht="9" customHeight="1">
      <c r="A48" s="132" t="s">
        <v>84</v>
      </c>
      <c r="B48" s="126" t="s">
        <v>136</v>
      </c>
      <c r="C48" s="69"/>
      <c r="D48" s="69"/>
      <c r="E48" s="69"/>
      <c r="F48" s="69"/>
      <c r="G48" s="69"/>
      <c r="H48" s="70"/>
      <c r="I48" s="69"/>
      <c r="J48" s="69"/>
      <c r="K48" s="69"/>
      <c r="L48" s="69"/>
      <c r="O48" s="67"/>
      <c r="P48" s="67"/>
      <c r="Q48" s="69"/>
    </row>
    <row r="49" spans="1:17" s="68" customFormat="1" ht="9">
      <c r="A49" s="132" t="s">
        <v>130</v>
      </c>
      <c r="B49" s="68" t="s">
        <v>1031</v>
      </c>
      <c r="O49" s="67"/>
      <c r="P49" s="67"/>
      <c r="Q49" s="69"/>
    </row>
    <row r="50" spans="1:17" s="68" customFormat="1" ht="9">
      <c r="A50" s="132" t="s">
        <v>131</v>
      </c>
      <c r="B50" s="126" t="s">
        <v>137</v>
      </c>
      <c r="C50" s="69"/>
      <c r="D50" s="69"/>
      <c r="E50" s="69"/>
      <c r="F50" s="69"/>
      <c r="G50" s="69"/>
      <c r="H50" s="70"/>
      <c r="I50" s="69"/>
      <c r="J50" s="69"/>
      <c r="K50" s="69"/>
      <c r="L50" s="69"/>
      <c r="M50" s="69"/>
      <c r="N50" s="67"/>
      <c r="O50" s="67"/>
      <c r="P50" s="67"/>
      <c r="Q50" s="69"/>
    </row>
    <row r="51" spans="1:17" s="68" customFormat="1" ht="9">
      <c r="A51" s="132" t="s">
        <v>135</v>
      </c>
      <c r="B51" s="126" t="s">
        <v>1067</v>
      </c>
      <c r="C51" s="307"/>
      <c r="D51" s="307"/>
      <c r="E51" s="307"/>
      <c r="F51" s="307"/>
      <c r="G51" s="307"/>
      <c r="H51" s="307"/>
      <c r="I51" s="307"/>
      <c r="J51" s="307"/>
      <c r="K51" s="307"/>
      <c r="L51" s="307"/>
      <c r="M51" s="307"/>
      <c r="N51" s="307"/>
      <c r="O51" s="307"/>
      <c r="P51" s="307"/>
      <c r="Q51" s="307"/>
    </row>
    <row r="52" spans="1:17" s="68" customFormat="1" ht="9">
      <c r="B52" s="266"/>
      <c r="C52" s="266"/>
      <c r="D52" s="266"/>
      <c r="E52" s="266"/>
      <c r="F52" s="266"/>
      <c r="G52" s="266"/>
      <c r="H52" s="266"/>
      <c r="I52" s="266"/>
      <c r="J52" s="266"/>
      <c r="K52" s="266"/>
      <c r="L52" s="266"/>
      <c r="M52" s="266"/>
      <c r="N52" s="266"/>
      <c r="O52" s="266"/>
      <c r="P52" s="266"/>
      <c r="Q52" s="266"/>
    </row>
    <row r="53" spans="1:17" s="68" customFormat="1" ht="9">
      <c r="B53" s="266"/>
      <c r="C53" s="266"/>
      <c r="D53" s="266"/>
      <c r="E53" s="266"/>
      <c r="F53" s="266"/>
      <c r="G53" s="266"/>
      <c r="H53" s="266"/>
      <c r="I53" s="266"/>
      <c r="J53" s="266"/>
      <c r="K53" s="266"/>
      <c r="L53" s="266"/>
      <c r="M53" s="266"/>
      <c r="N53" s="266"/>
      <c r="O53" s="266"/>
      <c r="P53" s="266"/>
      <c r="Q53" s="266"/>
    </row>
    <row r="54" spans="1:17" s="68" customFormat="1" ht="9">
      <c r="B54" s="266"/>
      <c r="C54" s="266"/>
      <c r="D54" s="266"/>
      <c r="E54" s="266"/>
      <c r="F54" s="266"/>
      <c r="G54" s="266"/>
      <c r="H54" s="266"/>
      <c r="I54" s="266"/>
      <c r="J54" s="266"/>
      <c r="K54" s="266"/>
      <c r="L54" s="266"/>
      <c r="M54" s="266"/>
      <c r="N54" s="266"/>
      <c r="O54" s="266"/>
      <c r="P54" s="266"/>
    </row>
    <row r="55" spans="1:17" s="68" customFormat="1" ht="9">
      <c r="Q55" s="69"/>
    </row>
    <row r="56" spans="1:17" s="68" customFormat="1" ht="9">
      <c r="C56" s="69"/>
      <c r="D56" s="69"/>
      <c r="E56" s="69"/>
      <c r="F56" s="69"/>
      <c r="G56" s="69"/>
      <c r="H56" s="70"/>
      <c r="I56" s="69"/>
      <c r="J56" s="69"/>
      <c r="K56" s="69"/>
      <c r="L56" s="69"/>
      <c r="M56" s="69"/>
      <c r="N56" s="67"/>
      <c r="O56" s="67"/>
      <c r="P56" s="67"/>
      <c r="Q56" s="69"/>
    </row>
    <row r="57" spans="1:17" s="68" customFormat="1" ht="9">
      <c r="C57" s="69"/>
      <c r="D57" s="69"/>
      <c r="E57" s="69"/>
      <c r="F57" s="69"/>
      <c r="G57" s="69"/>
      <c r="H57" s="70"/>
      <c r="I57" s="69"/>
      <c r="J57" s="69"/>
      <c r="K57" s="69"/>
      <c r="L57" s="69"/>
      <c r="M57" s="69"/>
      <c r="N57" s="67"/>
      <c r="O57" s="67"/>
      <c r="P57" s="67"/>
      <c r="Q57" s="69"/>
    </row>
    <row r="58" spans="1:17" s="68" customFormat="1" ht="9">
      <c r="C58" s="69"/>
      <c r="D58" s="69"/>
      <c r="E58" s="69"/>
      <c r="F58" s="69"/>
      <c r="G58" s="69"/>
      <c r="H58" s="70"/>
      <c r="I58" s="69"/>
      <c r="J58" s="69"/>
      <c r="K58" s="69"/>
      <c r="L58" s="69"/>
      <c r="M58" s="69"/>
      <c r="N58" s="67"/>
      <c r="O58" s="67"/>
      <c r="P58" s="67"/>
      <c r="Q58" s="69"/>
    </row>
    <row r="59" spans="1:17" s="68" customFormat="1" ht="9">
      <c r="C59" s="69"/>
      <c r="D59" s="69"/>
      <c r="E59" s="69"/>
      <c r="F59" s="69"/>
      <c r="G59" s="69"/>
      <c r="H59" s="70"/>
      <c r="I59" s="69"/>
      <c r="J59" s="69"/>
      <c r="K59" s="69"/>
      <c r="L59" s="69"/>
      <c r="M59" s="69"/>
      <c r="N59" s="67"/>
      <c r="O59" s="67"/>
      <c r="P59" s="67"/>
      <c r="Q59" s="69"/>
    </row>
    <row r="60" spans="1:17" s="68" customFormat="1" ht="9">
      <c r="C60" s="69"/>
      <c r="D60" s="69"/>
      <c r="E60" s="69"/>
      <c r="F60" s="69"/>
      <c r="G60" s="69"/>
      <c r="H60" s="70"/>
      <c r="I60" s="69"/>
      <c r="J60" s="69"/>
      <c r="K60" s="69"/>
      <c r="L60" s="69"/>
      <c r="M60" s="69"/>
      <c r="N60" s="67"/>
      <c r="O60" s="67"/>
      <c r="P60" s="67"/>
      <c r="Q60" s="69"/>
    </row>
    <row r="61" spans="1:17" s="68" customFormat="1" ht="9">
      <c r="C61" s="69"/>
      <c r="D61" s="69"/>
      <c r="E61" s="69"/>
      <c r="F61" s="69"/>
      <c r="G61" s="69"/>
      <c r="H61" s="70"/>
      <c r="I61" s="69"/>
      <c r="J61" s="69"/>
      <c r="K61" s="69"/>
      <c r="L61" s="69"/>
      <c r="M61" s="69"/>
      <c r="N61" s="67"/>
      <c r="O61" s="67"/>
      <c r="P61" s="67"/>
      <c r="Q61" s="69"/>
    </row>
    <row r="62" spans="1:17" s="68" customFormat="1" ht="9">
      <c r="C62" s="69"/>
      <c r="D62" s="69"/>
      <c r="E62" s="69"/>
      <c r="F62" s="69"/>
      <c r="G62" s="69"/>
      <c r="H62" s="70"/>
      <c r="I62" s="69"/>
      <c r="J62" s="69"/>
      <c r="K62" s="69"/>
      <c r="L62" s="69"/>
      <c r="M62" s="69"/>
      <c r="N62" s="67"/>
      <c r="O62" s="67"/>
      <c r="P62" s="67"/>
      <c r="Q62" s="69"/>
    </row>
    <row r="63" spans="1:17" s="68" customFormat="1" ht="9">
      <c r="C63" s="69"/>
      <c r="D63" s="69"/>
      <c r="E63" s="69"/>
      <c r="F63" s="69"/>
      <c r="G63" s="69"/>
      <c r="H63" s="70"/>
      <c r="I63" s="69"/>
      <c r="J63" s="69"/>
      <c r="K63" s="69"/>
      <c r="L63" s="69"/>
      <c r="M63" s="69"/>
      <c r="N63" s="67"/>
      <c r="O63" s="67"/>
      <c r="P63" s="67"/>
      <c r="Q63" s="69"/>
    </row>
    <row r="64" spans="1:17" s="68" customFormat="1" ht="9">
      <c r="C64" s="69"/>
      <c r="D64" s="69"/>
      <c r="E64" s="69"/>
      <c r="F64" s="69"/>
      <c r="G64" s="69"/>
      <c r="H64" s="70"/>
      <c r="I64" s="69"/>
      <c r="J64" s="69"/>
      <c r="K64" s="69"/>
      <c r="L64" s="69"/>
      <c r="M64" s="69"/>
      <c r="N64" s="67"/>
      <c r="O64" s="67"/>
      <c r="P64" s="67"/>
      <c r="Q64" s="69"/>
    </row>
    <row r="65" spans="3:17" s="68" customFormat="1" ht="9">
      <c r="C65" s="69"/>
      <c r="D65" s="69"/>
      <c r="E65" s="69"/>
      <c r="F65" s="69"/>
      <c r="G65" s="69"/>
      <c r="H65" s="70"/>
      <c r="I65" s="69"/>
      <c r="J65" s="69"/>
      <c r="K65" s="69"/>
      <c r="L65" s="69"/>
      <c r="M65" s="69"/>
      <c r="N65" s="67"/>
      <c r="O65" s="67"/>
      <c r="P65" s="67"/>
      <c r="Q65" s="69"/>
    </row>
    <row r="66" spans="3:17" s="68" customFormat="1" ht="9">
      <c r="C66" s="69"/>
      <c r="D66" s="69"/>
      <c r="E66" s="69"/>
      <c r="F66" s="69"/>
      <c r="G66" s="69"/>
      <c r="H66" s="70"/>
      <c r="I66" s="69"/>
      <c r="J66" s="69"/>
      <c r="K66" s="69"/>
      <c r="L66" s="69"/>
      <c r="M66" s="69"/>
      <c r="N66" s="67"/>
      <c r="O66" s="67"/>
      <c r="P66" s="67"/>
      <c r="Q66" s="69"/>
    </row>
    <row r="67" spans="3:17" s="68" customFormat="1" ht="9">
      <c r="C67" s="69"/>
      <c r="D67" s="69"/>
      <c r="E67" s="69"/>
      <c r="F67" s="69"/>
      <c r="G67" s="69"/>
      <c r="H67" s="70"/>
      <c r="I67" s="69"/>
      <c r="J67" s="69"/>
      <c r="K67" s="69"/>
      <c r="L67" s="69"/>
      <c r="M67" s="69"/>
      <c r="N67" s="67"/>
      <c r="O67" s="67"/>
      <c r="P67" s="67"/>
      <c r="Q67" s="69"/>
    </row>
    <row r="68" spans="3:17" s="68" customFormat="1" ht="9">
      <c r="C68" s="69"/>
      <c r="D68" s="69"/>
      <c r="E68" s="69"/>
      <c r="F68" s="69"/>
      <c r="G68" s="69"/>
      <c r="H68" s="70"/>
      <c r="I68" s="69"/>
      <c r="J68" s="69"/>
      <c r="K68" s="69"/>
      <c r="L68" s="69"/>
      <c r="M68" s="69"/>
      <c r="N68" s="67"/>
      <c r="O68" s="67"/>
      <c r="P68" s="67"/>
      <c r="Q68" s="69"/>
    </row>
    <row r="69" spans="3:17" s="68" customFormat="1" ht="9">
      <c r="C69" s="69"/>
      <c r="D69" s="69"/>
      <c r="E69" s="69"/>
      <c r="F69" s="69"/>
      <c r="G69" s="69"/>
      <c r="H69" s="70"/>
      <c r="I69" s="69"/>
      <c r="J69" s="69"/>
      <c r="K69" s="69"/>
      <c r="L69" s="69"/>
      <c r="M69" s="69"/>
      <c r="N69" s="67"/>
      <c r="O69" s="67"/>
      <c r="P69" s="67"/>
      <c r="Q69" s="69"/>
    </row>
    <row r="70" spans="3:17" s="68" customFormat="1" ht="9">
      <c r="C70" s="69"/>
      <c r="D70" s="69"/>
      <c r="E70" s="69"/>
      <c r="F70" s="69"/>
      <c r="G70" s="69"/>
      <c r="H70" s="70"/>
      <c r="I70" s="69"/>
      <c r="J70" s="69"/>
      <c r="K70" s="69"/>
      <c r="L70" s="69"/>
      <c r="M70" s="69"/>
      <c r="N70" s="67"/>
      <c r="O70" s="67"/>
      <c r="P70" s="67"/>
      <c r="Q70" s="69"/>
    </row>
    <row r="71" spans="3:17" s="68" customFormat="1" ht="9">
      <c r="C71" s="69"/>
      <c r="D71" s="69"/>
      <c r="E71" s="69"/>
      <c r="F71" s="69"/>
      <c r="G71" s="69"/>
      <c r="H71" s="70"/>
      <c r="I71" s="69"/>
      <c r="J71" s="69"/>
      <c r="K71" s="69"/>
      <c r="L71" s="69"/>
      <c r="M71" s="69"/>
      <c r="N71" s="67"/>
      <c r="O71" s="67"/>
      <c r="P71" s="67"/>
      <c r="Q71" s="69"/>
    </row>
    <row r="72" spans="3:17" s="68" customFormat="1">
      <c r="C72" s="69"/>
      <c r="D72" s="69"/>
      <c r="E72" s="69"/>
      <c r="F72" s="69"/>
      <c r="G72" s="69"/>
      <c r="H72" s="70"/>
      <c r="I72" s="69"/>
      <c r="J72" s="69"/>
      <c r="K72" s="69"/>
      <c r="L72" s="69"/>
      <c r="M72" s="69"/>
      <c r="N72" s="67"/>
      <c r="O72" s="67"/>
      <c r="P72" s="67"/>
      <c r="Q72" s="64"/>
    </row>
    <row r="73" spans="3:17" s="68" customFormat="1">
      <c r="C73" s="69"/>
      <c r="D73" s="69"/>
      <c r="E73" s="69"/>
      <c r="F73" s="64"/>
      <c r="G73" s="69"/>
      <c r="H73" s="70"/>
      <c r="I73" s="64"/>
      <c r="J73" s="69"/>
      <c r="K73" s="69"/>
      <c r="L73" s="69"/>
      <c r="M73" s="69"/>
      <c r="N73" s="67"/>
      <c r="O73" s="67"/>
      <c r="P73" s="67"/>
      <c r="Q73" s="64"/>
    </row>
    <row r="74" spans="3:17">
      <c r="O74" s="67"/>
      <c r="P74" s="67"/>
    </row>
    <row r="75" spans="3:17">
      <c r="O75" s="67"/>
      <c r="P75" s="67"/>
    </row>
  </sheetData>
  <mergeCells count="15">
    <mergeCell ref="C28:D28"/>
    <mergeCell ref="C32:D32"/>
    <mergeCell ref="C33:D33"/>
    <mergeCell ref="B39:Q39"/>
    <mergeCell ref="C20:D20"/>
    <mergeCell ref="C21:D21"/>
    <mergeCell ref="C25:D25"/>
    <mergeCell ref="C26:D26"/>
    <mergeCell ref="C27:D27"/>
    <mergeCell ref="C12:D12"/>
    <mergeCell ref="B1:Q1"/>
    <mergeCell ref="B2:Q2"/>
    <mergeCell ref="C4:D4"/>
    <mergeCell ref="C5:D5"/>
    <mergeCell ref="C11:D11"/>
  </mergeCells>
  <pageMargins left="0.25" right="0.25" top="0.5" bottom="0.5" header="0.5" footer="0.5"/>
  <pageSetup scale="75" orientation="landscape" r:id="rId1"/>
  <headerFooter alignWithMargins="0"/>
</worksheet>
</file>

<file path=xl/worksheets/sheet8.xml><?xml version="1.0" encoding="utf-8"?>
<worksheet xmlns="http://schemas.openxmlformats.org/spreadsheetml/2006/main" xmlns:r="http://schemas.openxmlformats.org/officeDocument/2006/relationships">
  <dimension ref="A1:T75"/>
  <sheetViews>
    <sheetView zoomScaleNormal="100" workbookViewId="0">
      <pane xSplit="2" ySplit="3" topLeftCell="C19" activePane="bottomRight" state="frozen"/>
      <selection activeCell="O55" sqref="O55"/>
      <selection pane="topRight" activeCell="O55" sqref="O55"/>
      <selection pane="bottomLeft" activeCell="O55" sqref="O55"/>
      <selection pane="bottomRight" activeCell="B47" sqref="B47"/>
    </sheetView>
  </sheetViews>
  <sheetFormatPr defaultRowHeight="11.25"/>
  <cols>
    <col min="1" max="1" width="2" style="63" customWidth="1"/>
    <col min="2" max="2" width="36.7109375" style="63" customWidth="1"/>
    <col min="3" max="3" width="8.85546875" style="64" bestFit="1" customWidth="1"/>
    <col min="4" max="4" width="7.85546875" style="64" customWidth="1"/>
    <col min="5" max="5" width="9.28515625" style="64" bestFit="1" customWidth="1"/>
    <col min="6" max="6" width="9.28515625" style="64" customWidth="1"/>
    <col min="7" max="7" width="8.28515625" style="64" customWidth="1"/>
    <col min="8" max="8" width="9.42578125" style="66" bestFit="1" customWidth="1"/>
    <col min="9" max="11" width="6.85546875" style="64" bestFit="1" customWidth="1"/>
    <col min="12" max="12" width="8" style="64" customWidth="1"/>
    <col min="13" max="13" width="8.42578125" style="64" customWidth="1"/>
    <col min="14" max="14" width="10.140625" style="65" bestFit="1" customWidth="1"/>
    <col min="15" max="15" width="10" style="65" bestFit="1" customWidth="1"/>
    <col min="16" max="16" width="10" style="65" customWidth="1"/>
    <col min="17" max="17" width="4.42578125" style="64" bestFit="1" customWidth="1"/>
    <col min="18" max="18" width="4.42578125" style="63" hidden="1" customWidth="1"/>
    <col min="19" max="19" width="3.7109375" style="63" customWidth="1"/>
    <col min="20" max="16384" width="9.140625" style="63"/>
  </cols>
  <sheetData>
    <row r="1" spans="2:19">
      <c r="B1" s="341" t="s">
        <v>1063</v>
      </c>
      <c r="C1" s="341"/>
      <c r="D1" s="341"/>
      <c r="E1" s="341"/>
      <c r="F1" s="341"/>
      <c r="G1" s="341"/>
      <c r="H1" s="341"/>
      <c r="I1" s="341"/>
      <c r="J1" s="341"/>
      <c r="K1" s="341"/>
      <c r="L1" s="341"/>
      <c r="M1" s="341"/>
      <c r="N1" s="341"/>
      <c r="O1" s="341"/>
      <c r="P1" s="341"/>
      <c r="Q1" s="341"/>
    </row>
    <row r="2" spans="2:19">
      <c r="B2" s="342" t="s">
        <v>1071</v>
      </c>
      <c r="C2" s="342"/>
      <c r="D2" s="342"/>
      <c r="E2" s="342"/>
      <c r="F2" s="342"/>
      <c r="G2" s="342"/>
      <c r="H2" s="342"/>
      <c r="I2" s="342"/>
      <c r="J2" s="342"/>
      <c r="K2" s="342"/>
      <c r="L2" s="342"/>
      <c r="M2" s="342"/>
      <c r="N2" s="342"/>
      <c r="O2" s="342"/>
      <c r="P2" s="342"/>
      <c r="Q2" s="342"/>
    </row>
    <row r="3" spans="2:19" s="100" customFormat="1" ht="66.75" customHeight="1">
      <c r="B3" s="102" t="s">
        <v>109</v>
      </c>
      <c r="C3" s="102" t="s">
        <v>1033</v>
      </c>
      <c r="D3" s="102" t="s">
        <v>1020</v>
      </c>
      <c r="E3" s="102" t="s">
        <v>1021</v>
      </c>
      <c r="F3" s="102" t="s">
        <v>1028</v>
      </c>
      <c r="G3" s="102" t="s">
        <v>1022</v>
      </c>
      <c r="H3" s="136" t="s">
        <v>1029</v>
      </c>
      <c r="I3" s="137" t="s">
        <v>1025</v>
      </c>
      <c r="J3" s="137" t="s">
        <v>1023</v>
      </c>
      <c r="K3" s="137" t="s">
        <v>1024</v>
      </c>
      <c r="L3" s="137" t="s">
        <v>1026</v>
      </c>
      <c r="M3" s="102" t="s">
        <v>1027</v>
      </c>
      <c r="N3" s="137" t="s">
        <v>1030</v>
      </c>
      <c r="O3" s="137" t="s">
        <v>1034</v>
      </c>
      <c r="P3" s="137" t="s">
        <v>1068</v>
      </c>
      <c r="Q3" s="101" t="s">
        <v>108</v>
      </c>
      <c r="R3" s="100" t="s">
        <v>107</v>
      </c>
    </row>
    <row r="4" spans="2:19" s="79" customFormat="1" ht="9">
      <c r="B4" s="99" t="s">
        <v>106</v>
      </c>
      <c r="C4" s="343" t="s">
        <v>82</v>
      </c>
      <c r="D4" s="344"/>
      <c r="E4" s="97"/>
      <c r="F4" s="97"/>
      <c r="G4" s="97"/>
      <c r="H4" s="98"/>
      <c r="I4" s="98"/>
      <c r="J4" s="98"/>
      <c r="K4" s="98"/>
      <c r="L4" s="98"/>
      <c r="M4" s="96"/>
      <c r="N4" s="96"/>
      <c r="O4" s="96"/>
      <c r="P4" s="151"/>
      <c r="Q4" s="95"/>
    </row>
    <row r="5" spans="2:19" s="79" customFormat="1" ht="9">
      <c r="B5" s="90" t="s">
        <v>105</v>
      </c>
      <c r="C5" s="339" t="s">
        <v>82</v>
      </c>
      <c r="D5" s="340"/>
      <c r="E5" s="87"/>
      <c r="F5" s="87"/>
      <c r="G5" s="87"/>
      <c r="H5" s="88"/>
      <c r="I5" s="88"/>
      <c r="J5" s="88"/>
      <c r="K5" s="88"/>
      <c r="L5" s="88"/>
      <c r="M5" s="80"/>
      <c r="N5" s="80"/>
      <c r="O5" s="80"/>
      <c r="P5" s="152"/>
      <c r="Q5" s="86"/>
    </row>
    <row r="6" spans="2:19" s="79" customFormat="1" ht="9">
      <c r="B6" s="90" t="s">
        <v>104</v>
      </c>
      <c r="C6" s="87"/>
      <c r="D6" s="80"/>
      <c r="E6" s="87"/>
      <c r="F6" s="87"/>
      <c r="G6" s="87"/>
      <c r="H6" s="88"/>
      <c r="I6" s="88"/>
      <c r="J6" s="88"/>
      <c r="K6" s="88"/>
      <c r="L6" s="88"/>
      <c r="M6" s="80"/>
      <c r="N6" s="80"/>
      <c r="O6" s="80"/>
      <c r="P6" s="152"/>
      <c r="Q6" s="86"/>
    </row>
    <row r="7" spans="2:19" s="79" customFormat="1" ht="9">
      <c r="B7" s="142" t="s">
        <v>103</v>
      </c>
      <c r="C7" s="87">
        <v>40</v>
      </c>
      <c r="D7" s="80">
        <v>0</v>
      </c>
      <c r="E7" s="87">
        <v>1</v>
      </c>
      <c r="F7" s="87">
        <v>0</v>
      </c>
      <c r="G7" s="87">
        <f>C7*E7</f>
        <v>40</v>
      </c>
      <c r="H7" s="89">
        <f>'Annual # of Respondants'!D12</f>
        <v>2</v>
      </c>
      <c r="I7" s="88">
        <v>0</v>
      </c>
      <c r="J7" s="88">
        <f>G7*H7</f>
        <v>80</v>
      </c>
      <c r="K7" s="88">
        <f>J7*0.1</f>
        <v>8</v>
      </c>
      <c r="L7" s="89">
        <f>J7*0.05</f>
        <v>4</v>
      </c>
      <c r="M7" s="80">
        <f>(I7*'Labor Data'!$J$10)+(J7*'Labor Data'!$J$9)+(K7*'Labor Data'!$J$11)+(L7*'Labor Data'!$J$8)</f>
        <v>7469.7000000000007</v>
      </c>
      <c r="N7" s="80">
        <f>D7*E7*H7</f>
        <v>0</v>
      </c>
      <c r="O7" s="88">
        <v>0</v>
      </c>
      <c r="P7" s="153"/>
      <c r="Q7" s="86" t="s">
        <v>124</v>
      </c>
    </row>
    <row r="8" spans="2:19" s="79" customFormat="1" ht="9">
      <c r="B8" s="90" t="s">
        <v>102</v>
      </c>
      <c r="C8" s="87"/>
      <c r="D8" s="80"/>
      <c r="E8" s="87"/>
      <c r="F8" s="87"/>
      <c r="G8" s="87"/>
      <c r="H8" s="88"/>
      <c r="I8" s="88"/>
      <c r="J8" s="88"/>
      <c r="K8" s="88"/>
      <c r="L8" s="88"/>
      <c r="M8" s="80"/>
      <c r="N8" s="80"/>
      <c r="O8" s="80"/>
      <c r="P8" s="152"/>
      <c r="Q8" s="86"/>
      <c r="S8" s="94"/>
    </row>
    <row r="9" spans="2:19" s="79" customFormat="1" ht="9">
      <c r="B9" s="142" t="s">
        <v>101</v>
      </c>
      <c r="C9" s="87">
        <v>12</v>
      </c>
      <c r="D9" s="80">
        <f>'Other Cost Basis'!G2</f>
        <v>1105.3024868650327</v>
      </c>
      <c r="E9" s="87">
        <v>1</v>
      </c>
      <c r="F9" s="87">
        <v>0</v>
      </c>
      <c r="G9" s="87">
        <f>C9*E9</f>
        <v>12</v>
      </c>
      <c r="H9" s="89">
        <f>'Annual # of Respondants'!D$9</f>
        <v>0</v>
      </c>
      <c r="I9" s="88">
        <v>0</v>
      </c>
      <c r="J9" s="88">
        <f>G9*H9</f>
        <v>0</v>
      </c>
      <c r="K9" s="88">
        <f>J9*0.1</f>
        <v>0</v>
      </c>
      <c r="L9" s="88">
        <f>J9*0.05</f>
        <v>0</v>
      </c>
      <c r="M9" s="80">
        <f>(I9*'Labor Data'!$J$10)+(J9*'Labor Data'!$J$9)+(K9*'Labor Data'!$J$11)+(L9*'Labor Data'!$J$8)</f>
        <v>0</v>
      </c>
      <c r="N9" s="80">
        <f>D9*E9*H9</f>
        <v>0</v>
      </c>
      <c r="O9" s="88">
        <f>E9*H9</f>
        <v>0</v>
      </c>
      <c r="P9" s="153">
        <f>'Other Cost Basis'!B2</f>
        <v>10067</v>
      </c>
      <c r="Q9" s="86" t="s">
        <v>132</v>
      </c>
      <c r="S9" s="94"/>
    </row>
    <row r="10" spans="2:19" s="79" customFormat="1" ht="9">
      <c r="B10" s="142" t="s">
        <v>100</v>
      </c>
      <c r="C10" s="87">
        <f>'Annual Controller Detail'!D17</f>
        <v>17</v>
      </c>
      <c r="D10" s="80">
        <f>3*125</f>
        <v>375</v>
      </c>
      <c r="E10" s="87">
        <v>4</v>
      </c>
      <c r="F10" s="87">
        <f>C10*E10</f>
        <v>68</v>
      </c>
      <c r="G10" s="87">
        <v>0</v>
      </c>
      <c r="H10" s="89">
        <f>H$9</f>
        <v>0</v>
      </c>
      <c r="I10" s="88">
        <f>F10*H10</f>
        <v>0</v>
      </c>
      <c r="J10" s="88">
        <v>0</v>
      </c>
      <c r="K10" s="88">
        <v>0</v>
      </c>
      <c r="L10" s="88">
        <v>0</v>
      </c>
      <c r="M10" s="80">
        <f>(I10*'Labor Data'!$J$10)+(J10*'Labor Data'!$J$9)+(K10*'Labor Data'!$J$11)+(L10*'Labor Data'!$J$8)</f>
        <v>0</v>
      </c>
      <c r="N10" s="80">
        <f>D10*E10*H10</f>
        <v>0</v>
      </c>
      <c r="O10" s="88">
        <f>E10*H10</f>
        <v>0</v>
      </c>
      <c r="P10" s="153"/>
      <c r="Q10" s="86" t="s">
        <v>1036</v>
      </c>
      <c r="S10" s="94"/>
    </row>
    <row r="11" spans="2:19" s="79" customFormat="1" ht="9">
      <c r="B11" s="90" t="s">
        <v>99</v>
      </c>
      <c r="C11" s="339" t="s">
        <v>119</v>
      </c>
      <c r="D11" s="340"/>
      <c r="E11" s="87"/>
      <c r="F11" s="87"/>
      <c r="G11" s="87"/>
      <c r="H11" s="88"/>
      <c r="I11" s="88"/>
      <c r="J11" s="88"/>
      <c r="K11" s="88"/>
      <c r="L11" s="88"/>
      <c r="M11" s="80"/>
      <c r="N11" s="80"/>
      <c r="O11" s="80"/>
      <c r="P11" s="152"/>
      <c r="Q11" s="86"/>
      <c r="S11" s="94"/>
    </row>
    <row r="12" spans="2:19" s="79" customFormat="1" ht="9">
      <c r="B12" s="90" t="s">
        <v>98</v>
      </c>
      <c r="C12" s="339" t="s">
        <v>119</v>
      </c>
      <c r="D12" s="340"/>
      <c r="E12" s="87"/>
      <c r="F12" s="87"/>
      <c r="G12" s="87"/>
      <c r="H12" s="88"/>
      <c r="I12" s="88"/>
      <c r="J12" s="88"/>
      <c r="K12" s="88"/>
      <c r="L12" s="88"/>
      <c r="M12" s="80"/>
      <c r="N12" s="80"/>
      <c r="O12" s="80"/>
      <c r="P12" s="152"/>
      <c r="Q12" s="86"/>
    </row>
    <row r="13" spans="2:19" s="79" customFormat="1" ht="9">
      <c r="B13" s="90" t="s">
        <v>97</v>
      </c>
      <c r="C13" s="87"/>
      <c r="D13" s="80"/>
      <c r="E13" s="87"/>
      <c r="F13" s="87"/>
      <c r="G13" s="87"/>
      <c r="H13" s="88"/>
      <c r="I13" s="88"/>
      <c r="J13" s="88"/>
      <c r="K13" s="88"/>
      <c r="L13" s="88"/>
      <c r="M13" s="80"/>
      <c r="N13" s="80"/>
      <c r="O13" s="80"/>
      <c r="P13" s="152"/>
      <c r="Q13" s="86"/>
    </row>
    <row r="14" spans="2:19" s="79" customFormat="1" ht="9">
      <c r="B14" s="141" t="s">
        <v>138</v>
      </c>
      <c r="C14" s="87">
        <v>2</v>
      </c>
      <c r="D14" s="80">
        <v>0</v>
      </c>
      <c r="E14" s="87">
        <v>1</v>
      </c>
      <c r="F14" s="87">
        <v>0</v>
      </c>
      <c r="G14" s="87">
        <f>C14*E14</f>
        <v>2</v>
      </c>
      <c r="H14" s="89">
        <v>0</v>
      </c>
      <c r="I14" s="88">
        <v>0</v>
      </c>
      <c r="J14" s="88">
        <f>G14*H14</f>
        <v>0</v>
      </c>
      <c r="K14" s="88">
        <f>J14*0.1</f>
        <v>0</v>
      </c>
      <c r="L14" s="88">
        <f>J14*0.05</f>
        <v>0</v>
      </c>
      <c r="M14" s="80">
        <f>(I14*'Labor Data'!$J$10)+(J14*'Labor Data'!$J$9)+(K14*'Labor Data'!$J$11)+(L14*'Labor Data'!$J$8)</f>
        <v>0</v>
      </c>
      <c r="N14" s="80">
        <f>D14*E14*H14</f>
        <v>0</v>
      </c>
      <c r="O14" s="88">
        <f>E14*H14</f>
        <v>0</v>
      </c>
      <c r="P14" s="153"/>
      <c r="Q14" s="86" t="s">
        <v>127</v>
      </c>
    </row>
    <row r="15" spans="2:19" s="79" customFormat="1" ht="9">
      <c r="B15" s="139" t="s">
        <v>133</v>
      </c>
      <c r="C15" s="87">
        <v>8</v>
      </c>
      <c r="D15" s="80">
        <v>0</v>
      </c>
      <c r="E15" s="87">
        <v>1</v>
      </c>
      <c r="F15" s="87">
        <v>0</v>
      </c>
      <c r="G15" s="87">
        <f>C15*E15</f>
        <v>8</v>
      </c>
      <c r="H15" s="89">
        <f>0.5*'Annual # of Respondants'!D10</f>
        <v>4.5</v>
      </c>
      <c r="I15" s="88">
        <v>0</v>
      </c>
      <c r="J15" s="88">
        <f>G15*H15</f>
        <v>36</v>
      </c>
      <c r="K15" s="88">
        <f>J15*0.1</f>
        <v>3.6</v>
      </c>
      <c r="L15" s="88">
        <f>J15*0.05</f>
        <v>1.8</v>
      </c>
      <c r="M15" s="80">
        <f>(I15*'Labor Data'!$J$10)+(J15*'Labor Data'!$J$9)+(K15*'Labor Data'!$J$11)+(L15*'Labor Data'!$J$8)</f>
        <v>3361.3650000000007</v>
      </c>
      <c r="N15" s="80">
        <f>D15*E15*H15</f>
        <v>0</v>
      </c>
      <c r="O15" s="88">
        <f>E15*H15</f>
        <v>4.5</v>
      </c>
      <c r="P15" s="153"/>
      <c r="Q15" s="86" t="s">
        <v>128</v>
      </c>
      <c r="R15" s="93"/>
    </row>
    <row r="16" spans="2:19" s="79" customFormat="1" ht="9">
      <c r="B16" s="139" t="s">
        <v>134</v>
      </c>
      <c r="C16" s="129">
        <v>12</v>
      </c>
      <c r="D16" s="80">
        <f>'Other Cost Basis'!G4</f>
        <v>2455.2476209413121</v>
      </c>
      <c r="E16" s="87">
        <v>1</v>
      </c>
      <c r="F16" s="87">
        <v>0</v>
      </c>
      <c r="G16" s="129">
        <f>C16*E16</f>
        <v>12</v>
      </c>
      <c r="H16" s="89">
        <f>'Annual # of Respondants'!D13</f>
        <v>1</v>
      </c>
      <c r="I16" s="88">
        <v>0</v>
      </c>
      <c r="J16" s="88">
        <f>G16*H16</f>
        <v>12</v>
      </c>
      <c r="K16" s="88">
        <f>J16*0.1</f>
        <v>1.2000000000000002</v>
      </c>
      <c r="L16" s="88">
        <f>J16*0.05</f>
        <v>0.60000000000000009</v>
      </c>
      <c r="M16" s="80">
        <f>(I16*'Labor Data'!$J$10)+(J16*'Labor Data'!$J$9)+(K16*'Labor Data'!$J$11)+(L16*'Labor Data'!$J$8)</f>
        <v>1120.4550000000002</v>
      </c>
      <c r="N16" s="80">
        <f>D16*E16*H16</f>
        <v>2455.2476209413121</v>
      </c>
      <c r="O16" s="88">
        <f t="shared" ref="O16:O18" si="0">E16*H16</f>
        <v>1</v>
      </c>
      <c r="P16" s="153">
        <f>'Other Cost Basis'!B2</f>
        <v>10067</v>
      </c>
      <c r="Q16" s="86" t="s">
        <v>1060</v>
      </c>
      <c r="R16" s="93"/>
    </row>
    <row r="17" spans="2:20" s="79" customFormat="1" ht="9" customHeight="1">
      <c r="B17" s="139" t="s">
        <v>117</v>
      </c>
      <c r="C17" s="87">
        <v>1</v>
      </c>
      <c r="D17" s="80">
        <v>0</v>
      </c>
      <c r="E17" s="87">
        <v>1</v>
      </c>
      <c r="F17" s="87">
        <v>0</v>
      </c>
      <c r="G17" s="87">
        <f t="shared" ref="G17:G18" si="1">C17*E17</f>
        <v>1</v>
      </c>
      <c r="H17" s="89">
        <f>H$9</f>
        <v>0</v>
      </c>
      <c r="I17" s="88">
        <v>0</v>
      </c>
      <c r="J17" s="88">
        <f t="shared" ref="J17:J18" si="2">G17*H17</f>
        <v>0</v>
      </c>
      <c r="K17" s="88">
        <f t="shared" ref="K17:K18" si="3">J17*0.1</f>
        <v>0</v>
      </c>
      <c r="L17" s="88">
        <f t="shared" ref="L17:L18" si="4">J17*0.05</f>
        <v>0</v>
      </c>
      <c r="M17" s="80">
        <f>(I17*'Labor Data'!$J$10)+(J17*'Labor Data'!$J$9)+(K17*'Labor Data'!$J$11)+(L17*'Labor Data'!$J$8)</f>
        <v>0</v>
      </c>
      <c r="N17" s="80">
        <f t="shared" ref="N17:N18" si="5">D17*E17*H17</f>
        <v>0</v>
      </c>
      <c r="O17" s="88">
        <f t="shared" si="0"/>
        <v>0</v>
      </c>
      <c r="P17" s="153"/>
      <c r="Q17" s="86" t="s">
        <v>84</v>
      </c>
      <c r="R17" s="93"/>
    </row>
    <row r="18" spans="2:20" s="79" customFormat="1" ht="9">
      <c r="B18" s="139" t="s">
        <v>118</v>
      </c>
      <c r="C18" s="87">
        <f>3*C16</f>
        <v>36</v>
      </c>
      <c r="D18" s="80">
        <v>0</v>
      </c>
      <c r="E18" s="87">
        <v>1</v>
      </c>
      <c r="F18" s="87">
        <v>0</v>
      </c>
      <c r="G18" s="87">
        <f t="shared" si="1"/>
        <v>36</v>
      </c>
      <c r="H18" s="89">
        <f>H$9</f>
        <v>0</v>
      </c>
      <c r="I18" s="88">
        <v>0</v>
      </c>
      <c r="J18" s="88">
        <f t="shared" si="2"/>
        <v>0</v>
      </c>
      <c r="K18" s="88">
        <f t="shared" si="3"/>
        <v>0</v>
      </c>
      <c r="L18" s="88">
        <f t="shared" si="4"/>
        <v>0</v>
      </c>
      <c r="M18" s="80">
        <f>(I18*'Labor Data'!$J$10)+(J18*'Labor Data'!$J$9)+(K18*'Labor Data'!$J$11)+(L18*'Labor Data'!$J$8)</f>
        <v>0</v>
      </c>
      <c r="N18" s="80">
        <f t="shared" si="5"/>
        <v>0</v>
      </c>
      <c r="O18" s="88">
        <f t="shared" si="0"/>
        <v>0</v>
      </c>
      <c r="P18" s="153"/>
      <c r="Q18" s="86" t="s">
        <v>1061</v>
      </c>
      <c r="R18" s="93"/>
    </row>
    <row r="19" spans="2:20" s="79" customFormat="1" ht="9">
      <c r="B19" s="139" t="s">
        <v>139</v>
      </c>
      <c r="C19" s="87">
        <v>80</v>
      </c>
      <c r="D19" s="80">
        <v>0</v>
      </c>
      <c r="E19" s="87">
        <v>1</v>
      </c>
      <c r="F19" s="87">
        <v>0</v>
      </c>
      <c r="G19" s="87">
        <f>C19*E19</f>
        <v>80</v>
      </c>
      <c r="H19" s="89">
        <f>H$9</f>
        <v>0</v>
      </c>
      <c r="I19" s="88">
        <v>0</v>
      </c>
      <c r="J19" s="88">
        <f>G19*H19</f>
        <v>0</v>
      </c>
      <c r="K19" s="88">
        <f>J19*0.1</f>
        <v>0</v>
      </c>
      <c r="L19" s="88">
        <f>J19*0.05</f>
        <v>0</v>
      </c>
      <c r="M19" s="80">
        <f>(I19*'Labor Data'!$J$10)+(J19*'Labor Data'!$J$9)+(K19*'Labor Data'!$J$11)+(L19*'Labor Data'!$J$8)</f>
        <v>0</v>
      </c>
      <c r="N19" s="80">
        <f>D19*E19*H19</f>
        <v>0</v>
      </c>
      <c r="O19" s="88">
        <f>E19*H19</f>
        <v>0</v>
      </c>
      <c r="P19" s="153"/>
      <c r="Q19" s="86" t="s">
        <v>125</v>
      </c>
      <c r="R19" s="93"/>
    </row>
    <row r="20" spans="2:20" s="79" customFormat="1" ht="9">
      <c r="B20" s="139" t="s">
        <v>140</v>
      </c>
      <c r="C20" s="339" t="s">
        <v>119</v>
      </c>
      <c r="D20" s="340"/>
      <c r="E20" s="87"/>
      <c r="F20" s="87"/>
      <c r="G20" s="87"/>
      <c r="H20" s="89"/>
      <c r="I20" s="88"/>
      <c r="J20" s="88"/>
      <c r="K20" s="88"/>
      <c r="L20" s="88"/>
      <c r="M20" s="80"/>
      <c r="N20" s="80"/>
      <c r="O20" s="88"/>
      <c r="P20" s="153"/>
      <c r="Q20" s="86"/>
      <c r="R20" s="93"/>
    </row>
    <row r="21" spans="2:20" s="79" customFormat="1" ht="9">
      <c r="B21" s="139" t="s">
        <v>141</v>
      </c>
      <c r="C21" s="339" t="s">
        <v>119</v>
      </c>
      <c r="D21" s="340"/>
      <c r="E21" s="87"/>
      <c r="F21" s="87"/>
      <c r="G21" s="87"/>
      <c r="H21" s="89"/>
      <c r="I21" s="88"/>
      <c r="J21" s="88"/>
      <c r="K21" s="88"/>
      <c r="L21" s="88"/>
      <c r="M21" s="80"/>
      <c r="N21" s="80"/>
      <c r="O21" s="88"/>
      <c r="P21" s="153"/>
      <c r="Q21" s="86"/>
      <c r="R21" s="93"/>
    </row>
    <row r="22" spans="2:20" s="79" customFormat="1" ht="9">
      <c r="B22" s="139" t="s">
        <v>142</v>
      </c>
      <c r="C22" s="87">
        <v>8</v>
      </c>
      <c r="D22" s="80">
        <v>0</v>
      </c>
      <c r="E22" s="87">
        <v>1</v>
      </c>
      <c r="F22" s="87">
        <v>0</v>
      </c>
      <c r="G22" s="87">
        <f>C22*E22</f>
        <v>8</v>
      </c>
      <c r="H22" s="89">
        <f>H$9</f>
        <v>0</v>
      </c>
      <c r="I22" s="88">
        <v>0</v>
      </c>
      <c r="J22" s="88">
        <f>G22*H22</f>
        <v>0</v>
      </c>
      <c r="K22" s="88">
        <f>J22*0.1</f>
        <v>0</v>
      </c>
      <c r="L22" s="88">
        <f>J22*0.05</f>
        <v>0</v>
      </c>
      <c r="M22" s="80">
        <f>(I22*'Labor Data'!$J$10)+(J22*'Labor Data'!$J$9)+(K22*'Labor Data'!$J$11)+(L22*'Labor Data'!$J$8)</f>
        <v>0</v>
      </c>
      <c r="N22" s="80">
        <f>D22*E22*H22</f>
        <v>0</v>
      </c>
      <c r="O22" s="88">
        <f t="shared" ref="O22" si="6">E22*H22</f>
        <v>0</v>
      </c>
      <c r="P22" s="153"/>
      <c r="Q22" s="86" t="s">
        <v>1037</v>
      </c>
      <c r="R22" s="93"/>
      <c r="T22" s="68"/>
    </row>
    <row r="23" spans="2:20" s="79" customFormat="1" ht="9">
      <c r="B23" s="92" t="s">
        <v>95</v>
      </c>
      <c r="C23" s="87"/>
      <c r="D23" s="80"/>
      <c r="E23" s="87"/>
      <c r="F23" s="87"/>
      <c r="G23" s="87"/>
      <c r="H23" s="89"/>
      <c r="I23" s="88">
        <f>SUM(I7:I22)</f>
        <v>0</v>
      </c>
      <c r="J23" s="88">
        <f>SUM(J7:J22)</f>
        <v>128</v>
      </c>
      <c r="K23" s="88">
        <f t="shared" ref="K23:P23" si="7">SUM(K7:K22)</f>
        <v>12.8</v>
      </c>
      <c r="L23" s="88">
        <f t="shared" si="7"/>
        <v>6.4</v>
      </c>
      <c r="M23" s="80">
        <f t="shared" si="7"/>
        <v>11951.520000000002</v>
      </c>
      <c r="N23" s="80">
        <f t="shared" si="7"/>
        <v>2455.2476209413121</v>
      </c>
      <c r="O23" s="88">
        <f>SUM(O14:O22)</f>
        <v>5.5</v>
      </c>
      <c r="P23" s="80">
        <f t="shared" si="7"/>
        <v>20134</v>
      </c>
      <c r="Q23" s="86"/>
      <c r="R23" s="91" t="e">
        <f>SUM(N7,N9:N10,#REF!,#REF!,#REF!,#REF!,#REF!,#REF!,#REF!)</f>
        <v>#REF!</v>
      </c>
      <c r="T23" s="68"/>
    </row>
    <row r="24" spans="2:20" s="79" customFormat="1" ht="9">
      <c r="B24" s="90" t="s">
        <v>94</v>
      </c>
      <c r="C24" s="87"/>
      <c r="D24" s="80"/>
      <c r="E24" s="87"/>
      <c r="F24" s="87"/>
      <c r="G24" s="87"/>
      <c r="H24" s="88"/>
      <c r="I24" s="88"/>
      <c r="J24" s="88"/>
      <c r="K24" s="88"/>
      <c r="L24" s="88"/>
      <c r="M24" s="80"/>
      <c r="N24" s="80"/>
      <c r="O24" s="80"/>
      <c r="P24" s="152"/>
      <c r="Q24" s="86"/>
      <c r="T24" s="68"/>
    </row>
    <row r="25" spans="2:20" s="79" customFormat="1" ht="9">
      <c r="B25" s="90" t="s">
        <v>93</v>
      </c>
      <c r="C25" s="339" t="s">
        <v>92</v>
      </c>
      <c r="D25" s="340"/>
      <c r="E25" s="87"/>
      <c r="F25" s="87"/>
      <c r="G25" s="87"/>
      <c r="H25" s="88"/>
      <c r="I25" s="88"/>
      <c r="J25" s="88"/>
      <c r="K25" s="88"/>
      <c r="L25" s="88"/>
      <c r="M25" s="80"/>
      <c r="N25" s="80"/>
      <c r="O25" s="80"/>
      <c r="P25" s="152"/>
      <c r="Q25" s="86"/>
      <c r="T25" s="68"/>
    </row>
    <row r="26" spans="2:20" s="79" customFormat="1" ht="9">
      <c r="B26" s="90" t="s">
        <v>91</v>
      </c>
      <c r="C26" s="339" t="s">
        <v>82</v>
      </c>
      <c r="D26" s="340"/>
      <c r="E26" s="87"/>
      <c r="F26" s="87"/>
      <c r="G26" s="87"/>
      <c r="H26" s="88"/>
      <c r="I26" s="88"/>
      <c r="J26" s="88"/>
      <c r="K26" s="88"/>
      <c r="L26" s="88"/>
      <c r="M26" s="80"/>
      <c r="N26" s="80"/>
      <c r="O26" s="80"/>
      <c r="P26" s="152"/>
      <c r="Q26" s="86"/>
      <c r="T26" s="68"/>
    </row>
    <row r="27" spans="2:20" s="79" customFormat="1" ht="9">
      <c r="B27" s="90" t="s">
        <v>90</v>
      </c>
      <c r="C27" s="339" t="s">
        <v>82</v>
      </c>
      <c r="D27" s="340"/>
      <c r="E27" s="87"/>
      <c r="F27" s="87"/>
      <c r="G27" s="87"/>
      <c r="H27" s="88"/>
      <c r="I27" s="88"/>
      <c r="J27" s="88"/>
      <c r="K27" s="88"/>
      <c r="L27" s="88"/>
      <c r="M27" s="80"/>
      <c r="N27" s="80"/>
      <c r="O27" s="80"/>
      <c r="P27" s="152"/>
      <c r="Q27" s="86"/>
      <c r="T27" s="68"/>
    </row>
    <row r="28" spans="2:20" s="79" customFormat="1" ht="9">
      <c r="B28" s="90" t="s">
        <v>89</v>
      </c>
      <c r="C28" s="339" t="s">
        <v>82</v>
      </c>
      <c r="D28" s="340"/>
      <c r="E28" s="87"/>
      <c r="F28" s="87"/>
      <c r="G28" s="87"/>
      <c r="H28" s="88"/>
      <c r="I28" s="88"/>
      <c r="J28" s="88"/>
      <c r="K28" s="88"/>
      <c r="L28" s="88"/>
      <c r="M28" s="80"/>
      <c r="N28" s="80"/>
      <c r="O28" s="80"/>
      <c r="P28" s="152"/>
      <c r="Q28" s="86"/>
      <c r="T28" s="68"/>
    </row>
    <row r="29" spans="2:20" s="79" customFormat="1" ht="9">
      <c r="B29" s="90" t="s">
        <v>87</v>
      </c>
      <c r="C29" s="87"/>
      <c r="D29" s="80"/>
      <c r="E29" s="87"/>
      <c r="F29" s="87"/>
      <c r="G29" s="87"/>
      <c r="H29" s="88"/>
      <c r="I29" s="88"/>
      <c r="J29" s="88"/>
      <c r="K29" s="88"/>
      <c r="L29" s="88"/>
      <c r="M29" s="80"/>
      <c r="N29" s="80"/>
      <c r="O29" s="80"/>
      <c r="P29" s="152"/>
      <c r="Q29" s="86"/>
      <c r="T29" s="68"/>
    </row>
    <row r="30" spans="2:20" s="79" customFormat="1" ht="9.75" customHeight="1">
      <c r="B30" s="141" t="s">
        <v>144</v>
      </c>
      <c r="C30" s="87">
        <v>0.5</v>
      </c>
      <c r="D30" s="80">
        <v>0</v>
      </c>
      <c r="E30" s="87">
        <v>12</v>
      </c>
      <c r="F30" s="87">
        <v>0</v>
      </c>
      <c r="G30" s="87">
        <f>C30*E30</f>
        <v>6</v>
      </c>
      <c r="H30" s="89">
        <f>H$9</f>
        <v>0</v>
      </c>
      <c r="I30" s="88">
        <v>0</v>
      </c>
      <c r="J30" s="88">
        <f t="shared" ref="J30:J31" si="8">G30*H30</f>
        <v>0</v>
      </c>
      <c r="K30" s="88">
        <f t="shared" ref="K30:K31" si="9">J30*0.1</f>
        <v>0</v>
      </c>
      <c r="L30" s="88">
        <f t="shared" ref="L30:L31" si="10">J30*0.05</f>
        <v>0</v>
      </c>
      <c r="M30" s="80">
        <f>(I30*'Labor Data'!$J$10)+(J30*'Labor Data'!$J$9)+(K30*'Labor Data'!$J$11)+(L30*'Labor Data'!$J$8)</f>
        <v>0</v>
      </c>
      <c r="N30" s="80">
        <f>D30*E30*H30</f>
        <v>0</v>
      </c>
      <c r="O30" s="88">
        <v>0</v>
      </c>
      <c r="P30" s="153"/>
      <c r="Q30" s="86" t="s">
        <v>125</v>
      </c>
      <c r="T30" s="68"/>
    </row>
    <row r="31" spans="2:20" s="79" customFormat="1" ht="9">
      <c r="B31" s="139" t="s">
        <v>143</v>
      </c>
      <c r="C31" s="87">
        <v>8</v>
      </c>
      <c r="D31" s="80">
        <v>0</v>
      </c>
      <c r="E31" s="87">
        <v>1</v>
      </c>
      <c r="F31" s="87">
        <v>0</v>
      </c>
      <c r="G31" s="87">
        <f>C31*E31</f>
        <v>8</v>
      </c>
      <c r="H31" s="89">
        <f>'Annual # of Respondants'!D4</f>
        <v>9</v>
      </c>
      <c r="I31" s="88">
        <v>0</v>
      </c>
      <c r="J31" s="88">
        <f t="shared" si="8"/>
        <v>72</v>
      </c>
      <c r="K31" s="88">
        <f t="shared" si="9"/>
        <v>7.2</v>
      </c>
      <c r="L31" s="88">
        <f t="shared" si="10"/>
        <v>3.6</v>
      </c>
      <c r="M31" s="80">
        <f>(I31*'Labor Data'!$J$10)+(J31*'Labor Data'!$J$9)+(K31*'Labor Data'!$J$11)+(L31*'Labor Data'!$J$8)</f>
        <v>6722.7300000000014</v>
      </c>
      <c r="N31" s="80">
        <f>D31*E31*H31</f>
        <v>0</v>
      </c>
      <c r="O31" s="88">
        <v>0</v>
      </c>
      <c r="P31" s="153"/>
      <c r="Q31" s="86" t="s">
        <v>1082</v>
      </c>
      <c r="T31" s="68"/>
    </row>
    <row r="32" spans="2:20" s="79" customFormat="1" ht="9">
      <c r="B32" s="90" t="s">
        <v>85</v>
      </c>
      <c r="C32" s="339" t="s">
        <v>82</v>
      </c>
      <c r="D32" s="340"/>
      <c r="E32" s="87"/>
      <c r="F32" s="87"/>
      <c r="G32" s="87"/>
      <c r="H32" s="89"/>
      <c r="I32" s="88"/>
      <c r="J32" s="88"/>
      <c r="K32" s="88"/>
      <c r="L32" s="88"/>
      <c r="M32" s="80"/>
      <c r="N32" s="80"/>
      <c r="O32" s="88"/>
      <c r="P32" s="153"/>
      <c r="Q32" s="86"/>
      <c r="T32" s="68"/>
    </row>
    <row r="33" spans="1:20" s="79" customFormat="1" ht="9">
      <c r="B33" s="140" t="s">
        <v>83</v>
      </c>
      <c r="C33" s="339" t="s">
        <v>82</v>
      </c>
      <c r="D33" s="340"/>
      <c r="E33" s="87"/>
      <c r="F33" s="87"/>
      <c r="G33" s="87"/>
      <c r="H33" s="89"/>
      <c r="I33" s="88"/>
      <c r="J33" s="88"/>
      <c r="K33" s="88"/>
      <c r="L33" s="88"/>
      <c r="M33" s="80"/>
      <c r="N33" s="80"/>
      <c r="O33" s="80"/>
      <c r="P33" s="152"/>
      <c r="Q33" s="86"/>
      <c r="T33" s="68"/>
    </row>
    <row r="34" spans="1:20" s="79" customFormat="1" ht="9">
      <c r="B34" s="85" t="s">
        <v>81</v>
      </c>
      <c r="C34" s="84"/>
      <c r="D34" s="83"/>
      <c r="E34" s="84"/>
      <c r="F34" s="84"/>
      <c r="G34" s="84"/>
      <c r="H34" s="82"/>
      <c r="I34" s="82">
        <f>SUM(I25:I33)</f>
        <v>0</v>
      </c>
      <c r="J34" s="82">
        <f t="shared" ref="J34:P34" si="11">SUM(J25:J33)</f>
        <v>72</v>
      </c>
      <c r="K34" s="82">
        <f t="shared" si="11"/>
        <v>7.2</v>
      </c>
      <c r="L34" s="82">
        <f t="shared" si="11"/>
        <v>3.6</v>
      </c>
      <c r="M34" s="83">
        <f t="shared" si="11"/>
        <v>6722.7300000000014</v>
      </c>
      <c r="N34" s="83">
        <f t="shared" si="11"/>
        <v>0</v>
      </c>
      <c r="O34" s="82">
        <f t="shared" si="11"/>
        <v>0</v>
      </c>
      <c r="P34" s="83">
        <f t="shared" si="11"/>
        <v>0</v>
      </c>
      <c r="Q34" s="81"/>
      <c r="R34" s="80">
        <f>SUM(R25:R33)</f>
        <v>0</v>
      </c>
      <c r="T34" s="68"/>
    </row>
    <row r="35" spans="1:20" s="71" customFormat="1">
      <c r="B35" s="78" t="s">
        <v>80</v>
      </c>
      <c r="C35" s="76"/>
      <c r="D35" s="77"/>
      <c r="E35" s="76"/>
      <c r="F35" s="76"/>
      <c r="G35" s="76"/>
      <c r="H35" s="75"/>
      <c r="I35" s="73">
        <f>I23+I34</f>
        <v>0</v>
      </c>
      <c r="J35" s="73">
        <f>J23+J34</f>
        <v>200</v>
      </c>
      <c r="K35" s="73">
        <f>K23+K34</f>
        <v>20</v>
      </c>
      <c r="L35" s="73">
        <f>L23+L34</f>
        <v>10</v>
      </c>
      <c r="M35" s="74">
        <f t="shared" ref="M35:P35" si="12">M23+M34</f>
        <v>18674.250000000004</v>
      </c>
      <c r="N35" s="74">
        <f>N23+N34</f>
        <v>2455.2476209413121</v>
      </c>
      <c r="O35" s="73">
        <f>O23+O34</f>
        <v>5.5</v>
      </c>
      <c r="P35" s="74">
        <f t="shared" si="12"/>
        <v>20134</v>
      </c>
      <c r="Q35" s="72"/>
      <c r="T35" s="68"/>
    </row>
    <row r="36" spans="1:20" ht="6" customHeight="1"/>
    <row r="37" spans="1:20" s="68" customFormat="1" ht="12.75" customHeight="1">
      <c r="A37" s="133" t="s">
        <v>122</v>
      </c>
      <c r="B37" s="138"/>
      <c r="C37" s="138"/>
      <c r="D37" s="138"/>
      <c r="E37" s="138"/>
      <c r="F37" s="138"/>
      <c r="G37" s="138"/>
      <c r="H37" s="138"/>
      <c r="I37" s="138"/>
      <c r="J37" s="138"/>
      <c r="K37" s="138"/>
      <c r="L37" s="138"/>
      <c r="M37" s="138"/>
      <c r="N37" s="138"/>
      <c r="O37" s="138"/>
      <c r="P37" s="138"/>
      <c r="Q37" s="69"/>
    </row>
    <row r="38" spans="1:20" s="68" customFormat="1" ht="9" customHeight="1">
      <c r="A38" s="132" t="s">
        <v>96</v>
      </c>
      <c r="B38" s="68" t="s">
        <v>1035</v>
      </c>
    </row>
    <row r="39" spans="1:20" s="68" customFormat="1" ht="18" customHeight="1">
      <c r="A39" s="132" t="s">
        <v>123</v>
      </c>
      <c r="B39" s="345" t="s">
        <v>1058</v>
      </c>
      <c r="C39" s="345"/>
      <c r="D39" s="345"/>
      <c r="E39" s="345"/>
      <c r="F39" s="345"/>
      <c r="G39" s="345"/>
      <c r="H39" s="345"/>
      <c r="I39" s="345"/>
      <c r="J39" s="345"/>
      <c r="K39" s="345"/>
      <c r="L39" s="345"/>
      <c r="M39" s="345"/>
      <c r="N39" s="345"/>
      <c r="O39" s="345"/>
      <c r="P39" s="345"/>
      <c r="Q39" s="345"/>
    </row>
    <row r="40" spans="1:20" s="68" customFormat="1" ht="9" customHeight="1">
      <c r="A40" s="132" t="s">
        <v>86</v>
      </c>
      <c r="B40" s="126" t="s">
        <v>1032</v>
      </c>
    </row>
    <row r="41" spans="1:20" s="68" customFormat="1" ht="9">
      <c r="A41" s="132" t="s">
        <v>124</v>
      </c>
      <c r="B41" s="126" t="s">
        <v>1059</v>
      </c>
      <c r="C41" s="307"/>
      <c r="D41" s="307"/>
      <c r="E41" s="307"/>
      <c r="F41" s="307"/>
      <c r="G41" s="307"/>
      <c r="H41" s="307"/>
      <c r="I41" s="307"/>
      <c r="J41" s="307"/>
      <c r="K41" s="307"/>
      <c r="L41" s="307"/>
      <c r="M41" s="307"/>
      <c r="N41" s="307"/>
      <c r="O41" s="307"/>
      <c r="P41" s="307"/>
      <c r="Q41" s="307"/>
    </row>
    <row r="42" spans="1:20" s="68" customFormat="1" ht="9">
      <c r="A42" s="132" t="s">
        <v>88</v>
      </c>
      <c r="B42" s="126" t="s">
        <v>1083</v>
      </c>
      <c r="C42" s="307"/>
      <c r="D42" s="307"/>
      <c r="E42" s="307"/>
      <c r="F42" s="307"/>
      <c r="G42" s="307"/>
      <c r="H42" s="307"/>
      <c r="I42" s="307"/>
      <c r="J42" s="307"/>
      <c r="K42" s="307"/>
      <c r="L42" s="307"/>
      <c r="M42" s="307"/>
      <c r="N42" s="307"/>
      <c r="P42" s="307"/>
      <c r="Q42" s="307"/>
    </row>
    <row r="43" spans="1:20" s="68" customFormat="1" ht="9">
      <c r="A43" s="132" t="s">
        <v>125</v>
      </c>
      <c r="B43" s="68" t="s">
        <v>1073</v>
      </c>
    </row>
    <row r="44" spans="1:20" s="68" customFormat="1" ht="9">
      <c r="A44" s="132" t="s">
        <v>126</v>
      </c>
      <c r="B44" s="68" t="s">
        <v>1074</v>
      </c>
      <c r="C44" s="307"/>
      <c r="D44" s="307"/>
      <c r="E44" s="307"/>
      <c r="F44" s="307"/>
      <c r="G44" s="307"/>
      <c r="H44" s="307"/>
      <c r="I44" s="307"/>
      <c r="J44" s="307"/>
      <c r="K44" s="307"/>
      <c r="L44" s="307"/>
      <c r="M44" s="307"/>
    </row>
    <row r="45" spans="1:20" s="68" customFormat="1" ht="9" customHeight="1">
      <c r="A45" s="132" t="s">
        <v>127</v>
      </c>
      <c r="B45" s="135" t="s">
        <v>1066</v>
      </c>
      <c r="C45" s="134"/>
      <c r="D45" s="134"/>
      <c r="E45" s="134"/>
      <c r="F45" s="134"/>
      <c r="G45" s="134"/>
      <c r="H45" s="134"/>
      <c r="I45" s="134"/>
      <c r="J45" s="134"/>
      <c r="K45" s="134"/>
      <c r="L45" s="134"/>
      <c r="O45" s="67"/>
      <c r="P45" s="67"/>
      <c r="Q45" s="69"/>
    </row>
    <row r="46" spans="1:20" s="68" customFormat="1" ht="9" customHeight="1">
      <c r="A46" s="132" t="s">
        <v>128</v>
      </c>
      <c r="B46" s="68" t="s">
        <v>1062</v>
      </c>
      <c r="C46" s="69"/>
      <c r="D46" s="69"/>
      <c r="E46" s="69"/>
      <c r="F46" s="69"/>
      <c r="G46" s="69"/>
      <c r="H46" s="70"/>
      <c r="I46" s="69"/>
      <c r="J46" s="69"/>
      <c r="K46" s="69"/>
      <c r="L46" s="69"/>
      <c r="O46" s="67"/>
      <c r="P46" s="67"/>
      <c r="Q46" s="69"/>
    </row>
    <row r="47" spans="1:20" s="68" customFormat="1" ht="9">
      <c r="A47" s="132" t="s">
        <v>129</v>
      </c>
      <c r="B47" s="126" t="s">
        <v>1084</v>
      </c>
      <c r="C47" s="69"/>
      <c r="D47" s="69"/>
      <c r="E47" s="69"/>
      <c r="F47" s="69"/>
      <c r="G47" s="69"/>
      <c r="H47" s="70"/>
      <c r="I47" s="69"/>
      <c r="J47" s="69"/>
      <c r="K47" s="69"/>
      <c r="L47" s="69"/>
      <c r="O47" s="67"/>
      <c r="P47" s="67"/>
      <c r="Q47" s="69"/>
    </row>
    <row r="48" spans="1:20" s="68" customFormat="1" ht="9" customHeight="1">
      <c r="A48" s="132" t="s">
        <v>84</v>
      </c>
      <c r="B48" s="126" t="s">
        <v>136</v>
      </c>
      <c r="C48" s="69"/>
      <c r="D48" s="69"/>
      <c r="E48" s="69"/>
      <c r="F48" s="69"/>
      <c r="G48" s="69"/>
      <c r="H48" s="70"/>
      <c r="I48" s="69"/>
      <c r="J48" s="69"/>
      <c r="K48" s="69"/>
      <c r="L48" s="69"/>
      <c r="O48" s="67"/>
      <c r="P48" s="67"/>
      <c r="Q48" s="69"/>
    </row>
    <row r="49" spans="1:17" s="68" customFormat="1" ht="9">
      <c r="A49" s="132" t="s">
        <v>130</v>
      </c>
      <c r="B49" s="68" t="s">
        <v>1031</v>
      </c>
      <c r="O49" s="67"/>
      <c r="P49" s="67"/>
      <c r="Q49" s="69"/>
    </row>
    <row r="50" spans="1:17" s="68" customFormat="1" ht="9">
      <c r="A50" s="132" t="s">
        <v>131</v>
      </c>
      <c r="B50" s="126" t="s">
        <v>137</v>
      </c>
      <c r="C50" s="69"/>
      <c r="D50" s="69"/>
      <c r="E50" s="69"/>
      <c r="F50" s="69"/>
      <c r="G50" s="69"/>
      <c r="H50" s="70"/>
      <c r="I50" s="69"/>
      <c r="J50" s="69"/>
      <c r="K50" s="69"/>
      <c r="L50" s="69"/>
      <c r="M50" s="69"/>
      <c r="N50" s="67"/>
      <c r="O50" s="67"/>
      <c r="P50" s="67"/>
      <c r="Q50" s="69"/>
    </row>
    <row r="51" spans="1:17" s="68" customFormat="1" ht="9">
      <c r="A51" s="132" t="s">
        <v>135</v>
      </c>
      <c r="B51" s="126" t="s">
        <v>1067</v>
      </c>
      <c r="C51" s="307"/>
      <c r="D51" s="307"/>
      <c r="E51" s="307"/>
      <c r="F51" s="307"/>
      <c r="G51" s="307"/>
      <c r="H51" s="307"/>
      <c r="I51" s="307"/>
      <c r="J51" s="307"/>
      <c r="K51" s="307"/>
      <c r="L51" s="307"/>
      <c r="M51" s="307"/>
      <c r="N51" s="307"/>
      <c r="O51" s="307"/>
      <c r="P51" s="307"/>
      <c r="Q51" s="307"/>
    </row>
    <row r="52" spans="1:17" s="68" customFormat="1" ht="9">
      <c r="B52" s="266"/>
      <c r="C52" s="266"/>
      <c r="D52" s="266"/>
      <c r="E52" s="266"/>
      <c r="F52" s="266"/>
      <c r="G52" s="266"/>
      <c r="H52" s="266"/>
      <c r="I52" s="266"/>
      <c r="J52" s="266"/>
      <c r="K52" s="266"/>
      <c r="L52" s="266"/>
      <c r="M52" s="266"/>
      <c r="N52" s="266"/>
      <c r="O52" s="266"/>
      <c r="P52" s="266"/>
      <c r="Q52" s="266"/>
    </row>
    <row r="53" spans="1:17" s="68" customFormat="1" ht="9">
      <c r="B53" s="266"/>
      <c r="C53" s="266"/>
      <c r="D53" s="266"/>
      <c r="E53" s="266"/>
      <c r="F53" s="266"/>
      <c r="G53" s="266"/>
      <c r="H53" s="266"/>
      <c r="I53" s="266"/>
      <c r="J53" s="266"/>
      <c r="K53" s="266"/>
      <c r="L53" s="266"/>
      <c r="M53" s="266"/>
      <c r="N53" s="266"/>
      <c r="O53" s="266"/>
      <c r="P53" s="266"/>
      <c r="Q53" s="266"/>
    </row>
    <row r="54" spans="1:17" s="68" customFormat="1" ht="9">
      <c r="B54" s="266"/>
      <c r="C54" s="266"/>
      <c r="D54" s="266"/>
      <c r="E54" s="266"/>
      <c r="F54" s="266"/>
      <c r="G54" s="266"/>
      <c r="H54" s="266"/>
      <c r="I54" s="266"/>
      <c r="J54" s="266"/>
      <c r="K54" s="266"/>
      <c r="L54" s="266"/>
      <c r="M54" s="266"/>
      <c r="N54" s="266"/>
      <c r="O54" s="266"/>
      <c r="P54" s="266"/>
    </row>
    <row r="55" spans="1:17" s="68" customFormat="1" ht="9">
      <c r="Q55" s="69"/>
    </row>
    <row r="56" spans="1:17" s="68" customFormat="1" ht="9">
      <c r="C56" s="69"/>
      <c r="D56" s="69"/>
      <c r="E56" s="69"/>
      <c r="F56" s="69"/>
      <c r="G56" s="69"/>
      <c r="H56" s="70"/>
      <c r="I56" s="69"/>
      <c r="J56" s="69"/>
      <c r="K56" s="69"/>
      <c r="L56" s="69"/>
      <c r="M56" s="69"/>
      <c r="N56" s="67"/>
      <c r="O56" s="67"/>
      <c r="P56" s="67"/>
      <c r="Q56" s="69"/>
    </row>
    <row r="57" spans="1:17" s="68" customFormat="1" ht="9">
      <c r="C57" s="69"/>
      <c r="D57" s="69"/>
      <c r="E57" s="69"/>
      <c r="F57" s="69"/>
      <c r="G57" s="69"/>
      <c r="H57" s="70"/>
      <c r="I57" s="69"/>
      <c r="J57" s="69"/>
      <c r="K57" s="69"/>
      <c r="L57" s="69"/>
      <c r="M57" s="69"/>
      <c r="N57" s="67"/>
      <c r="O57" s="67"/>
      <c r="P57" s="67"/>
      <c r="Q57" s="69"/>
    </row>
    <row r="58" spans="1:17" s="68" customFormat="1" ht="9">
      <c r="C58" s="69"/>
      <c r="D58" s="69"/>
      <c r="E58" s="69"/>
      <c r="F58" s="69"/>
      <c r="G58" s="69"/>
      <c r="H58" s="70"/>
      <c r="I58" s="69"/>
      <c r="J58" s="69"/>
      <c r="K58" s="69"/>
      <c r="L58" s="69"/>
      <c r="M58" s="69"/>
      <c r="N58" s="67"/>
      <c r="O58" s="67"/>
      <c r="P58" s="67"/>
      <c r="Q58" s="69"/>
    </row>
    <row r="59" spans="1:17" s="68" customFormat="1" ht="9">
      <c r="C59" s="69"/>
      <c r="D59" s="69"/>
      <c r="E59" s="69"/>
      <c r="F59" s="69"/>
      <c r="G59" s="69"/>
      <c r="H59" s="70"/>
      <c r="I59" s="69"/>
      <c r="J59" s="69"/>
      <c r="K59" s="69"/>
      <c r="L59" s="69"/>
      <c r="M59" s="69"/>
      <c r="N59" s="67"/>
      <c r="O59" s="67"/>
      <c r="P59" s="67"/>
      <c r="Q59" s="69"/>
    </row>
    <row r="60" spans="1:17" s="68" customFormat="1" ht="9">
      <c r="C60" s="69"/>
      <c r="D60" s="69"/>
      <c r="E60" s="69"/>
      <c r="F60" s="69"/>
      <c r="G60" s="69"/>
      <c r="H60" s="70"/>
      <c r="I60" s="69"/>
      <c r="J60" s="69"/>
      <c r="K60" s="69"/>
      <c r="L60" s="69"/>
      <c r="M60" s="69"/>
      <c r="N60" s="67"/>
      <c r="O60" s="67"/>
      <c r="P60" s="67"/>
      <c r="Q60" s="69"/>
    </row>
    <row r="61" spans="1:17" s="68" customFormat="1" ht="9">
      <c r="C61" s="69"/>
      <c r="D61" s="69"/>
      <c r="E61" s="69"/>
      <c r="F61" s="69"/>
      <c r="G61" s="69"/>
      <c r="H61" s="70"/>
      <c r="I61" s="69"/>
      <c r="J61" s="69"/>
      <c r="K61" s="69"/>
      <c r="L61" s="69"/>
      <c r="M61" s="69"/>
      <c r="N61" s="67"/>
      <c r="O61" s="67"/>
      <c r="P61" s="67"/>
      <c r="Q61" s="69"/>
    </row>
    <row r="62" spans="1:17" s="68" customFormat="1" ht="9">
      <c r="C62" s="69"/>
      <c r="D62" s="69"/>
      <c r="E62" s="69"/>
      <c r="F62" s="69"/>
      <c r="G62" s="69"/>
      <c r="H62" s="70"/>
      <c r="I62" s="69"/>
      <c r="J62" s="69"/>
      <c r="K62" s="69"/>
      <c r="L62" s="69"/>
      <c r="M62" s="69"/>
      <c r="N62" s="67"/>
      <c r="O62" s="67"/>
      <c r="P62" s="67"/>
      <c r="Q62" s="69"/>
    </row>
    <row r="63" spans="1:17" s="68" customFormat="1" ht="9">
      <c r="C63" s="69"/>
      <c r="D63" s="69"/>
      <c r="E63" s="69"/>
      <c r="F63" s="69"/>
      <c r="G63" s="69"/>
      <c r="H63" s="70"/>
      <c r="I63" s="69"/>
      <c r="J63" s="69"/>
      <c r="K63" s="69"/>
      <c r="L63" s="69"/>
      <c r="M63" s="69"/>
      <c r="N63" s="67"/>
      <c r="O63" s="67"/>
      <c r="P63" s="67"/>
      <c r="Q63" s="69"/>
    </row>
    <row r="64" spans="1:17" s="68" customFormat="1" ht="9">
      <c r="C64" s="69"/>
      <c r="D64" s="69"/>
      <c r="E64" s="69"/>
      <c r="F64" s="69"/>
      <c r="G64" s="69"/>
      <c r="H64" s="70"/>
      <c r="I64" s="69"/>
      <c r="J64" s="69"/>
      <c r="K64" s="69"/>
      <c r="L64" s="69"/>
      <c r="M64" s="69"/>
      <c r="N64" s="67"/>
      <c r="O64" s="67"/>
      <c r="P64" s="67"/>
      <c r="Q64" s="69"/>
    </row>
    <row r="65" spans="3:17" s="68" customFormat="1" ht="9">
      <c r="C65" s="69"/>
      <c r="D65" s="69"/>
      <c r="E65" s="69"/>
      <c r="F65" s="69"/>
      <c r="G65" s="69"/>
      <c r="H65" s="70"/>
      <c r="I65" s="69"/>
      <c r="J65" s="69"/>
      <c r="K65" s="69"/>
      <c r="L65" s="69"/>
      <c r="M65" s="69"/>
      <c r="N65" s="67"/>
      <c r="O65" s="67"/>
      <c r="P65" s="67"/>
      <c r="Q65" s="69"/>
    </row>
    <row r="66" spans="3:17" s="68" customFormat="1" ht="9">
      <c r="C66" s="69"/>
      <c r="D66" s="69"/>
      <c r="E66" s="69"/>
      <c r="F66" s="69"/>
      <c r="G66" s="69"/>
      <c r="H66" s="70"/>
      <c r="I66" s="69"/>
      <c r="J66" s="69"/>
      <c r="K66" s="69"/>
      <c r="L66" s="69"/>
      <c r="M66" s="69"/>
      <c r="N66" s="67"/>
      <c r="O66" s="67"/>
      <c r="P66" s="67"/>
      <c r="Q66" s="69"/>
    </row>
    <row r="67" spans="3:17" s="68" customFormat="1" ht="9">
      <c r="C67" s="69"/>
      <c r="D67" s="69"/>
      <c r="E67" s="69"/>
      <c r="F67" s="69"/>
      <c r="G67" s="69"/>
      <c r="H67" s="70"/>
      <c r="I67" s="69"/>
      <c r="J67" s="69"/>
      <c r="K67" s="69"/>
      <c r="L67" s="69"/>
      <c r="M67" s="69"/>
      <c r="N67" s="67"/>
      <c r="O67" s="67"/>
      <c r="P67" s="67"/>
      <c r="Q67" s="69"/>
    </row>
    <row r="68" spans="3:17" s="68" customFormat="1" ht="9">
      <c r="C68" s="69"/>
      <c r="D68" s="69"/>
      <c r="E68" s="69"/>
      <c r="F68" s="69"/>
      <c r="G68" s="69"/>
      <c r="H68" s="70"/>
      <c r="I68" s="69"/>
      <c r="J68" s="69"/>
      <c r="K68" s="69"/>
      <c r="L68" s="69"/>
      <c r="M68" s="69"/>
      <c r="N68" s="67"/>
      <c r="O68" s="67"/>
      <c r="P68" s="67"/>
      <c r="Q68" s="69"/>
    </row>
    <row r="69" spans="3:17" s="68" customFormat="1" ht="9">
      <c r="C69" s="69"/>
      <c r="D69" s="69"/>
      <c r="E69" s="69"/>
      <c r="F69" s="69"/>
      <c r="G69" s="69"/>
      <c r="H69" s="70"/>
      <c r="I69" s="69"/>
      <c r="J69" s="69"/>
      <c r="K69" s="69"/>
      <c r="L69" s="69"/>
      <c r="M69" s="69"/>
      <c r="N69" s="67"/>
      <c r="O69" s="67"/>
      <c r="P69" s="67"/>
      <c r="Q69" s="69"/>
    </row>
    <row r="70" spans="3:17" s="68" customFormat="1" ht="9">
      <c r="C70" s="69"/>
      <c r="D70" s="69"/>
      <c r="E70" s="69"/>
      <c r="F70" s="69"/>
      <c r="G70" s="69"/>
      <c r="H70" s="70"/>
      <c r="I70" s="69"/>
      <c r="J70" s="69"/>
      <c r="K70" s="69"/>
      <c r="L70" s="69"/>
      <c r="M70" s="69"/>
      <c r="N70" s="67"/>
      <c r="O70" s="67"/>
      <c r="P70" s="67"/>
      <c r="Q70" s="69"/>
    </row>
    <row r="71" spans="3:17" s="68" customFormat="1" ht="9">
      <c r="C71" s="69"/>
      <c r="D71" s="69"/>
      <c r="E71" s="69"/>
      <c r="F71" s="69"/>
      <c r="G71" s="69"/>
      <c r="H71" s="70"/>
      <c r="I71" s="69"/>
      <c r="J71" s="69"/>
      <c r="K71" s="69"/>
      <c r="L71" s="69"/>
      <c r="M71" s="69"/>
      <c r="N71" s="67"/>
      <c r="O71" s="67"/>
      <c r="P71" s="67"/>
      <c r="Q71" s="69"/>
    </row>
    <row r="72" spans="3:17" s="68" customFormat="1">
      <c r="C72" s="69"/>
      <c r="D72" s="69"/>
      <c r="E72" s="69"/>
      <c r="F72" s="69"/>
      <c r="G72" s="69"/>
      <c r="H72" s="70"/>
      <c r="I72" s="69"/>
      <c r="J72" s="69"/>
      <c r="K72" s="69"/>
      <c r="L72" s="69"/>
      <c r="M72" s="69"/>
      <c r="N72" s="67"/>
      <c r="O72" s="67"/>
      <c r="P72" s="67"/>
      <c r="Q72" s="64"/>
    </row>
    <row r="73" spans="3:17" s="68" customFormat="1">
      <c r="C73" s="69"/>
      <c r="D73" s="69"/>
      <c r="E73" s="69"/>
      <c r="F73" s="64"/>
      <c r="G73" s="69"/>
      <c r="H73" s="70"/>
      <c r="I73" s="64"/>
      <c r="J73" s="69"/>
      <c r="K73" s="69"/>
      <c r="L73" s="69"/>
      <c r="M73" s="69"/>
      <c r="N73" s="67"/>
      <c r="O73" s="67"/>
      <c r="P73" s="67"/>
      <c r="Q73" s="64"/>
    </row>
    <row r="74" spans="3:17">
      <c r="O74" s="67"/>
      <c r="P74" s="67"/>
    </row>
    <row r="75" spans="3:17">
      <c r="O75" s="67"/>
      <c r="P75" s="67"/>
    </row>
  </sheetData>
  <mergeCells count="15">
    <mergeCell ref="C28:D28"/>
    <mergeCell ref="C32:D32"/>
    <mergeCell ref="C33:D33"/>
    <mergeCell ref="B39:Q39"/>
    <mergeCell ref="C20:D20"/>
    <mergeCell ref="C21:D21"/>
    <mergeCell ref="C25:D25"/>
    <mergeCell ref="C26:D26"/>
    <mergeCell ref="C27:D27"/>
    <mergeCell ref="C12:D12"/>
    <mergeCell ref="B1:Q1"/>
    <mergeCell ref="B2:Q2"/>
    <mergeCell ref="C4:D4"/>
    <mergeCell ref="C5:D5"/>
    <mergeCell ref="C11:D11"/>
  </mergeCells>
  <pageMargins left="0.25" right="0.25" top="0.5" bottom="0.5" header="0.5" footer="0.5"/>
  <pageSetup scale="75" orientation="landscape" r:id="rId1"/>
  <headerFooter alignWithMargins="0"/>
</worksheet>
</file>

<file path=xl/worksheets/sheet9.xml><?xml version="1.0" encoding="utf-8"?>
<worksheet xmlns="http://schemas.openxmlformats.org/spreadsheetml/2006/main" xmlns:r="http://schemas.openxmlformats.org/officeDocument/2006/relationships">
  <dimension ref="A1:T75"/>
  <sheetViews>
    <sheetView zoomScaleNormal="100" workbookViewId="0">
      <pane xSplit="2" ySplit="3" topLeftCell="C22" activePane="bottomRight" state="frozen"/>
      <selection activeCell="O55" sqref="O55"/>
      <selection pane="topRight" activeCell="O55" sqref="O55"/>
      <selection pane="bottomLeft" activeCell="O55" sqref="O55"/>
      <selection pane="bottomRight" activeCell="B47" sqref="B47"/>
    </sheetView>
  </sheetViews>
  <sheetFormatPr defaultRowHeight="11.25"/>
  <cols>
    <col min="1" max="1" width="2" style="63" customWidth="1"/>
    <col min="2" max="2" width="36.7109375" style="63" customWidth="1"/>
    <col min="3" max="3" width="8.85546875" style="64" bestFit="1" customWidth="1"/>
    <col min="4" max="4" width="7.85546875" style="64" customWidth="1"/>
    <col min="5" max="5" width="9.28515625" style="64" bestFit="1" customWidth="1"/>
    <col min="6" max="6" width="9.28515625" style="64" customWidth="1"/>
    <col min="7" max="7" width="8.28515625" style="64" customWidth="1"/>
    <col min="8" max="8" width="9.42578125" style="66" bestFit="1" customWidth="1"/>
    <col min="9" max="11" width="6.85546875" style="64" bestFit="1" customWidth="1"/>
    <col min="12" max="12" width="8" style="64" customWidth="1"/>
    <col min="13" max="13" width="8.42578125" style="64" customWidth="1"/>
    <col min="14" max="14" width="10.140625" style="65" bestFit="1" customWidth="1"/>
    <col min="15" max="15" width="10" style="65" bestFit="1" customWidth="1"/>
    <col min="16" max="16" width="10" style="65" customWidth="1"/>
    <col min="17" max="17" width="4.42578125" style="64" bestFit="1" customWidth="1"/>
    <col min="18" max="18" width="0.140625" style="63" customWidth="1"/>
    <col min="19" max="19" width="3.7109375" style="63" customWidth="1"/>
    <col min="20" max="16384" width="9.140625" style="63"/>
  </cols>
  <sheetData>
    <row r="1" spans="2:19">
      <c r="B1" s="341" t="s">
        <v>112</v>
      </c>
      <c r="C1" s="341"/>
      <c r="D1" s="341"/>
      <c r="E1" s="341"/>
      <c r="F1" s="341"/>
      <c r="G1" s="341"/>
      <c r="H1" s="341"/>
      <c r="I1" s="341"/>
      <c r="J1" s="341"/>
      <c r="K1" s="341"/>
      <c r="L1" s="341"/>
      <c r="M1" s="341"/>
      <c r="N1" s="341"/>
      <c r="O1" s="341"/>
      <c r="P1" s="341"/>
      <c r="Q1" s="341"/>
    </row>
    <row r="2" spans="2:19">
      <c r="B2" s="342" t="s">
        <v>1072</v>
      </c>
      <c r="C2" s="342"/>
      <c r="D2" s="342"/>
      <c r="E2" s="342"/>
      <c r="F2" s="342"/>
      <c r="G2" s="342"/>
      <c r="H2" s="342"/>
      <c r="I2" s="342"/>
      <c r="J2" s="342"/>
      <c r="K2" s="342"/>
      <c r="L2" s="342"/>
      <c r="M2" s="342"/>
      <c r="N2" s="342"/>
      <c r="O2" s="342"/>
      <c r="P2" s="342"/>
      <c r="Q2" s="342"/>
    </row>
    <row r="3" spans="2:19" s="100" customFormat="1" ht="66.75" customHeight="1">
      <c r="B3" s="102" t="s">
        <v>109</v>
      </c>
      <c r="C3" s="102" t="s">
        <v>1033</v>
      </c>
      <c r="D3" s="102" t="s">
        <v>1020</v>
      </c>
      <c r="E3" s="102" t="s">
        <v>1021</v>
      </c>
      <c r="F3" s="102" t="s">
        <v>1028</v>
      </c>
      <c r="G3" s="102" t="s">
        <v>1022</v>
      </c>
      <c r="H3" s="136" t="s">
        <v>1029</v>
      </c>
      <c r="I3" s="137" t="s">
        <v>1025</v>
      </c>
      <c r="J3" s="137" t="s">
        <v>1023</v>
      </c>
      <c r="K3" s="137" t="s">
        <v>1024</v>
      </c>
      <c r="L3" s="137" t="s">
        <v>1026</v>
      </c>
      <c r="M3" s="102" t="s">
        <v>1027</v>
      </c>
      <c r="N3" s="137" t="s">
        <v>1030</v>
      </c>
      <c r="O3" s="137" t="s">
        <v>1034</v>
      </c>
      <c r="P3" s="137" t="s">
        <v>1068</v>
      </c>
      <c r="Q3" s="101" t="s">
        <v>108</v>
      </c>
      <c r="R3" s="100" t="s">
        <v>107</v>
      </c>
    </row>
    <row r="4" spans="2:19" s="79" customFormat="1" ht="9">
      <c r="B4" s="99" t="s">
        <v>106</v>
      </c>
      <c r="C4" s="343" t="s">
        <v>82</v>
      </c>
      <c r="D4" s="344"/>
      <c r="E4" s="97"/>
      <c r="F4" s="97"/>
      <c r="G4" s="97"/>
      <c r="H4" s="98"/>
      <c r="I4" s="98"/>
      <c r="J4" s="98"/>
      <c r="K4" s="98"/>
      <c r="L4" s="98"/>
      <c r="M4" s="96"/>
      <c r="N4" s="96"/>
      <c r="O4" s="96"/>
      <c r="P4" s="151"/>
      <c r="Q4" s="95"/>
    </row>
    <row r="5" spans="2:19" s="79" customFormat="1" ht="9">
      <c r="B5" s="90" t="s">
        <v>105</v>
      </c>
      <c r="C5" s="339" t="s">
        <v>82</v>
      </c>
      <c r="D5" s="340"/>
      <c r="E5" s="87"/>
      <c r="F5" s="87"/>
      <c r="G5" s="87"/>
      <c r="H5" s="88"/>
      <c r="I5" s="88"/>
      <c r="J5" s="88"/>
      <c r="K5" s="88"/>
      <c r="L5" s="88"/>
      <c r="M5" s="80"/>
      <c r="N5" s="80"/>
      <c r="O5" s="80"/>
      <c r="P5" s="152"/>
      <c r="Q5" s="86"/>
    </row>
    <row r="6" spans="2:19" s="79" customFormat="1" ht="9">
      <c r="B6" s="90" t="s">
        <v>104</v>
      </c>
      <c r="C6" s="87"/>
      <c r="D6" s="80"/>
      <c r="E6" s="87"/>
      <c r="F6" s="87"/>
      <c r="G6" s="87"/>
      <c r="H6" s="88"/>
      <c r="I6" s="88"/>
      <c r="J6" s="88"/>
      <c r="K6" s="88"/>
      <c r="L6" s="88"/>
      <c r="M6" s="80"/>
      <c r="N6" s="80"/>
      <c r="O6" s="80"/>
      <c r="P6" s="152"/>
      <c r="Q6" s="86"/>
    </row>
    <row r="7" spans="2:19" s="79" customFormat="1" ht="9">
      <c r="B7" s="142" t="s">
        <v>103</v>
      </c>
      <c r="C7" s="87">
        <v>40</v>
      </c>
      <c r="D7" s="80">
        <v>0</v>
      </c>
      <c r="E7" s="87">
        <v>1</v>
      </c>
      <c r="F7" s="87">
        <v>0</v>
      </c>
      <c r="G7" s="87">
        <f>C7*E7</f>
        <v>40</v>
      </c>
      <c r="H7" s="89">
        <f>'Annual # of Respondants'!E12</f>
        <v>6</v>
      </c>
      <c r="I7" s="88">
        <v>0</v>
      </c>
      <c r="J7" s="88">
        <f>G7*H7</f>
        <v>240</v>
      </c>
      <c r="K7" s="88">
        <f>J7*0.1</f>
        <v>24</v>
      </c>
      <c r="L7" s="89">
        <f>J7*0.05</f>
        <v>12</v>
      </c>
      <c r="M7" s="80">
        <f>(I7*'Labor Data'!$J$10)+(J7*'Labor Data'!$J$9)+(K7*'Labor Data'!$J$11)+(L7*'Labor Data'!$J$8)</f>
        <v>22409.100000000002</v>
      </c>
      <c r="N7" s="80">
        <f>D7*E7*H7</f>
        <v>0</v>
      </c>
      <c r="O7" s="88">
        <v>0</v>
      </c>
      <c r="P7" s="153"/>
      <c r="Q7" s="86" t="s">
        <v>124</v>
      </c>
    </row>
    <row r="8" spans="2:19" s="79" customFormat="1" ht="9">
      <c r="B8" s="90" t="s">
        <v>102</v>
      </c>
      <c r="C8" s="87"/>
      <c r="D8" s="80"/>
      <c r="E8" s="87"/>
      <c r="F8" s="87"/>
      <c r="G8" s="87"/>
      <c r="H8" s="88"/>
      <c r="I8" s="88"/>
      <c r="J8" s="88"/>
      <c r="K8" s="88"/>
      <c r="L8" s="88"/>
      <c r="M8" s="80"/>
      <c r="N8" s="80"/>
      <c r="O8" s="80"/>
      <c r="P8" s="152"/>
      <c r="Q8" s="86"/>
      <c r="S8" s="94"/>
    </row>
    <row r="9" spans="2:19" s="79" customFormat="1" ht="9">
      <c r="B9" s="142" t="s">
        <v>101</v>
      </c>
      <c r="C9" s="87">
        <v>12</v>
      </c>
      <c r="D9" s="80">
        <f>'Other Cost Basis'!G2</f>
        <v>1105.3024868650327</v>
      </c>
      <c r="E9" s="87">
        <v>1</v>
      </c>
      <c r="F9" s="87">
        <v>0</v>
      </c>
      <c r="G9" s="87">
        <f>C9*E9</f>
        <v>12</v>
      </c>
      <c r="H9" s="89">
        <f>'Annual # of Respondants'!E$9</f>
        <v>0</v>
      </c>
      <c r="I9" s="88">
        <v>0</v>
      </c>
      <c r="J9" s="88">
        <f>G9*H9</f>
        <v>0</v>
      </c>
      <c r="K9" s="88">
        <f>J9*0.1</f>
        <v>0</v>
      </c>
      <c r="L9" s="88">
        <f>J9*0.05</f>
        <v>0</v>
      </c>
      <c r="M9" s="80">
        <f>(I9*'Labor Data'!$J$10)+(J9*'Labor Data'!$J$9)+(K9*'Labor Data'!$J$11)+(L9*'Labor Data'!$J$8)</f>
        <v>0</v>
      </c>
      <c r="N9" s="80">
        <f>D9*E9*H9</f>
        <v>0</v>
      </c>
      <c r="O9" s="88">
        <f>E9*H9</f>
        <v>0</v>
      </c>
      <c r="P9" s="153">
        <f>'Other Cost Basis'!B2</f>
        <v>10067</v>
      </c>
      <c r="Q9" s="86" t="s">
        <v>132</v>
      </c>
      <c r="S9" s="94"/>
    </row>
    <row r="10" spans="2:19" s="79" customFormat="1" ht="9">
      <c r="B10" s="142" t="s">
        <v>100</v>
      </c>
      <c r="C10" s="87">
        <f>'Annual Controller Detail'!D17</f>
        <v>17</v>
      </c>
      <c r="D10" s="80">
        <f>3*125</f>
        <v>375</v>
      </c>
      <c r="E10" s="87">
        <v>4</v>
      </c>
      <c r="F10" s="87">
        <f>C10*E10</f>
        <v>68</v>
      </c>
      <c r="G10" s="87">
        <v>0</v>
      </c>
      <c r="H10" s="89">
        <f>H$9</f>
        <v>0</v>
      </c>
      <c r="I10" s="88">
        <f>F10*H10</f>
        <v>0</v>
      </c>
      <c r="J10" s="88">
        <v>0</v>
      </c>
      <c r="K10" s="88">
        <v>0</v>
      </c>
      <c r="L10" s="88">
        <v>0</v>
      </c>
      <c r="M10" s="80">
        <f>(I10*'Labor Data'!$J$10)+(J10*'Labor Data'!$J$9)+(K10*'Labor Data'!$J$11)+(L10*'Labor Data'!$J$8)</f>
        <v>0</v>
      </c>
      <c r="N10" s="80">
        <f>D10*E10*H10</f>
        <v>0</v>
      </c>
      <c r="O10" s="88">
        <f>E10*H10</f>
        <v>0</v>
      </c>
      <c r="P10" s="153"/>
      <c r="Q10" s="86" t="s">
        <v>1036</v>
      </c>
      <c r="S10" s="94"/>
    </row>
    <row r="11" spans="2:19" s="79" customFormat="1" ht="9">
      <c r="B11" s="90" t="s">
        <v>99</v>
      </c>
      <c r="C11" s="339" t="s">
        <v>119</v>
      </c>
      <c r="D11" s="340"/>
      <c r="E11" s="87"/>
      <c r="F11" s="87"/>
      <c r="G11" s="87"/>
      <c r="H11" s="88"/>
      <c r="I11" s="88"/>
      <c r="J11" s="88"/>
      <c r="K11" s="88"/>
      <c r="L11" s="88"/>
      <c r="M11" s="80"/>
      <c r="N11" s="80"/>
      <c r="O11" s="80"/>
      <c r="P11" s="152"/>
      <c r="Q11" s="86"/>
      <c r="S11" s="94"/>
    </row>
    <row r="12" spans="2:19" s="79" customFormat="1" ht="9">
      <c r="B12" s="90" t="s">
        <v>98</v>
      </c>
      <c r="C12" s="339" t="s">
        <v>119</v>
      </c>
      <c r="D12" s="340"/>
      <c r="E12" s="87"/>
      <c r="F12" s="87"/>
      <c r="G12" s="87"/>
      <c r="H12" s="88"/>
      <c r="I12" s="88"/>
      <c r="J12" s="88"/>
      <c r="K12" s="88"/>
      <c r="L12" s="88"/>
      <c r="M12" s="80"/>
      <c r="N12" s="80"/>
      <c r="O12" s="80"/>
      <c r="P12" s="152"/>
      <c r="Q12" s="86"/>
    </row>
    <row r="13" spans="2:19" s="79" customFormat="1" ht="9">
      <c r="B13" s="90" t="s">
        <v>97</v>
      </c>
      <c r="C13" s="87"/>
      <c r="D13" s="80"/>
      <c r="E13" s="87"/>
      <c r="F13" s="87"/>
      <c r="G13" s="87"/>
      <c r="H13" s="88"/>
      <c r="I13" s="88"/>
      <c r="J13" s="88"/>
      <c r="K13" s="88"/>
      <c r="L13" s="88"/>
      <c r="M13" s="80"/>
      <c r="N13" s="80"/>
      <c r="O13" s="80"/>
      <c r="P13" s="152"/>
      <c r="Q13" s="86"/>
    </row>
    <row r="14" spans="2:19" s="79" customFormat="1" ht="9">
      <c r="B14" s="141" t="s">
        <v>138</v>
      </c>
      <c r="C14" s="87">
        <v>2</v>
      </c>
      <c r="D14" s="80">
        <v>0</v>
      </c>
      <c r="E14" s="87">
        <v>1</v>
      </c>
      <c r="F14" s="87">
        <v>0</v>
      </c>
      <c r="G14" s="87">
        <f>C14*E14</f>
        <v>2</v>
      </c>
      <c r="H14" s="89">
        <v>0</v>
      </c>
      <c r="I14" s="88">
        <v>0</v>
      </c>
      <c r="J14" s="88">
        <f>G14*H14</f>
        <v>0</v>
      </c>
      <c r="K14" s="88">
        <f>J14*0.1</f>
        <v>0</v>
      </c>
      <c r="L14" s="88">
        <f>J14*0.05</f>
        <v>0</v>
      </c>
      <c r="M14" s="80">
        <f>(I14*'Labor Data'!$J$10)+(J14*'Labor Data'!$J$9)+(K14*'Labor Data'!$J$11)+(L14*'Labor Data'!$J$8)</f>
        <v>0</v>
      </c>
      <c r="N14" s="80">
        <f>D14*E14*H14</f>
        <v>0</v>
      </c>
      <c r="O14" s="88">
        <f>E14*H14</f>
        <v>0</v>
      </c>
      <c r="P14" s="153"/>
      <c r="Q14" s="86" t="s">
        <v>127</v>
      </c>
    </row>
    <row r="15" spans="2:19" s="79" customFormat="1" ht="9">
      <c r="B15" s="139" t="s">
        <v>133</v>
      </c>
      <c r="C15" s="87">
        <v>8</v>
      </c>
      <c r="D15" s="80">
        <v>0</v>
      </c>
      <c r="E15" s="87">
        <v>1</v>
      </c>
      <c r="F15" s="87">
        <v>0</v>
      </c>
      <c r="G15" s="87">
        <f>C15*E15</f>
        <v>8</v>
      </c>
      <c r="H15" s="89">
        <f>0.5*'Annual # of Respondants'!E10</f>
        <v>7.5</v>
      </c>
      <c r="I15" s="88">
        <v>0</v>
      </c>
      <c r="J15" s="88">
        <f>G15*H15</f>
        <v>60</v>
      </c>
      <c r="K15" s="88">
        <f>J15*0.1</f>
        <v>6</v>
      </c>
      <c r="L15" s="88">
        <f>J15*0.05</f>
        <v>3</v>
      </c>
      <c r="M15" s="80">
        <f>(I15*'Labor Data'!$J$10)+(J15*'Labor Data'!$J$9)+(K15*'Labor Data'!$J$11)+(L15*'Labor Data'!$J$8)</f>
        <v>5602.2750000000005</v>
      </c>
      <c r="N15" s="80">
        <f>D15*E15*H15</f>
        <v>0</v>
      </c>
      <c r="O15" s="88">
        <f>E15*H15</f>
        <v>7.5</v>
      </c>
      <c r="P15" s="153"/>
      <c r="Q15" s="86" t="s">
        <v>128</v>
      </c>
      <c r="R15" s="93"/>
    </row>
    <row r="16" spans="2:19" s="79" customFormat="1" ht="9">
      <c r="B16" s="139" t="s">
        <v>134</v>
      </c>
      <c r="C16" s="129">
        <v>12</v>
      </c>
      <c r="D16" s="80">
        <f>'Other Cost Basis'!G4</f>
        <v>2455.2476209413121</v>
      </c>
      <c r="E16" s="87">
        <v>1</v>
      </c>
      <c r="F16" s="87">
        <v>0</v>
      </c>
      <c r="G16" s="129">
        <f>C16*E16</f>
        <v>12</v>
      </c>
      <c r="H16" s="89">
        <f>'Annual # of Respondants'!E13</f>
        <v>3</v>
      </c>
      <c r="I16" s="88">
        <v>0</v>
      </c>
      <c r="J16" s="88">
        <f>G16*H16</f>
        <v>36</v>
      </c>
      <c r="K16" s="88">
        <f>J16*0.1</f>
        <v>3.6</v>
      </c>
      <c r="L16" s="88">
        <f>J16*0.05</f>
        <v>1.8</v>
      </c>
      <c r="M16" s="80">
        <f>(I16*'Labor Data'!$J$10)+(J16*'Labor Data'!$J$9)+(K16*'Labor Data'!$J$11)+(L16*'Labor Data'!$J$8)</f>
        <v>3361.3650000000007</v>
      </c>
      <c r="N16" s="80">
        <f>D16*E16*H16</f>
        <v>7365.7428628239359</v>
      </c>
      <c r="O16" s="88">
        <f t="shared" ref="O16:O18" si="0">E16*H16</f>
        <v>3</v>
      </c>
      <c r="P16" s="153">
        <f>'Other Cost Basis'!B2</f>
        <v>10067</v>
      </c>
      <c r="Q16" s="86" t="s">
        <v>1060</v>
      </c>
      <c r="R16" s="93"/>
    </row>
    <row r="17" spans="2:20" s="79" customFormat="1" ht="9" customHeight="1">
      <c r="B17" s="139" t="s">
        <v>117</v>
      </c>
      <c r="C17" s="87">
        <v>1</v>
      </c>
      <c r="D17" s="80">
        <v>0</v>
      </c>
      <c r="E17" s="87">
        <v>1</v>
      </c>
      <c r="F17" s="87">
        <v>0</v>
      </c>
      <c r="G17" s="87">
        <f t="shared" ref="G17:G18" si="1">C17*E17</f>
        <v>1</v>
      </c>
      <c r="H17" s="89">
        <f>H$9</f>
        <v>0</v>
      </c>
      <c r="I17" s="88">
        <v>0</v>
      </c>
      <c r="J17" s="88">
        <f t="shared" ref="J17:J18" si="2">G17*H17</f>
        <v>0</v>
      </c>
      <c r="K17" s="88">
        <f t="shared" ref="K17:K18" si="3">J17*0.1</f>
        <v>0</v>
      </c>
      <c r="L17" s="88">
        <f t="shared" ref="L17:L18" si="4">J17*0.05</f>
        <v>0</v>
      </c>
      <c r="M17" s="80">
        <f>(I17*'Labor Data'!$J$10)+(J17*'Labor Data'!$J$9)+(K17*'Labor Data'!$J$11)+(L17*'Labor Data'!$J$8)</f>
        <v>0</v>
      </c>
      <c r="N17" s="80">
        <f t="shared" ref="N17:N18" si="5">D17*E17*H17</f>
        <v>0</v>
      </c>
      <c r="O17" s="88">
        <f t="shared" si="0"/>
        <v>0</v>
      </c>
      <c r="P17" s="153"/>
      <c r="Q17" s="86" t="s">
        <v>84</v>
      </c>
      <c r="R17" s="93"/>
    </row>
    <row r="18" spans="2:20" s="79" customFormat="1" ht="9">
      <c r="B18" s="139" t="s">
        <v>118</v>
      </c>
      <c r="C18" s="87">
        <f>3*C16</f>
        <v>36</v>
      </c>
      <c r="D18" s="80">
        <v>0</v>
      </c>
      <c r="E18" s="87">
        <v>1</v>
      </c>
      <c r="F18" s="87">
        <v>0</v>
      </c>
      <c r="G18" s="87">
        <f t="shared" si="1"/>
        <v>36</v>
      </c>
      <c r="H18" s="89">
        <f>H$9</f>
        <v>0</v>
      </c>
      <c r="I18" s="88">
        <v>0</v>
      </c>
      <c r="J18" s="88">
        <f t="shared" si="2"/>
        <v>0</v>
      </c>
      <c r="K18" s="88">
        <f t="shared" si="3"/>
        <v>0</v>
      </c>
      <c r="L18" s="88">
        <f t="shared" si="4"/>
        <v>0</v>
      </c>
      <c r="M18" s="80">
        <f>(I18*'Labor Data'!$J$10)+(J18*'Labor Data'!$J$9)+(K18*'Labor Data'!$J$11)+(L18*'Labor Data'!$J$8)</f>
        <v>0</v>
      </c>
      <c r="N18" s="80">
        <f t="shared" si="5"/>
        <v>0</v>
      </c>
      <c r="O18" s="88">
        <f t="shared" si="0"/>
        <v>0</v>
      </c>
      <c r="P18" s="153"/>
      <c r="Q18" s="86" t="s">
        <v>1061</v>
      </c>
      <c r="R18" s="93"/>
    </row>
    <row r="19" spans="2:20" s="79" customFormat="1" ht="9">
      <c r="B19" s="139" t="s">
        <v>139</v>
      </c>
      <c r="C19" s="87">
        <v>80</v>
      </c>
      <c r="D19" s="80">
        <v>0</v>
      </c>
      <c r="E19" s="87">
        <v>1</v>
      </c>
      <c r="F19" s="87">
        <v>0</v>
      </c>
      <c r="G19" s="87">
        <f>C19*E19</f>
        <v>80</v>
      </c>
      <c r="H19" s="89">
        <f>H9</f>
        <v>0</v>
      </c>
      <c r="I19" s="88">
        <v>0</v>
      </c>
      <c r="J19" s="88">
        <f>G19*H19</f>
        <v>0</v>
      </c>
      <c r="K19" s="88">
        <f>J19*0.1</f>
        <v>0</v>
      </c>
      <c r="L19" s="88">
        <f>J19*0.05</f>
        <v>0</v>
      </c>
      <c r="M19" s="80">
        <f>(I19*'Labor Data'!$J$10)+(J19*'Labor Data'!$J$9)+(K19*'Labor Data'!$J$11)+(L19*'Labor Data'!$J$8)</f>
        <v>0</v>
      </c>
      <c r="N19" s="80">
        <f>D19*E19*H19</f>
        <v>0</v>
      </c>
      <c r="O19" s="88">
        <f>E19*H19</f>
        <v>0</v>
      </c>
      <c r="P19" s="153"/>
      <c r="Q19" s="86" t="s">
        <v>125</v>
      </c>
      <c r="R19" s="93"/>
      <c r="T19" s="68"/>
    </row>
    <row r="20" spans="2:20" s="79" customFormat="1" ht="9">
      <c r="B20" s="139" t="s">
        <v>140</v>
      </c>
      <c r="C20" s="339" t="s">
        <v>119</v>
      </c>
      <c r="D20" s="340"/>
      <c r="E20" s="87"/>
      <c r="F20" s="87"/>
      <c r="G20" s="87"/>
      <c r="H20" s="89"/>
      <c r="I20" s="88"/>
      <c r="J20" s="88"/>
      <c r="K20" s="88"/>
      <c r="L20" s="88"/>
      <c r="M20" s="80"/>
      <c r="N20" s="80"/>
      <c r="O20" s="88"/>
      <c r="P20" s="153"/>
      <c r="Q20" s="86"/>
      <c r="R20" s="93"/>
      <c r="T20" s="68"/>
    </row>
    <row r="21" spans="2:20" s="79" customFormat="1" ht="9">
      <c r="B21" s="139" t="s">
        <v>141</v>
      </c>
      <c r="C21" s="339" t="s">
        <v>119</v>
      </c>
      <c r="D21" s="340"/>
      <c r="E21" s="87"/>
      <c r="F21" s="87"/>
      <c r="G21" s="87"/>
      <c r="H21" s="89"/>
      <c r="I21" s="88"/>
      <c r="J21" s="88"/>
      <c r="K21" s="88"/>
      <c r="L21" s="88"/>
      <c r="M21" s="80"/>
      <c r="N21" s="80"/>
      <c r="O21" s="88"/>
      <c r="P21" s="153"/>
      <c r="Q21" s="86"/>
      <c r="R21" s="93"/>
      <c r="T21" s="68"/>
    </row>
    <row r="22" spans="2:20" s="79" customFormat="1" ht="9">
      <c r="B22" s="139" t="s">
        <v>142</v>
      </c>
      <c r="C22" s="87">
        <v>8</v>
      </c>
      <c r="D22" s="80">
        <v>0</v>
      </c>
      <c r="E22" s="87">
        <v>1</v>
      </c>
      <c r="F22" s="87">
        <v>0</v>
      </c>
      <c r="G22" s="87">
        <f>C22*E22</f>
        <v>8</v>
      </c>
      <c r="H22" s="89">
        <f>H$9</f>
        <v>0</v>
      </c>
      <c r="I22" s="88">
        <v>0</v>
      </c>
      <c r="J22" s="88">
        <f>G22*H22</f>
        <v>0</v>
      </c>
      <c r="K22" s="88">
        <f>J22*0.1</f>
        <v>0</v>
      </c>
      <c r="L22" s="88">
        <f>J22*0.05</f>
        <v>0</v>
      </c>
      <c r="M22" s="80">
        <f>(I22*'Labor Data'!$J$10)+(J22*'Labor Data'!$J$9)+(K22*'Labor Data'!$J$11)+(L22*'Labor Data'!$J$8)</f>
        <v>0</v>
      </c>
      <c r="N22" s="80">
        <f>D22*E22*H22</f>
        <v>0</v>
      </c>
      <c r="O22" s="88">
        <f t="shared" ref="O22" si="6">E22*H22</f>
        <v>0</v>
      </c>
      <c r="P22" s="153"/>
      <c r="Q22" s="86" t="s">
        <v>1037</v>
      </c>
      <c r="R22" s="93"/>
      <c r="T22" s="68"/>
    </row>
    <row r="23" spans="2:20" s="79" customFormat="1" ht="9">
      <c r="B23" s="92" t="s">
        <v>95</v>
      </c>
      <c r="C23" s="87"/>
      <c r="D23" s="80"/>
      <c r="E23" s="87"/>
      <c r="F23" s="87"/>
      <c r="G23" s="87"/>
      <c r="H23" s="89"/>
      <c r="I23" s="88">
        <f>SUM(I7:I22)</f>
        <v>0</v>
      </c>
      <c r="J23" s="88">
        <f>SUM(J7:J22)</f>
        <v>336</v>
      </c>
      <c r="K23" s="88">
        <f t="shared" ref="K23:P23" si="7">SUM(K7:K22)</f>
        <v>33.6</v>
      </c>
      <c r="L23" s="88">
        <f t="shared" si="7"/>
        <v>16.8</v>
      </c>
      <c r="M23" s="80">
        <f t="shared" si="7"/>
        <v>31372.740000000005</v>
      </c>
      <c r="N23" s="80">
        <f t="shared" si="7"/>
        <v>7365.7428628239359</v>
      </c>
      <c r="O23" s="88">
        <f>SUM(O14:O22)</f>
        <v>10.5</v>
      </c>
      <c r="P23" s="80">
        <f t="shared" si="7"/>
        <v>20134</v>
      </c>
      <c r="Q23" s="86"/>
      <c r="R23" s="91" t="e">
        <f>SUM(N7,N9:N10,#REF!,#REF!,#REF!,#REF!,#REF!,#REF!,#REF!)</f>
        <v>#REF!</v>
      </c>
      <c r="T23" s="68"/>
    </row>
    <row r="24" spans="2:20" s="79" customFormat="1" ht="9">
      <c r="B24" s="90" t="s">
        <v>94</v>
      </c>
      <c r="C24" s="87"/>
      <c r="D24" s="80"/>
      <c r="E24" s="87"/>
      <c r="F24" s="87"/>
      <c r="G24" s="87"/>
      <c r="H24" s="88"/>
      <c r="I24" s="88"/>
      <c r="J24" s="88"/>
      <c r="K24" s="88"/>
      <c r="L24" s="88"/>
      <c r="M24" s="80"/>
      <c r="N24" s="80"/>
      <c r="O24" s="80"/>
      <c r="P24" s="152"/>
      <c r="Q24" s="86"/>
      <c r="T24" s="68"/>
    </row>
    <row r="25" spans="2:20" s="79" customFormat="1" ht="9">
      <c r="B25" s="90" t="s">
        <v>93</v>
      </c>
      <c r="C25" s="339" t="s">
        <v>92</v>
      </c>
      <c r="D25" s="340"/>
      <c r="E25" s="87"/>
      <c r="F25" s="87"/>
      <c r="G25" s="87"/>
      <c r="H25" s="88"/>
      <c r="I25" s="88"/>
      <c r="J25" s="88"/>
      <c r="K25" s="88"/>
      <c r="L25" s="88"/>
      <c r="M25" s="80"/>
      <c r="N25" s="80"/>
      <c r="O25" s="80"/>
      <c r="P25" s="152"/>
      <c r="Q25" s="86"/>
      <c r="T25" s="68"/>
    </row>
    <row r="26" spans="2:20" s="79" customFormat="1" ht="9">
      <c r="B26" s="90" t="s">
        <v>91</v>
      </c>
      <c r="C26" s="339" t="s">
        <v>82</v>
      </c>
      <c r="D26" s="340"/>
      <c r="E26" s="87"/>
      <c r="F26" s="87"/>
      <c r="G26" s="87"/>
      <c r="H26" s="88"/>
      <c r="I26" s="88"/>
      <c r="J26" s="88"/>
      <c r="K26" s="88"/>
      <c r="L26" s="88"/>
      <c r="M26" s="80"/>
      <c r="N26" s="80"/>
      <c r="O26" s="80"/>
      <c r="P26" s="152"/>
      <c r="Q26" s="86"/>
      <c r="T26" s="68"/>
    </row>
    <row r="27" spans="2:20" s="79" customFormat="1" ht="9">
      <c r="B27" s="90" t="s">
        <v>90</v>
      </c>
      <c r="C27" s="339" t="s">
        <v>82</v>
      </c>
      <c r="D27" s="340"/>
      <c r="E27" s="87"/>
      <c r="F27" s="87"/>
      <c r="G27" s="87"/>
      <c r="H27" s="88"/>
      <c r="I27" s="88"/>
      <c r="J27" s="88"/>
      <c r="K27" s="88"/>
      <c r="L27" s="88"/>
      <c r="M27" s="80"/>
      <c r="N27" s="80"/>
      <c r="O27" s="80"/>
      <c r="P27" s="152"/>
      <c r="Q27" s="86"/>
      <c r="T27" s="68"/>
    </row>
    <row r="28" spans="2:20" s="79" customFormat="1" ht="9">
      <c r="B28" s="90" t="s">
        <v>89</v>
      </c>
      <c r="C28" s="339" t="s">
        <v>82</v>
      </c>
      <c r="D28" s="340"/>
      <c r="E28" s="87"/>
      <c r="F28" s="87"/>
      <c r="G28" s="87"/>
      <c r="H28" s="88"/>
      <c r="I28" s="88"/>
      <c r="J28" s="88"/>
      <c r="K28" s="88"/>
      <c r="L28" s="88"/>
      <c r="M28" s="80"/>
      <c r="N28" s="80"/>
      <c r="O28" s="80"/>
      <c r="P28" s="152"/>
      <c r="Q28" s="86"/>
      <c r="T28" s="68"/>
    </row>
    <row r="29" spans="2:20" s="79" customFormat="1" ht="9">
      <c r="B29" s="90" t="s">
        <v>87</v>
      </c>
      <c r="C29" s="87"/>
      <c r="D29" s="80"/>
      <c r="E29" s="87"/>
      <c r="F29" s="87"/>
      <c r="G29" s="87"/>
      <c r="H29" s="88"/>
      <c r="I29" s="88"/>
      <c r="J29" s="88"/>
      <c r="K29" s="88"/>
      <c r="L29" s="88"/>
      <c r="M29" s="80"/>
      <c r="N29" s="80"/>
      <c r="O29" s="80"/>
      <c r="P29" s="152"/>
      <c r="Q29" s="86"/>
      <c r="T29" s="68"/>
    </row>
    <row r="30" spans="2:20" s="79" customFormat="1" ht="9.75" customHeight="1">
      <c r="B30" s="141" t="s">
        <v>144</v>
      </c>
      <c r="C30" s="87">
        <v>0.5</v>
      </c>
      <c r="D30" s="80">
        <v>0</v>
      </c>
      <c r="E30" s="87">
        <v>12</v>
      </c>
      <c r="F30" s="87">
        <v>0</v>
      </c>
      <c r="G30" s="87">
        <f>C30*E30</f>
        <v>6</v>
      </c>
      <c r="H30" s="89">
        <f>H$9</f>
        <v>0</v>
      </c>
      <c r="I30" s="88">
        <v>0</v>
      </c>
      <c r="J30" s="88">
        <f t="shared" ref="J30:J31" si="8">G30*H30</f>
        <v>0</v>
      </c>
      <c r="K30" s="88">
        <f t="shared" ref="K30:K31" si="9">J30*0.1</f>
        <v>0</v>
      </c>
      <c r="L30" s="88">
        <f t="shared" ref="L30:L31" si="10">J30*0.05</f>
        <v>0</v>
      </c>
      <c r="M30" s="80">
        <f>(I30*'Labor Data'!$J$10)+(J30*'Labor Data'!$J$9)+(K30*'Labor Data'!$J$11)+(L30*'Labor Data'!$J$8)</f>
        <v>0</v>
      </c>
      <c r="N30" s="80">
        <f>D30*E30*H30</f>
        <v>0</v>
      </c>
      <c r="O30" s="88">
        <v>0</v>
      </c>
      <c r="P30" s="153"/>
      <c r="Q30" s="86" t="s">
        <v>125</v>
      </c>
      <c r="T30" s="68"/>
    </row>
    <row r="31" spans="2:20" s="79" customFormat="1" ht="9">
      <c r="B31" s="139" t="s">
        <v>143</v>
      </c>
      <c r="C31" s="87">
        <v>8</v>
      </c>
      <c r="D31" s="80">
        <v>0</v>
      </c>
      <c r="E31" s="87">
        <v>1</v>
      </c>
      <c r="F31" s="87">
        <v>0</v>
      </c>
      <c r="G31" s="87">
        <f>C31*E31</f>
        <v>8</v>
      </c>
      <c r="H31" s="89">
        <f>'Annual # of Respondants'!E4</f>
        <v>15</v>
      </c>
      <c r="I31" s="88">
        <v>0</v>
      </c>
      <c r="J31" s="88">
        <f t="shared" si="8"/>
        <v>120</v>
      </c>
      <c r="K31" s="88">
        <f t="shared" si="9"/>
        <v>12</v>
      </c>
      <c r="L31" s="88">
        <f t="shared" si="10"/>
        <v>6</v>
      </c>
      <c r="M31" s="80">
        <f>(I31*'Labor Data'!$J$10)+(J31*'Labor Data'!$J$9)+(K31*'Labor Data'!$J$11)+(L31*'Labor Data'!$J$8)</f>
        <v>11204.550000000001</v>
      </c>
      <c r="N31" s="80">
        <f>D31*E31*H31</f>
        <v>0</v>
      </c>
      <c r="O31" s="88">
        <v>0</v>
      </c>
      <c r="P31" s="153"/>
      <c r="Q31" s="86" t="s">
        <v>1038</v>
      </c>
      <c r="T31" s="68"/>
    </row>
    <row r="32" spans="2:20" s="79" customFormat="1" ht="9">
      <c r="B32" s="90" t="s">
        <v>85</v>
      </c>
      <c r="C32" s="339" t="s">
        <v>82</v>
      </c>
      <c r="D32" s="340"/>
      <c r="E32" s="87"/>
      <c r="F32" s="87"/>
      <c r="G32" s="87"/>
      <c r="H32" s="89"/>
      <c r="I32" s="88"/>
      <c r="J32" s="88"/>
      <c r="K32" s="88"/>
      <c r="L32" s="88"/>
      <c r="M32" s="80"/>
      <c r="N32" s="80"/>
      <c r="O32" s="88"/>
      <c r="P32" s="153"/>
      <c r="Q32" s="86"/>
    </row>
    <row r="33" spans="1:18" s="79" customFormat="1" ht="9">
      <c r="B33" s="140" t="s">
        <v>83</v>
      </c>
      <c r="C33" s="339" t="s">
        <v>82</v>
      </c>
      <c r="D33" s="340"/>
      <c r="E33" s="87"/>
      <c r="F33" s="87"/>
      <c r="G33" s="87"/>
      <c r="H33" s="89"/>
      <c r="I33" s="88"/>
      <c r="J33" s="88"/>
      <c r="K33" s="88"/>
      <c r="L33" s="88"/>
      <c r="M33" s="80"/>
      <c r="N33" s="80"/>
      <c r="O33" s="80"/>
      <c r="P33" s="152"/>
      <c r="Q33" s="86"/>
    </row>
    <row r="34" spans="1:18" s="79" customFormat="1" ht="9">
      <c r="B34" s="85" t="s">
        <v>81</v>
      </c>
      <c r="C34" s="84"/>
      <c r="D34" s="83"/>
      <c r="E34" s="84"/>
      <c r="F34" s="84"/>
      <c r="G34" s="84"/>
      <c r="H34" s="82"/>
      <c r="I34" s="82">
        <f>SUM(I25:I33)</f>
        <v>0</v>
      </c>
      <c r="J34" s="82">
        <f t="shared" ref="J34:P34" si="11">SUM(J25:J33)</f>
        <v>120</v>
      </c>
      <c r="K34" s="82">
        <f t="shared" si="11"/>
        <v>12</v>
      </c>
      <c r="L34" s="82">
        <f t="shared" si="11"/>
        <v>6</v>
      </c>
      <c r="M34" s="83">
        <f>SUM(M25:M33)</f>
        <v>11204.550000000001</v>
      </c>
      <c r="N34" s="83">
        <f t="shared" si="11"/>
        <v>0</v>
      </c>
      <c r="O34" s="82">
        <f t="shared" si="11"/>
        <v>0</v>
      </c>
      <c r="P34" s="83">
        <f t="shared" si="11"/>
        <v>0</v>
      </c>
      <c r="Q34" s="81"/>
      <c r="R34" s="80">
        <f>SUM(R25:R33)</f>
        <v>0</v>
      </c>
    </row>
    <row r="35" spans="1:18" s="71" customFormat="1">
      <c r="B35" s="78" t="s">
        <v>80</v>
      </c>
      <c r="C35" s="76"/>
      <c r="D35" s="77"/>
      <c r="E35" s="76"/>
      <c r="F35" s="76"/>
      <c r="G35" s="76"/>
      <c r="H35" s="75"/>
      <c r="I35" s="73">
        <f t="shared" ref="I35" si="12">I23+I34</f>
        <v>0</v>
      </c>
      <c r="J35" s="73">
        <f t="shared" ref="J35:P35" si="13">J23+J34</f>
        <v>456</v>
      </c>
      <c r="K35" s="73">
        <f t="shared" si="13"/>
        <v>45.6</v>
      </c>
      <c r="L35" s="73">
        <f t="shared" si="13"/>
        <v>22.8</v>
      </c>
      <c r="M35" s="74">
        <f t="shared" si="13"/>
        <v>42577.290000000008</v>
      </c>
      <c r="N35" s="74">
        <f t="shared" si="13"/>
        <v>7365.7428628239359</v>
      </c>
      <c r="O35" s="73">
        <f t="shared" si="13"/>
        <v>10.5</v>
      </c>
      <c r="P35" s="74">
        <f t="shared" si="13"/>
        <v>20134</v>
      </c>
      <c r="Q35" s="72"/>
    </row>
    <row r="36" spans="1:18" ht="6" customHeight="1"/>
    <row r="37" spans="1:18" s="68" customFormat="1" ht="12.75" customHeight="1">
      <c r="A37" s="133" t="s">
        <v>122</v>
      </c>
      <c r="B37" s="138"/>
      <c r="C37" s="138"/>
      <c r="D37" s="138"/>
      <c r="E37" s="138"/>
      <c r="F37" s="138"/>
      <c r="G37" s="138"/>
      <c r="H37" s="138"/>
      <c r="I37" s="138"/>
      <c r="J37" s="138"/>
      <c r="K37" s="138"/>
      <c r="L37" s="138"/>
      <c r="M37" s="138"/>
      <c r="N37" s="138"/>
      <c r="O37" s="138"/>
      <c r="P37" s="138"/>
      <c r="Q37" s="69"/>
    </row>
    <row r="38" spans="1:18" s="68" customFormat="1" ht="9" customHeight="1">
      <c r="A38" s="132" t="s">
        <v>96</v>
      </c>
      <c r="B38" s="68" t="s">
        <v>1035</v>
      </c>
    </row>
    <row r="39" spans="1:18" s="68" customFormat="1" ht="18.75" customHeight="1">
      <c r="A39" s="132" t="s">
        <v>123</v>
      </c>
      <c r="B39" s="345" t="s">
        <v>1058</v>
      </c>
      <c r="C39" s="345"/>
      <c r="D39" s="345"/>
      <c r="E39" s="345"/>
      <c r="F39" s="345"/>
      <c r="G39" s="345"/>
      <c r="H39" s="345"/>
      <c r="I39" s="345"/>
      <c r="J39" s="345"/>
      <c r="K39" s="345"/>
      <c r="L39" s="345"/>
      <c r="M39" s="345"/>
      <c r="N39" s="345"/>
      <c r="O39" s="345"/>
      <c r="P39" s="345"/>
      <c r="Q39" s="345"/>
    </row>
    <row r="40" spans="1:18" s="68" customFormat="1" ht="9" customHeight="1">
      <c r="A40" s="132" t="s">
        <v>86</v>
      </c>
      <c r="B40" s="126" t="s">
        <v>1032</v>
      </c>
    </row>
    <row r="41" spans="1:18" s="68" customFormat="1" ht="9">
      <c r="A41" s="132" t="s">
        <v>124</v>
      </c>
      <c r="B41" s="126" t="s">
        <v>1059</v>
      </c>
      <c r="C41" s="307"/>
      <c r="D41" s="307"/>
      <c r="E41" s="307"/>
      <c r="F41" s="307"/>
      <c r="G41" s="307"/>
      <c r="H41" s="307"/>
      <c r="I41" s="307"/>
      <c r="J41" s="307"/>
      <c r="K41" s="307"/>
      <c r="L41" s="307"/>
      <c r="M41" s="307"/>
      <c r="N41" s="307"/>
      <c r="O41" s="307"/>
      <c r="P41" s="307"/>
      <c r="Q41" s="307"/>
    </row>
    <row r="42" spans="1:18" s="68" customFormat="1" ht="9">
      <c r="A42" s="132" t="s">
        <v>88</v>
      </c>
      <c r="B42" s="126" t="s">
        <v>1083</v>
      </c>
      <c r="C42" s="307"/>
      <c r="D42" s="307"/>
      <c r="E42" s="307"/>
      <c r="F42" s="307"/>
      <c r="G42" s="307"/>
      <c r="H42" s="307"/>
      <c r="I42" s="307"/>
      <c r="J42" s="307"/>
      <c r="K42" s="307"/>
      <c r="L42" s="307"/>
      <c r="M42" s="307"/>
      <c r="N42" s="307"/>
      <c r="P42" s="307"/>
      <c r="Q42" s="307"/>
    </row>
    <row r="43" spans="1:18" s="68" customFormat="1" ht="9">
      <c r="A43" s="132" t="s">
        <v>125</v>
      </c>
      <c r="B43" s="68" t="s">
        <v>1073</v>
      </c>
    </row>
    <row r="44" spans="1:18" s="68" customFormat="1" ht="9">
      <c r="A44" s="132" t="s">
        <v>126</v>
      </c>
      <c r="B44" s="68" t="s">
        <v>1074</v>
      </c>
      <c r="C44" s="307"/>
      <c r="D44" s="307"/>
      <c r="E44" s="307"/>
      <c r="F44" s="307"/>
      <c r="G44" s="307"/>
      <c r="H44" s="307"/>
      <c r="I44" s="307"/>
      <c r="J44" s="307"/>
      <c r="K44" s="307"/>
      <c r="L44" s="307"/>
      <c r="M44" s="307"/>
    </row>
    <row r="45" spans="1:18" s="68" customFormat="1" ht="9" customHeight="1">
      <c r="A45" s="132" t="s">
        <v>127</v>
      </c>
      <c r="B45" s="135" t="s">
        <v>1066</v>
      </c>
      <c r="C45" s="134"/>
      <c r="D45" s="134"/>
      <c r="E45" s="134"/>
      <c r="F45" s="134"/>
      <c r="G45" s="134"/>
      <c r="H45" s="134"/>
      <c r="I45" s="134"/>
      <c r="J45" s="134"/>
      <c r="K45" s="134"/>
      <c r="L45" s="134"/>
      <c r="O45" s="67"/>
      <c r="P45" s="67"/>
      <c r="Q45" s="69"/>
    </row>
    <row r="46" spans="1:18" s="68" customFormat="1" ht="9" customHeight="1">
      <c r="A46" s="132" t="s">
        <v>128</v>
      </c>
      <c r="B46" s="68" t="s">
        <v>1062</v>
      </c>
      <c r="C46" s="69"/>
      <c r="D46" s="69"/>
      <c r="E46" s="69"/>
      <c r="F46" s="69"/>
      <c r="G46" s="69"/>
      <c r="H46" s="70"/>
      <c r="I46" s="69"/>
      <c r="J46" s="69"/>
      <c r="K46" s="69"/>
      <c r="L46" s="69"/>
      <c r="O46" s="67"/>
      <c r="P46" s="67"/>
      <c r="Q46" s="69"/>
    </row>
    <row r="47" spans="1:18" s="68" customFormat="1" ht="9">
      <c r="A47" s="132" t="s">
        <v>129</v>
      </c>
      <c r="B47" s="126" t="s">
        <v>1084</v>
      </c>
      <c r="C47" s="69"/>
      <c r="D47" s="69"/>
      <c r="E47" s="69"/>
      <c r="F47" s="69"/>
      <c r="G47" s="69"/>
      <c r="H47" s="70"/>
      <c r="I47" s="69"/>
      <c r="J47" s="69"/>
      <c r="K47" s="69"/>
      <c r="L47" s="69"/>
      <c r="O47" s="67"/>
      <c r="P47" s="67"/>
      <c r="Q47" s="69"/>
    </row>
    <row r="48" spans="1:18" s="68" customFormat="1" ht="9" customHeight="1">
      <c r="A48" s="132" t="s">
        <v>84</v>
      </c>
      <c r="B48" s="126" t="s">
        <v>136</v>
      </c>
      <c r="C48" s="69"/>
      <c r="D48" s="69"/>
      <c r="E48" s="69"/>
      <c r="F48" s="69"/>
      <c r="G48" s="69"/>
      <c r="H48" s="70"/>
      <c r="I48" s="69"/>
      <c r="J48" s="69"/>
      <c r="K48" s="69"/>
      <c r="L48" s="69"/>
      <c r="O48" s="67"/>
      <c r="P48" s="67"/>
      <c r="Q48" s="69"/>
    </row>
    <row r="49" spans="1:17" s="68" customFormat="1" ht="9">
      <c r="A49" s="132" t="s">
        <v>130</v>
      </c>
      <c r="B49" s="68" t="s">
        <v>1031</v>
      </c>
      <c r="O49" s="67"/>
      <c r="P49" s="67"/>
      <c r="Q49" s="69"/>
    </row>
    <row r="50" spans="1:17" s="68" customFormat="1" ht="9">
      <c r="A50" s="132" t="s">
        <v>131</v>
      </c>
      <c r="B50" s="126" t="s">
        <v>137</v>
      </c>
      <c r="C50" s="69"/>
      <c r="D50" s="69"/>
      <c r="E50" s="69"/>
      <c r="F50" s="69"/>
      <c r="G50" s="69"/>
      <c r="H50" s="70"/>
      <c r="I50" s="69"/>
      <c r="J50" s="69"/>
      <c r="K50" s="69"/>
      <c r="L50" s="69"/>
      <c r="M50" s="69"/>
      <c r="N50" s="67"/>
      <c r="O50" s="67"/>
      <c r="P50" s="67"/>
      <c r="Q50" s="69"/>
    </row>
    <row r="51" spans="1:17" s="68" customFormat="1" ht="9">
      <c r="A51" s="132" t="s">
        <v>135</v>
      </c>
      <c r="B51" s="126" t="s">
        <v>1067</v>
      </c>
      <c r="C51" s="307"/>
      <c r="D51" s="307"/>
      <c r="E51" s="307"/>
      <c r="F51" s="307"/>
      <c r="G51" s="307"/>
      <c r="H51" s="307"/>
      <c r="I51" s="307"/>
      <c r="J51" s="307"/>
      <c r="K51" s="307"/>
      <c r="L51" s="307"/>
      <c r="M51" s="307"/>
      <c r="N51" s="307"/>
      <c r="O51" s="307"/>
      <c r="P51" s="307"/>
      <c r="Q51" s="307"/>
    </row>
    <row r="52" spans="1:17" s="68" customFormat="1" ht="9">
      <c r="B52" s="266"/>
      <c r="C52" s="266"/>
      <c r="D52" s="266"/>
      <c r="E52" s="266"/>
      <c r="F52" s="266"/>
      <c r="G52" s="266"/>
      <c r="H52" s="266"/>
      <c r="I52" s="266"/>
      <c r="J52" s="266"/>
      <c r="K52" s="266"/>
      <c r="L52" s="266"/>
      <c r="M52" s="266"/>
      <c r="N52" s="266"/>
      <c r="O52" s="266"/>
      <c r="P52" s="266"/>
      <c r="Q52" s="266"/>
    </row>
    <row r="53" spans="1:17" s="68" customFormat="1" ht="9">
      <c r="B53" s="266"/>
      <c r="C53" s="266"/>
      <c r="D53" s="266"/>
      <c r="E53" s="266"/>
      <c r="F53" s="266"/>
      <c r="G53" s="266"/>
      <c r="H53" s="266"/>
      <c r="I53" s="266"/>
      <c r="J53" s="266"/>
      <c r="K53" s="266"/>
      <c r="L53" s="266"/>
      <c r="M53" s="266"/>
      <c r="N53" s="266"/>
      <c r="O53" s="266"/>
      <c r="P53" s="266"/>
      <c r="Q53" s="266"/>
    </row>
    <row r="54" spans="1:17" s="68" customFormat="1" ht="9">
      <c r="B54" s="266"/>
      <c r="C54" s="266"/>
      <c r="D54" s="266"/>
      <c r="E54" s="266"/>
      <c r="F54" s="266"/>
      <c r="G54" s="266"/>
      <c r="H54" s="266"/>
      <c r="I54" s="266"/>
      <c r="J54" s="266"/>
      <c r="K54" s="266"/>
      <c r="L54" s="266"/>
      <c r="M54" s="266"/>
      <c r="N54" s="266"/>
      <c r="O54" s="266"/>
      <c r="P54" s="266"/>
    </row>
    <row r="55" spans="1:17" s="68" customFormat="1" ht="9">
      <c r="Q55" s="69"/>
    </row>
    <row r="56" spans="1:17" s="68" customFormat="1" ht="9">
      <c r="C56" s="69"/>
      <c r="D56" s="69"/>
      <c r="E56" s="69"/>
      <c r="F56" s="69"/>
      <c r="G56" s="69"/>
      <c r="H56" s="70"/>
      <c r="I56" s="69"/>
      <c r="J56" s="69"/>
      <c r="K56" s="69"/>
      <c r="L56" s="69"/>
      <c r="M56" s="69"/>
      <c r="N56" s="67"/>
      <c r="O56" s="67"/>
      <c r="P56" s="67"/>
      <c r="Q56" s="69"/>
    </row>
    <row r="57" spans="1:17" s="68" customFormat="1" ht="9">
      <c r="C57" s="69"/>
      <c r="D57" s="69"/>
      <c r="E57" s="69"/>
      <c r="F57" s="69"/>
      <c r="G57" s="69"/>
      <c r="H57" s="70"/>
      <c r="I57" s="69"/>
      <c r="J57" s="69"/>
      <c r="K57" s="69"/>
      <c r="L57" s="69"/>
      <c r="M57" s="69"/>
      <c r="N57" s="67"/>
      <c r="O57" s="67"/>
      <c r="P57" s="67"/>
      <c r="Q57" s="69"/>
    </row>
    <row r="58" spans="1:17" s="68" customFormat="1" ht="9">
      <c r="C58" s="69"/>
      <c r="D58" s="69"/>
      <c r="E58" s="69"/>
      <c r="F58" s="69"/>
      <c r="G58" s="69"/>
      <c r="H58" s="70"/>
      <c r="I58" s="69"/>
      <c r="J58" s="69"/>
      <c r="K58" s="69"/>
      <c r="L58" s="69"/>
      <c r="M58" s="69"/>
      <c r="N58" s="67"/>
      <c r="O58" s="67"/>
      <c r="P58" s="67"/>
      <c r="Q58" s="69"/>
    </row>
    <row r="59" spans="1:17" s="68" customFormat="1" ht="9">
      <c r="C59" s="69"/>
      <c r="D59" s="69"/>
      <c r="E59" s="69"/>
      <c r="F59" s="69"/>
      <c r="G59" s="69"/>
      <c r="H59" s="70"/>
      <c r="I59" s="69"/>
      <c r="J59" s="69"/>
      <c r="K59" s="69"/>
      <c r="L59" s="69"/>
      <c r="M59" s="69"/>
      <c r="N59" s="67"/>
      <c r="O59" s="67"/>
      <c r="P59" s="67"/>
      <c r="Q59" s="69"/>
    </row>
    <row r="60" spans="1:17" s="68" customFormat="1" ht="9">
      <c r="C60" s="69"/>
      <c r="D60" s="69"/>
      <c r="E60" s="69"/>
      <c r="F60" s="69"/>
      <c r="G60" s="69"/>
      <c r="H60" s="70"/>
      <c r="I60" s="69"/>
      <c r="J60" s="69"/>
      <c r="K60" s="69"/>
      <c r="L60" s="69"/>
      <c r="M60" s="69"/>
      <c r="N60" s="67"/>
      <c r="O60" s="67"/>
      <c r="P60" s="67"/>
      <c r="Q60" s="69"/>
    </row>
    <row r="61" spans="1:17" s="68" customFormat="1" ht="9">
      <c r="C61" s="69"/>
      <c r="D61" s="69"/>
      <c r="E61" s="69"/>
      <c r="F61" s="69"/>
      <c r="G61" s="69"/>
      <c r="H61" s="70"/>
      <c r="I61" s="69"/>
      <c r="J61" s="69"/>
      <c r="K61" s="69"/>
      <c r="L61" s="69"/>
      <c r="M61" s="69"/>
      <c r="N61" s="67"/>
      <c r="O61" s="67"/>
      <c r="P61" s="67"/>
      <c r="Q61" s="69"/>
    </row>
    <row r="62" spans="1:17" s="68" customFormat="1" ht="9">
      <c r="C62" s="69"/>
      <c r="D62" s="69"/>
      <c r="E62" s="69"/>
      <c r="F62" s="69"/>
      <c r="G62" s="69"/>
      <c r="H62" s="70"/>
      <c r="I62" s="69"/>
      <c r="J62" s="69"/>
      <c r="K62" s="69"/>
      <c r="L62" s="69"/>
      <c r="M62" s="69"/>
      <c r="N62" s="67"/>
      <c r="O62" s="67"/>
      <c r="P62" s="67"/>
      <c r="Q62" s="69"/>
    </row>
    <row r="63" spans="1:17" s="68" customFormat="1" ht="9">
      <c r="C63" s="69"/>
      <c r="D63" s="69"/>
      <c r="E63" s="69"/>
      <c r="F63" s="69"/>
      <c r="G63" s="69"/>
      <c r="H63" s="70"/>
      <c r="I63" s="69"/>
      <c r="J63" s="69"/>
      <c r="K63" s="69"/>
      <c r="L63" s="69"/>
      <c r="M63" s="69"/>
      <c r="N63" s="67"/>
      <c r="O63" s="67"/>
      <c r="P63" s="67"/>
      <c r="Q63" s="69"/>
    </row>
    <row r="64" spans="1:17" s="68" customFormat="1" ht="9">
      <c r="C64" s="69"/>
      <c r="D64" s="69"/>
      <c r="E64" s="69"/>
      <c r="F64" s="69"/>
      <c r="G64" s="69"/>
      <c r="H64" s="70"/>
      <c r="I64" s="69"/>
      <c r="J64" s="69"/>
      <c r="K64" s="69"/>
      <c r="L64" s="69"/>
      <c r="M64" s="69"/>
      <c r="N64" s="67"/>
      <c r="O64" s="67"/>
      <c r="P64" s="67"/>
      <c r="Q64" s="69"/>
    </row>
    <row r="65" spans="3:17" s="68" customFormat="1" ht="9">
      <c r="C65" s="69"/>
      <c r="D65" s="69"/>
      <c r="E65" s="69"/>
      <c r="F65" s="69"/>
      <c r="G65" s="69"/>
      <c r="H65" s="70"/>
      <c r="I65" s="69"/>
      <c r="J65" s="69"/>
      <c r="K65" s="69"/>
      <c r="L65" s="69"/>
      <c r="M65" s="69"/>
      <c r="N65" s="67"/>
      <c r="O65" s="67"/>
      <c r="P65" s="67"/>
      <c r="Q65" s="69"/>
    </row>
    <row r="66" spans="3:17" s="68" customFormat="1" ht="9">
      <c r="C66" s="69"/>
      <c r="D66" s="69"/>
      <c r="E66" s="69"/>
      <c r="F66" s="69"/>
      <c r="G66" s="69"/>
      <c r="H66" s="70"/>
      <c r="I66" s="69"/>
      <c r="J66" s="69"/>
      <c r="K66" s="69"/>
      <c r="L66" s="69"/>
      <c r="M66" s="69"/>
      <c r="N66" s="67"/>
      <c r="O66" s="67"/>
      <c r="P66" s="67"/>
      <c r="Q66" s="69"/>
    </row>
    <row r="67" spans="3:17" s="68" customFormat="1" ht="9">
      <c r="C67" s="69"/>
      <c r="D67" s="69"/>
      <c r="E67" s="69"/>
      <c r="F67" s="69"/>
      <c r="G67" s="69"/>
      <c r="H67" s="70"/>
      <c r="I67" s="69"/>
      <c r="J67" s="69"/>
      <c r="K67" s="69"/>
      <c r="L67" s="69"/>
      <c r="M67" s="69"/>
      <c r="N67" s="67"/>
      <c r="O67" s="67"/>
      <c r="P67" s="67"/>
      <c r="Q67" s="69"/>
    </row>
    <row r="68" spans="3:17" s="68" customFormat="1" ht="9">
      <c r="C68" s="69"/>
      <c r="D68" s="69"/>
      <c r="E68" s="69"/>
      <c r="F68" s="69"/>
      <c r="G68" s="69"/>
      <c r="H68" s="70"/>
      <c r="I68" s="69"/>
      <c r="J68" s="69"/>
      <c r="K68" s="69"/>
      <c r="L68" s="69"/>
      <c r="M68" s="69"/>
      <c r="N68" s="67"/>
      <c r="O68" s="67"/>
      <c r="P68" s="67"/>
      <c r="Q68" s="69"/>
    </row>
    <row r="69" spans="3:17" s="68" customFormat="1" ht="9">
      <c r="C69" s="69"/>
      <c r="D69" s="69"/>
      <c r="E69" s="69"/>
      <c r="F69" s="69"/>
      <c r="G69" s="69"/>
      <c r="H69" s="70"/>
      <c r="I69" s="69"/>
      <c r="J69" s="69"/>
      <c r="K69" s="69"/>
      <c r="L69" s="69"/>
      <c r="M69" s="69"/>
      <c r="N69" s="67"/>
      <c r="O69" s="67"/>
      <c r="P69" s="67"/>
      <c r="Q69" s="69"/>
    </row>
    <row r="70" spans="3:17" s="68" customFormat="1" ht="9">
      <c r="C70" s="69"/>
      <c r="D70" s="69"/>
      <c r="E70" s="69"/>
      <c r="F70" s="69"/>
      <c r="G70" s="69"/>
      <c r="H70" s="70"/>
      <c r="I70" s="69"/>
      <c r="J70" s="69"/>
      <c r="K70" s="69"/>
      <c r="L70" s="69"/>
      <c r="M70" s="69"/>
      <c r="N70" s="67"/>
      <c r="O70" s="67"/>
      <c r="P70" s="67"/>
      <c r="Q70" s="69"/>
    </row>
    <row r="71" spans="3:17" s="68" customFormat="1" ht="9">
      <c r="C71" s="69"/>
      <c r="D71" s="69"/>
      <c r="E71" s="69"/>
      <c r="F71" s="69"/>
      <c r="G71" s="69"/>
      <c r="H71" s="70"/>
      <c r="I71" s="69"/>
      <c r="J71" s="69"/>
      <c r="K71" s="69"/>
      <c r="L71" s="69"/>
      <c r="M71" s="69"/>
      <c r="N71" s="67"/>
      <c r="O71" s="67"/>
      <c r="P71" s="67"/>
      <c r="Q71" s="69"/>
    </row>
    <row r="72" spans="3:17" s="68" customFormat="1">
      <c r="C72" s="69"/>
      <c r="D72" s="69"/>
      <c r="E72" s="69"/>
      <c r="F72" s="69"/>
      <c r="G72" s="69"/>
      <c r="H72" s="70"/>
      <c r="I72" s="69"/>
      <c r="J72" s="69"/>
      <c r="K72" s="69"/>
      <c r="L72" s="69"/>
      <c r="M72" s="69"/>
      <c r="N72" s="67"/>
      <c r="O72" s="67"/>
      <c r="P72" s="67"/>
      <c r="Q72" s="64"/>
    </row>
    <row r="73" spans="3:17" s="68" customFormat="1">
      <c r="C73" s="69"/>
      <c r="D73" s="69"/>
      <c r="E73" s="69"/>
      <c r="F73" s="64"/>
      <c r="G73" s="69"/>
      <c r="H73" s="70"/>
      <c r="I73" s="64"/>
      <c r="J73" s="69"/>
      <c r="K73" s="69"/>
      <c r="L73" s="69"/>
      <c r="M73" s="69"/>
      <c r="N73" s="67"/>
      <c r="O73" s="67"/>
      <c r="P73" s="67"/>
      <c r="Q73" s="64"/>
    </row>
    <row r="74" spans="3:17">
      <c r="O74" s="67"/>
      <c r="P74" s="67"/>
    </row>
    <row r="75" spans="3:17">
      <c r="O75" s="67"/>
      <c r="P75" s="67"/>
    </row>
  </sheetData>
  <mergeCells count="15">
    <mergeCell ref="C28:D28"/>
    <mergeCell ref="C32:D32"/>
    <mergeCell ref="C33:D33"/>
    <mergeCell ref="B39:Q39"/>
    <mergeCell ref="C20:D20"/>
    <mergeCell ref="C21:D21"/>
    <mergeCell ref="C25:D25"/>
    <mergeCell ref="C26:D26"/>
    <mergeCell ref="C27:D27"/>
    <mergeCell ref="C12:D12"/>
    <mergeCell ref="B1:Q1"/>
    <mergeCell ref="B2:Q2"/>
    <mergeCell ref="C4:D4"/>
    <mergeCell ref="C5:D5"/>
    <mergeCell ref="C11:D11"/>
  </mergeCells>
  <pageMargins left="0.25" right="0.25" top="0.5" bottom="0.5" header="0.5" footer="0.5"/>
  <pageSetup scale="7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9</vt:i4>
      </vt:variant>
    </vt:vector>
  </HeadingPairs>
  <TitlesOfParts>
    <vt:vector size="23" baseType="lpstr">
      <vt:lpstr>Annual Controller Detail</vt:lpstr>
      <vt:lpstr>Annual Reporter Detail</vt:lpstr>
      <vt:lpstr>Annual # of Respondants</vt:lpstr>
      <vt:lpstr>Labor Data</vt:lpstr>
      <vt:lpstr>Other Cost Basis</vt:lpstr>
      <vt:lpstr>BURDEN SUMMARY</vt:lpstr>
      <vt:lpstr>Proposed 2.5|40-Yr1</vt:lpstr>
      <vt:lpstr>Proposed 2.5|40-Yr2</vt:lpstr>
      <vt:lpstr>Proposed 2.5|40-Yr3</vt:lpstr>
      <vt:lpstr>Agency Base Data</vt:lpstr>
      <vt:lpstr>AgencyYR1</vt:lpstr>
      <vt:lpstr>AgencyYR2</vt:lpstr>
      <vt:lpstr>AgencyYR3</vt:lpstr>
      <vt:lpstr>FY14 GSA Rate</vt:lpstr>
      <vt:lpstr>'Labor Data'!_ftn1</vt:lpstr>
      <vt:lpstr>'Labor Data'!_ftnref1</vt:lpstr>
      <vt:lpstr>'Labor Data'!_Ref354565577</vt:lpstr>
      <vt:lpstr>AgencyYR1!Print_Area</vt:lpstr>
      <vt:lpstr>AgencyYR2!Print_Area</vt:lpstr>
      <vt:lpstr>AgencyYR3!Print_Area</vt:lpstr>
      <vt:lpstr>'Proposed 2.5|40-Yr1'!Print_Titles</vt:lpstr>
      <vt:lpstr>'Proposed 2.5|40-Yr2'!Print_Titles</vt:lpstr>
      <vt:lpstr>'Proposed 2.5|40-Yr3'!Print_Titles</vt:lpstr>
    </vt:vector>
  </TitlesOfParts>
  <Company>Eastern Research Group,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ASingleton</dc:creator>
  <cp:lastModifiedBy>Courtney Kerwin</cp:lastModifiedBy>
  <cp:lastPrinted>2014-04-28T20:23:25Z</cp:lastPrinted>
  <dcterms:created xsi:type="dcterms:W3CDTF">2014-03-24T13:25:26Z</dcterms:created>
  <dcterms:modified xsi:type="dcterms:W3CDTF">2014-06-05T13:48:51Z</dcterms:modified>
</cp:coreProperties>
</file>