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716" windowWidth="12000" windowHeight="5628" tabRatio="851"/>
  </bookViews>
  <sheets>
    <sheet name="TITLE" sheetId="2" r:id="rId1"/>
    <sheet name="FACTORS" sheetId="3" r:id="rId2"/>
    <sheet name="EMISSIONS1" sheetId="4" r:id="rId3"/>
    <sheet name="EMISSIONS2" sheetId="5" r:id="rId4"/>
    <sheet name="EMISSIONS3" sheetId="6" r:id="rId5"/>
    <sheet name="EMISSIONS4" sheetId="7" r:id="rId6"/>
    <sheet name="EMISSIONS5" sheetId="8" r:id="rId7"/>
    <sheet name="SUMMARY" sheetId="9" r:id="rId8"/>
  </sheets>
  <definedNames>
    <definedName name="_xlnm.Criteria" localSheetId="2">EMISSIONS1!$I$38</definedName>
    <definedName name="_xlnm.Criteria" localSheetId="1">FACTORS!#REF!</definedName>
    <definedName name="_xlnm.Criteria" localSheetId="7">SUMMARY!#REF!</definedName>
    <definedName name="_xlnm.Print_Area" localSheetId="2">EMISSIONS1!$A$1:$Q$49</definedName>
    <definedName name="_xlnm.Print_Area" localSheetId="1">FACTORS!$A$1:$I$28</definedName>
    <definedName name="_xlnm.Print_Area" localSheetId="7">SUMMARY!$A$1:$F$17</definedName>
    <definedName name="_xlnm.Print_Area" localSheetId="0">TITLE!$A$1:$C$25</definedName>
  </definedNames>
  <calcPr calcId="145621"/>
</workbook>
</file>

<file path=xl/calcChain.xml><?xml version="1.0" encoding="utf-8"?>
<calcChain xmlns="http://schemas.openxmlformats.org/spreadsheetml/2006/main">
  <c r="L27" i="4" l="1"/>
  <c r="Q27" i="4"/>
  <c r="K27" i="4"/>
  <c r="P27" i="4" s="1"/>
  <c r="J27" i="4"/>
  <c r="O27" i="4"/>
  <c r="D12" i="3"/>
  <c r="I20" i="4" s="1"/>
  <c r="N20" i="4" s="1"/>
  <c r="H27" i="4"/>
  <c r="M27" i="4"/>
  <c r="D27" i="4"/>
  <c r="E27" i="4" s="1"/>
  <c r="L26" i="4"/>
  <c r="Q26" i="4"/>
  <c r="K26" i="4"/>
  <c r="P26" i="4" s="1"/>
  <c r="J26" i="4"/>
  <c r="O26" i="4"/>
  <c r="H26" i="4"/>
  <c r="M26" i="4"/>
  <c r="D26" i="4"/>
  <c r="E26" i="4" s="1"/>
  <c r="L22" i="4"/>
  <c r="Q22" i="4"/>
  <c r="K22" i="4"/>
  <c r="P22" i="4" s="1"/>
  <c r="J22" i="4"/>
  <c r="O22" i="4"/>
  <c r="H22" i="4"/>
  <c r="M22" i="4"/>
  <c r="D22" i="4"/>
  <c r="E22" i="4" s="1"/>
  <c r="L21" i="4"/>
  <c r="Q21" i="4"/>
  <c r="K21" i="4"/>
  <c r="P21" i="4" s="1"/>
  <c r="J21" i="4"/>
  <c r="O21" i="4"/>
  <c r="H21" i="4"/>
  <c r="M21" i="4"/>
  <c r="D21" i="4"/>
  <c r="E21" i="4" s="1"/>
  <c r="D20" i="4"/>
  <c r="E20" i="4"/>
  <c r="H20" i="4"/>
  <c r="M20" i="4" s="1"/>
  <c r="J20" i="4"/>
  <c r="K20" i="4"/>
  <c r="P20" i="4" s="1"/>
  <c r="L20" i="4"/>
  <c r="Q20" i="4" s="1"/>
  <c r="O20" i="4"/>
  <c r="L11" i="4"/>
  <c r="Q11" i="4"/>
  <c r="K11" i="4"/>
  <c r="P11" i="4" s="1"/>
  <c r="J11" i="4"/>
  <c r="O11" i="4"/>
  <c r="D13" i="3"/>
  <c r="I11" i="4" s="1"/>
  <c r="N11" i="4" s="1"/>
  <c r="H11" i="4"/>
  <c r="M11" i="4" s="1"/>
  <c r="L15" i="4"/>
  <c r="Q15" i="4"/>
  <c r="K15" i="4"/>
  <c r="P15" i="4" s="1"/>
  <c r="J15" i="4"/>
  <c r="O15" i="4"/>
  <c r="H15" i="4"/>
  <c r="M15" i="4" s="1"/>
  <c r="D15" i="4"/>
  <c r="E15" i="4"/>
  <c r="L14" i="4"/>
  <c r="Q14" i="4" s="1"/>
  <c r="K14" i="4"/>
  <c r="P14" i="4"/>
  <c r="J14" i="4"/>
  <c r="O14" i="4" s="1"/>
  <c r="H14" i="4"/>
  <c r="M14" i="4"/>
  <c r="D14" i="4"/>
  <c r="E14" i="4" s="1"/>
  <c r="L12" i="4"/>
  <c r="Q12" i="4"/>
  <c r="K12" i="4"/>
  <c r="P12" i="4" s="1"/>
  <c r="J12" i="4"/>
  <c r="O12" i="4"/>
  <c r="H12" i="4"/>
  <c r="M12" i="4" s="1"/>
  <c r="D12" i="4"/>
  <c r="E12" i="4"/>
  <c r="Q48" i="4"/>
  <c r="D13" i="4"/>
  <c r="E13" i="4" s="1"/>
  <c r="D10" i="4"/>
  <c r="E10" i="4"/>
  <c r="D9" i="4"/>
  <c r="E9" i="4" s="1"/>
  <c r="D8" i="4"/>
  <c r="E8" i="4"/>
  <c r="D7" i="4"/>
  <c r="E7" i="4" s="1"/>
  <c r="L10" i="4"/>
  <c r="Q10" i="4"/>
  <c r="K10" i="4"/>
  <c r="P10" i="4" s="1"/>
  <c r="J10" i="4"/>
  <c r="O10" i="4"/>
  <c r="H10" i="4"/>
  <c r="M10" i="4" s="1"/>
  <c r="A2" i="4"/>
  <c r="B2" i="4"/>
  <c r="C2" i="4"/>
  <c r="D2" i="4"/>
  <c r="E2" i="4"/>
  <c r="F2" i="4"/>
  <c r="I2" i="4"/>
  <c r="K2" i="4"/>
  <c r="L2" i="4"/>
  <c r="H7" i="4"/>
  <c r="J7" i="4"/>
  <c r="K7" i="4"/>
  <c r="L7" i="4"/>
  <c r="M7" i="4"/>
  <c r="O7" i="4"/>
  <c r="P7" i="4"/>
  <c r="Q7" i="4"/>
  <c r="H8" i="4"/>
  <c r="J8" i="4"/>
  <c r="K8" i="4"/>
  <c r="L8" i="4"/>
  <c r="M8" i="4"/>
  <c r="O8" i="4"/>
  <c r="P8" i="4"/>
  <c r="Q8" i="4"/>
  <c r="H9" i="4"/>
  <c r="J9" i="4"/>
  <c r="K9" i="4"/>
  <c r="L9" i="4"/>
  <c r="M9" i="4"/>
  <c r="O9" i="4"/>
  <c r="P9" i="4"/>
  <c r="Q9" i="4"/>
  <c r="H13" i="4"/>
  <c r="J13" i="4"/>
  <c r="K13" i="4"/>
  <c r="L13" i="4"/>
  <c r="M13" i="4"/>
  <c r="O13" i="4"/>
  <c r="P13" i="4"/>
  <c r="Q13" i="4"/>
  <c r="D17" i="4"/>
  <c r="E17" i="4" s="1"/>
  <c r="H17" i="4"/>
  <c r="J17" i="4"/>
  <c r="K17" i="4"/>
  <c r="L17" i="4"/>
  <c r="M17" i="4"/>
  <c r="O17" i="4"/>
  <c r="P17" i="4"/>
  <c r="Q17" i="4"/>
  <c r="D18" i="4"/>
  <c r="E18" i="4"/>
  <c r="H18" i="4"/>
  <c r="J18" i="4"/>
  <c r="K18" i="4"/>
  <c r="L18" i="4"/>
  <c r="M18" i="4"/>
  <c r="O18" i="4"/>
  <c r="P18" i="4"/>
  <c r="Q18" i="4"/>
  <c r="D19" i="4"/>
  <c r="E19" i="4" s="1"/>
  <c r="H19" i="4"/>
  <c r="J19" i="4"/>
  <c r="K19" i="4"/>
  <c r="L19" i="4"/>
  <c r="M19" i="4"/>
  <c r="O19" i="4"/>
  <c r="P19" i="4"/>
  <c r="Q19" i="4"/>
  <c r="D24" i="4"/>
  <c r="E24" i="4"/>
  <c r="H24" i="4"/>
  <c r="J24" i="4"/>
  <c r="K24" i="4"/>
  <c r="L24" i="4"/>
  <c r="M24" i="4"/>
  <c r="O24" i="4"/>
  <c r="P24" i="4"/>
  <c r="Q24" i="4"/>
  <c r="D25" i="4"/>
  <c r="E25" i="4" s="1"/>
  <c r="H25" i="4"/>
  <c r="J25" i="4"/>
  <c r="K25" i="4"/>
  <c r="L25" i="4"/>
  <c r="M25" i="4"/>
  <c r="O25" i="4"/>
  <c r="P25" i="4"/>
  <c r="Q25" i="4"/>
  <c r="D29" i="4"/>
  <c r="E29" i="4"/>
  <c r="H29" i="4"/>
  <c r="J29" i="4"/>
  <c r="K29" i="4"/>
  <c r="L29" i="4"/>
  <c r="M29" i="4"/>
  <c r="O29" i="4"/>
  <c r="P29" i="4"/>
  <c r="Q29" i="4"/>
  <c r="D30" i="4"/>
  <c r="E30" i="4" s="1"/>
  <c r="H30" i="4"/>
  <c r="J30" i="4"/>
  <c r="K30" i="4"/>
  <c r="L30" i="4"/>
  <c r="M30" i="4"/>
  <c r="O30" i="4"/>
  <c r="P30" i="4"/>
  <c r="Q30" i="4"/>
  <c r="D31" i="4"/>
  <c r="E31" i="4"/>
  <c r="H31" i="4"/>
  <c r="J31" i="4"/>
  <c r="K31" i="4"/>
  <c r="L31" i="4"/>
  <c r="M31" i="4"/>
  <c r="O31" i="4"/>
  <c r="P31" i="4"/>
  <c r="Q31" i="4"/>
  <c r="D32" i="4"/>
  <c r="E32" i="4" s="1"/>
  <c r="J32" i="4"/>
  <c r="K32" i="4"/>
  <c r="P32" i="4" s="1"/>
  <c r="L32" i="4"/>
  <c r="Q32" i="4" s="1"/>
  <c r="O32" i="4"/>
  <c r="D33" i="4"/>
  <c r="E33" i="4" s="1"/>
  <c r="J33" i="4"/>
  <c r="K33" i="4"/>
  <c r="P33" i="4" s="1"/>
  <c r="L33" i="4"/>
  <c r="Q33" i="4" s="1"/>
  <c r="O33" i="4"/>
  <c r="D34" i="4"/>
  <c r="E34" i="4" s="1"/>
  <c r="J34" i="4"/>
  <c r="K34" i="4"/>
  <c r="P34" i="4" s="1"/>
  <c r="L34" i="4"/>
  <c r="Q34" i="4" s="1"/>
  <c r="O34" i="4"/>
  <c r="D35" i="4"/>
  <c r="E35" i="4" s="1"/>
  <c r="J35" i="4"/>
  <c r="K35" i="4"/>
  <c r="P35" i="4" s="1"/>
  <c r="L35" i="4"/>
  <c r="Q35" i="4" s="1"/>
  <c r="O35" i="4"/>
  <c r="D36" i="4"/>
  <c r="H36" i="4" s="1"/>
  <c r="M36" i="4" s="1"/>
  <c r="K36" i="4"/>
  <c r="P36" i="4"/>
  <c r="K38" i="4"/>
  <c r="P38" i="4"/>
  <c r="J39" i="4"/>
  <c r="O39" i="4" s="1"/>
  <c r="K39" i="4"/>
  <c r="L39" i="4"/>
  <c r="P39" i="4"/>
  <c r="Q39" i="4"/>
  <c r="K40" i="4"/>
  <c r="P40" i="4"/>
  <c r="K41" i="4"/>
  <c r="P41" i="4" s="1"/>
  <c r="K42" i="4"/>
  <c r="P42" i="4"/>
  <c r="H43" i="4"/>
  <c r="J43" i="4"/>
  <c r="K43" i="4"/>
  <c r="L43" i="4"/>
  <c r="M43" i="4"/>
  <c r="O43" i="4"/>
  <c r="P43" i="4"/>
  <c r="Q43" i="4"/>
  <c r="J44" i="4"/>
  <c r="O44" i="4" s="1"/>
  <c r="K44" i="4"/>
  <c r="L44" i="4"/>
  <c r="P44" i="4"/>
  <c r="Q44" i="4"/>
  <c r="K46" i="4"/>
  <c r="M48" i="4"/>
  <c r="N48" i="4"/>
  <c r="O48" i="4"/>
  <c r="P48" i="4"/>
  <c r="I15" i="4"/>
  <c r="N15" i="4"/>
  <c r="I14" i="4"/>
  <c r="N14" i="4" s="1"/>
  <c r="D11" i="3"/>
  <c r="I12" i="4"/>
  <c r="N12" i="4"/>
  <c r="D7" i="3"/>
  <c r="I33" i="4" s="1"/>
  <c r="N33" i="4" s="1"/>
  <c r="D8" i="3"/>
  <c r="I34" i="4" s="1"/>
  <c r="N34" i="4" s="1"/>
  <c r="D9" i="3"/>
  <c r="I35" i="4"/>
  <c r="N35" i="4" s="1"/>
  <c r="I29" i="4"/>
  <c r="N29" i="4"/>
  <c r="I10" i="4"/>
  <c r="N10" i="4" s="1"/>
  <c r="I8" i="4"/>
  <c r="N8" i="4"/>
  <c r="I9" i="4"/>
  <c r="N9" i="4" s="1"/>
  <c r="I13" i="4"/>
  <c r="N13" i="4"/>
  <c r="I17" i="4"/>
  <c r="N17" i="4" s="1"/>
  <c r="I18" i="4"/>
  <c r="N18" i="4"/>
  <c r="I19" i="4"/>
  <c r="N19" i="4" s="1"/>
  <c r="I24" i="4"/>
  <c r="N24" i="4"/>
  <c r="I25" i="4"/>
  <c r="N25" i="4" s="1"/>
  <c r="I30" i="4"/>
  <c r="N30" i="4"/>
  <c r="I31" i="4"/>
  <c r="N31" i="4" s="1"/>
  <c r="D16" i="3"/>
  <c r="I44" i="4"/>
  <c r="N44" i="4"/>
  <c r="I39" i="4"/>
  <c r="N39" i="4" s="1"/>
  <c r="I7" i="4"/>
  <c r="D15" i="3"/>
  <c r="I36" i="4" s="1"/>
  <c r="N36" i="4" s="1"/>
  <c r="N7" i="4"/>
  <c r="D6" i="3"/>
  <c r="I32" i="4" s="1"/>
  <c r="N32" i="4" s="1"/>
  <c r="D17" i="3"/>
  <c r="I43" i="4"/>
  <c r="N43" i="4" s="1"/>
  <c r="L27" i="5"/>
  <c r="Q27" i="5" s="1"/>
  <c r="K27" i="5"/>
  <c r="P27" i="5"/>
  <c r="J27" i="5"/>
  <c r="O27" i="5" s="1"/>
  <c r="I27" i="5"/>
  <c r="N27" i="5"/>
  <c r="H27" i="5"/>
  <c r="M27" i="5" s="1"/>
  <c r="D27" i="5"/>
  <c r="E27" i="5"/>
  <c r="L26" i="5"/>
  <c r="Q26" i="5" s="1"/>
  <c r="K26" i="5"/>
  <c r="P26" i="5"/>
  <c r="J26" i="5"/>
  <c r="O26" i="5" s="1"/>
  <c r="I26" i="5"/>
  <c r="N26" i="5"/>
  <c r="H26" i="5"/>
  <c r="M26" i="5" s="1"/>
  <c r="D26" i="5"/>
  <c r="E26" i="5"/>
  <c r="L22" i="5"/>
  <c r="Q22" i="5" s="1"/>
  <c r="K22" i="5"/>
  <c r="P22" i="5"/>
  <c r="J22" i="5"/>
  <c r="O22" i="5" s="1"/>
  <c r="I22" i="5"/>
  <c r="N22" i="5"/>
  <c r="H22" i="5"/>
  <c r="M22" i="5" s="1"/>
  <c r="D22" i="5"/>
  <c r="E22" i="5"/>
  <c r="L21" i="5"/>
  <c r="Q21" i="5" s="1"/>
  <c r="K21" i="5"/>
  <c r="P21" i="5"/>
  <c r="J21" i="5"/>
  <c r="O21" i="5" s="1"/>
  <c r="I21" i="5"/>
  <c r="N21" i="5"/>
  <c r="H21" i="5"/>
  <c r="M21" i="5" s="1"/>
  <c r="D21" i="5"/>
  <c r="E21" i="5"/>
  <c r="L11" i="5"/>
  <c r="Q11" i="5" s="1"/>
  <c r="K11" i="5"/>
  <c r="P11" i="5"/>
  <c r="J11" i="5"/>
  <c r="O11" i="5" s="1"/>
  <c r="I11" i="5"/>
  <c r="N11" i="5"/>
  <c r="H11" i="5"/>
  <c r="M11" i="5" s="1"/>
  <c r="A46" i="5"/>
  <c r="L15" i="5"/>
  <c r="Q15" i="5"/>
  <c r="K15" i="5"/>
  <c r="P15" i="5" s="1"/>
  <c r="J15" i="5"/>
  <c r="O15" i="5"/>
  <c r="H15" i="5"/>
  <c r="M15" i="5" s="1"/>
  <c r="D15" i="5"/>
  <c r="E15" i="5"/>
  <c r="L12" i="5"/>
  <c r="Q12" i="5" s="1"/>
  <c r="K12" i="5"/>
  <c r="P12" i="5"/>
  <c r="J12" i="5"/>
  <c r="O12" i="5" s="1"/>
  <c r="H12" i="5"/>
  <c r="M12" i="5"/>
  <c r="D12" i="5"/>
  <c r="E12" i="5" s="1"/>
  <c r="Q48" i="5"/>
  <c r="D10" i="5"/>
  <c r="E10" i="5" s="1"/>
  <c r="D9" i="5"/>
  <c r="E9" i="5"/>
  <c r="D8" i="5"/>
  <c r="E8" i="5" s="1"/>
  <c r="D7" i="5"/>
  <c r="E7" i="5"/>
  <c r="P48" i="5"/>
  <c r="O48" i="5"/>
  <c r="N48" i="5"/>
  <c r="M48" i="5"/>
  <c r="L7" i="5"/>
  <c r="Q7" i="5" s="1"/>
  <c r="L8" i="5"/>
  <c r="Q8" i="5"/>
  <c r="L9" i="5"/>
  <c r="Q9" i="5" s="1"/>
  <c r="Q46" i="5" s="1"/>
  <c r="L10" i="5"/>
  <c r="Q10" i="5"/>
  <c r="L13" i="5"/>
  <c r="Q13" i="5" s="1"/>
  <c r="D13" i="5"/>
  <c r="E13" i="5" s="1"/>
  <c r="L14" i="5"/>
  <c r="Q14" i="5" s="1"/>
  <c r="D14" i="5"/>
  <c r="E14" i="5" s="1"/>
  <c r="L17" i="5"/>
  <c r="Q17" i="5" s="1"/>
  <c r="L18" i="5"/>
  <c r="Q18" i="5"/>
  <c r="L19" i="5"/>
  <c r="Q19" i="5" s="1"/>
  <c r="L20" i="5"/>
  <c r="Q20" i="5"/>
  <c r="L24" i="5"/>
  <c r="Q24" i="5" s="1"/>
  <c r="L25" i="5"/>
  <c r="Q25" i="5"/>
  <c r="L29" i="5"/>
  <c r="Q29" i="5" s="1"/>
  <c r="L30" i="5"/>
  <c r="Q30" i="5"/>
  <c r="L31" i="5"/>
  <c r="Q31" i="5" s="1"/>
  <c r="L32" i="5"/>
  <c r="Q32" i="5"/>
  <c r="L33" i="5"/>
  <c r="Q33" i="5" s="1"/>
  <c r="L34" i="5"/>
  <c r="Q34" i="5"/>
  <c r="L35" i="5"/>
  <c r="Q35" i="5" s="1"/>
  <c r="D36" i="5"/>
  <c r="L36" i="5"/>
  <c r="Q36" i="5"/>
  <c r="L39" i="5"/>
  <c r="Q39" i="5" s="1"/>
  <c r="L43" i="5"/>
  <c r="Q43" i="5"/>
  <c r="L44" i="5"/>
  <c r="Q44" i="5" s="1"/>
  <c r="K7" i="5"/>
  <c r="K8" i="5"/>
  <c r="P8" i="5"/>
  <c r="K9" i="5"/>
  <c r="P9" i="5" s="1"/>
  <c r="K10" i="5"/>
  <c r="P10" i="5"/>
  <c r="K13" i="5"/>
  <c r="P13" i="5" s="1"/>
  <c r="K14" i="5"/>
  <c r="P14" i="5"/>
  <c r="K17" i="5"/>
  <c r="P17" i="5" s="1"/>
  <c r="K18" i="5"/>
  <c r="P18" i="5"/>
  <c r="K19" i="5"/>
  <c r="P19" i="5" s="1"/>
  <c r="K20" i="5"/>
  <c r="P20" i="5"/>
  <c r="K24" i="5"/>
  <c r="P24" i="5" s="1"/>
  <c r="K25" i="5"/>
  <c r="P25" i="5"/>
  <c r="K29" i="5"/>
  <c r="P29" i="5" s="1"/>
  <c r="K30" i="5"/>
  <c r="P30" i="5"/>
  <c r="K31" i="5"/>
  <c r="P31" i="5" s="1"/>
  <c r="K32" i="5"/>
  <c r="P32" i="5"/>
  <c r="K33" i="5"/>
  <c r="P33" i="5" s="1"/>
  <c r="K34" i="5"/>
  <c r="P34" i="5"/>
  <c r="K35" i="5"/>
  <c r="P35" i="5" s="1"/>
  <c r="K36" i="5"/>
  <c r="P36" i="5"/>
  <c r="P38" i="5"/>
  <c r="K39" i="5"/>
  <c r="P39" i="5" s="1"/>
  <c r="K40" i="5"/>
  <c r="P40" i="5"/>
  <c r="K41" i="5"/>
  <c r="P41" i="5" s="1"/>
  <c r="K42" i="5"/>
  <c r="P42" i="5" s="1"/>
  <c r="K43" i="5"/>
  <c r="P43" i="5" s="1"/>
  <c r="K44" i="5"/>
  <c r="P44" i="5" s="1"/>
  <c r="J7" i="5"/>
  <c r="O7" i="5"/>
  <c r="J8" i="5"/>
  <c r="O8" i="5" s="1"/>
  <c r="J9" i="5"/>
  <c r="O9" i="5"/>
  <c r="J10" i="5"/>
  <c r="O10" i="5" s="1"/>
  <c r="J13" i="5"/>
  <c r="O13" i="5"/>
  <c r="J14" i="5"/>
  <c r="O14" i="5" s="1"/>
  <c r="J17" i="5"/>
  <c r="O17" i="5"/>
  <c r="J18" i="5"/>
  <c r="O18" i="5" s="1"/>
  <c r="J19" i="5"/>
  <c r="O19" i="5"/>
  <c r="J20" i="5"/>
  <c r="O20" i="5" s="1"/>
  <c r="J24" i="5"/>
  <c r="O24" i="5"/>
  <c r="J25" i="5"/>
  <c r="O25" i="5" s="1"/>
  <c r="J29" i="5"/>
  <c r="O29" i="5"/>
  <c r="J30" i="5"/>
  <c r="O30" i="5" s="1"/>
  <c r="J31" i="5"/>
  <c r="O31" i="5"/>
  <c r="J32" i="5"/>
  <c r="O32" i="5" s="1"/>
  <c r="J33" i="5"/>
  <c r="O33" i="5"/>
  <c r="J34" i="5"/>
  <c r="O34" i="5" s="1"/>
  <c r="J35" i="5"/>
  <c r="O35" i="5"/>
  <c r="J36" i="5"/>
  <c r="O36" i="5" s="1"/>
  <c r="J39" i="5"/>
  <c r="O39" i="5"/>
  <c r="J43" i="5"/>
  <c r="O43" i="5" s="1"/>
  <c r="J44" i="5"/>
  <c r="O44" i="5"/>
  <c r="H7" i="5"/>
  <c r="M7" i="5" s="1"/>
  <c r="H8" i="5"/>
  <c r="M8" i="5"/>
  <c r="H9" i="5"/>
  <c r="M9" i="5" s="1"/>
  <c r="H10" i="5"/>
  <c r="M10" i="5" s="1"/>
  <c r="H13" i="5"/>
  <c r="M13" i="5" s="1"/>
  <c r="H14" i="5"/>
  <c r="M14" i="5" s="1"/>
  <c r="H17" i="5"/>
  <c r="M17" i="5" s="1"/>
  <c r="H18" i="5"/>
  <c r="M18" i="5"/>
  <c r="H19" i="5"/>
  <c r="M19" i="5" s="1"/>
  <c r="H20" i="5"/>
  <c r="M20" i="5"/>
  <c r="H24" i="5"/>
  <c r="M24" i="5" s="1"/>
  <c r="H25" i="5"/>
  <c r="M25" i="5" s="1"/>
  <c r="H29" i="5"/>
  <c r="M29" i="5" s="1"/>
  <c r="H30" i="5"/>
  <c r="M30" i="5" s="1"/>
  <c r="H31" i="5"/>
  <c r="M31" i="5" s="1"/>
  <c r="H36" i="5"/>
  <c r="M36" i="5"/>
  <c r="H43" i="5"/>
  <c r="M43" i="5" s="1"/>
  <c r="L46" i="5"/>
  <c r="K38" i="5"/>
  <c r="H46" i="5"/>
  <c r="E36" i="5"/>
  <c r="D35" i="5"/>
  <c r="E35" i="5"/>
  <c r="D34" i="5"/>
  <c r="E34" i="5" s="1"/>
  <c r="D33" i="5"/>
  <c r="E33" i="5"/>
  <c r="D32" i="5"/>
  <c r="E32" i="5" s="1"/>
  <c r="D31" i="5"/>
  <c r="E31" i="5"/>
  <c r="D30" i="5"/>
  <c r="E30" i="5" s="1"/>
  <c r="D29" i="5"/>
  <c r="E29" i="5"/>
  <c r="D25" i="5"/>
  <c r="E25" i="5" s="1"/>
  <c r="D24" i="5"/>
  <c r="E24" i="5"/>
  <c r="D20" i="5"/>
  <c r="E20" i="5" s="1"/>
  <c r="D19" i="5"/>
  <c r="E19" i="5"/>
  <c r="D18" i="5"/>
  <c r="E18" i="5" s="1"/>
  <c r="D17" i="5"/>
  <c r="E17" i="5"/>
  <c r="L2" i="5"/>
  <c r="K2" i="5"/>
  <c r="I2" i="5"/>
  <c r="F2" i="5"/>
  <c r="E2" i="5"/>
  <c r="D2" i="5"/>
  <c r="C2" i="5"/>
  <c r="B2" i="5"/>
  <c r="A2" i="5"/>
  <c r="I15" i="5"/>
  <c r="N15" i="5" s="1"/>
  <c r="I12" i="5"/>
  <c r="N12" i="5"/>
  <c r="I33" i="5"/>
  <c r="N33" i="5" s="1"/>
  <c r="I34" i="5"/>
  <c r="N34" i="5"/>
  <c r="I35" i="5"/>
  <c r="N35" i="5" s="1"/>
  <c r="I29" i="5"/>
  <c r="N29" i="5"/>
  <c r="I8" i="5"/>
  <c r="N8" i="5" s="1"/>
  <c r="I9" i="5"/>
  <c r="N9" i="5"/>
  <c r="I10" i="5"/>
  <c r="N10" i="5" s="1"/>
  <c r="I13" i="5"/>
  <c r="N13" i="5"/>
  <c r="I14" i="5"/>
  <c r="N14" i="5" s="1"/>
  <c r="I17" i="5"/>
  <c r="N17" i="5"/>
  <c r="I18" i="5"/>
  <c r="N18" i="5" s="1"/>
  <c r="I19" i="5"/>
  <c r="N19" i="5"/>
  <c r="I20" i="5"/>
  <c r="N20" i="5" s="1"/>
  <c r="I24" i="5"/>
  <c r="N24" i="5"/>
  <c r="I25" i="5"/>
  <c r="N25" i="5" s="1"/>
  <c r="I30" i="5"/>
  <c r="N30" i="5"/>
  <c r="I31" i="5"/>
  <c r="N31" i="5" s="1"/>
  <c r="I44" i="5"/>
  <c r="N44" i="5"/>
  <c r="I39" i="5"/>
  <c r="N39" i="5" s="1"/>
  <c r="I36" i="5"/>
  <c r="N36" i="5"/>
  <c r="I7" i="5"/>
  <c r="N7" i="5" s="1"/>
  <c r="I32" i="5"/>
  <c r="N32" i="5"/>
  <c r="I43" i="5"/>
  <c r="N43" i="5" s="1"/>
  <c r="I46" i="5"/>
  <c r="L27" i="6"/>
  <c r="Q27" i="6" s="1"/>
  <c r="K27" i="6"/>
  <c r="P27" i="6"/>
  <c r="J27" i="6"/>
  <c r="O27" i="6" s="1"/>
  <c r="I27" i="6"/>
  <c r="N27" i="6"/>
  <c r="H27" i="6"/>
  <c r="M27" i="6" s="1"/>
  <c r="D27" i="6"/>
  <c r="E27" i="6"/>
  <c r="L26" i="6"/>
  <c r="Q26" i="6" s="1"/>
  <c r="K26" i="6"/>
  <c r="P26" i="6"/>
  <c r="J26" i="6"/>
  <c r="O26" i="6" s="1"/>
  <c r="I26" i="6"/>
  <c r="N26" i="6"/>
  <c r="H26" i="6"/>
  <c r="M26" i="6" s="1"/>
  <c r="D26" i="6"/>
  <c r="E26" i="6"/>
  <c r="L22" i="6"/>
  <c r="Q22" i="6" s="1"/>
  <c r="K22" i="6"/>
  <c r="P22" i="6"/>
  <c r="J22" i="6"/>
  <c r="O22" i="6" s="1"/>
  <c r="I22" i="6"/>
  <c r="N22" i="6"/>
  <c r="H22" i="6"/>
  <c r="M22" i="6" s="1"/>
  <c r="D22" i="6"/>
  <c r="E22" i="6"/>
  <c r="L21" i="6"/>
  <c r="Q21" i="6" s="1"/>
  <c r="K21" i="6"/>
  <c r="P21" i="6"/>
  <c r="J21" i="6"/>
  <c r="O21" i="6" s="1"/>
  <c r="I21" i="6"/>
  <c r="N21" i="6"/>
  <c r="H21" i="6"/>
  <c r="M21" i="6" s="1"/>
  <c r="D21" i="6"/>
  <c r="E21" i="6"/>
  <c r="L11" i="6"/>
  <c r="Q11" i="6" s="1"/>
  <c r="K11" i="6"/>
  <c r="P11" i="6"/>
  <c r="J11" i="6"/>
  <c r="O11" i="6" s="1"/>
  <c r="I11" i="6"/>
  <c r="N11" i="6"/>
  <c r="H11" i="6"/>
  <c r="M11" i="6" s="1"/>
  <c r="A46" i="6"/>
  <c r="L15" i="6"/>
  <c r="Q15" i="6" s="1"/>
  <c r="K15" i="6"/>
  <c r="P15" i="6"/>
  <c r="J15" i="6"/>
  <c r="O15" i="6" s="1"/>
  <c r="H15" i="6"/>
  <c r="M15" i="6"/>
  <c r="D15" i="6"/>
  <c r="E15" i="6" s="1"/>
  <c r="Q48" i="6"/>
  <c r="D10" i="6"/>
  <c r="E10" i="6"/>
  <c r="L14" i="6"/>
  <c r="D14" i="6"/>
  <c r="E14" i="6"/>
  <c r="Q14" i="6"/>
  <c r="K14" i="6"/>
  <c r="P14" i="6" s="1"/>
  <c r="J14" i="6"/>
  <c r="O14" i="6"/>
  <c r="H14" i="6"/>
  <c r="M14" i="6" s="1"/>
  <c r="L13" i="6"/>
  <c r="Q13" i="6" s="1"/>
  <c r="D13" i="6"/>
  <c r="E13" i="6" s="1"/>
  <c r="K13" i="6"/>
  <c r="P13" i="6"/>
  <c r="J13" i="6"/>
  <c r="O13" i="6" s="1"/>
  <c r="H13" i="6"/>
  <c r="M13" i="6"/>
  <c r="L10" i="6"/>
  <c r="Q10" i="6" s="1"/>
  <c r="K10" i="6"/>
  <c r="P10" i="6"/>
  <c r="J10" i="6"/>
  <c r="O10" i="6" s="1"/>
  <c r="H10" i="6"/>
  <c r="M10" i="6"/>
  <c r="A2" i="6"/>
  <c r="B2" i="6"/>
  <c r="C2" i="6"/>
  <c r="D2" i="6"/>
  <c r="E2" i="6"/>
  <c r="F2" i="6"/>
  <c r="I2" i="6"/>
  <c r="K2" i="6"/>
  <c r="L2" i="6"/>
  <c r="D7" i="6"/>
  <c r="E7" i="6"/>
  <c r="H7" i="6"/>
  <c r="J7" i="6"/>
  <c r="K7" i="6"/>
  <c r="L7" i="6"/>
  <c r="M7" i="6"/>
  <c r="O7" i="6"/>
  <c r="P7" i="6"/>
  <c r="Q7" i="6"/>
  <c r="D8" i="6"/>
  <c r="E8" i="6" s="1"/>
  <c r="H8" i="6"/>
  <c r="J8" i="6"/>
  <c r="K8" i="6"/>
  <c r="L8" i="6"/>
  <c r="M8" i="6"/>
  <c r="O8" i="6"/>
  <c r="P8" i="6"/>
  <c r="Q8" i="6"/>
  <c r="D9" i="6"/>
  <c r="E9" i="6"/>
  <c r="H9" i="6"/>
  <c r="J9" i="6"/>
  <c r="K9" i="6"/>
  <c r="L9" i="6"/>
  <c r="M9" i="6"/>
  <c r="O9" i="6"/>
  <c r="P9" i="6"/>
  <c r="Q9" i="6"/>
  <c r="D12" i="6"/>
  <c r="E12" i="6" s="1"/>
  <c r="H12" i="6"/>
  <c r="J12" i="6"/>
  <c r="K12" i="6"/>
  <c r="L12" i="6"/>
  <c r="M12" i="6"/>
  <c r="O12" i="6"/>
  <c r="P12" i="6"/>
  <c r="Q12" i="6"/>
  <c r="D17" i="6"/>
  <c r="E17" i="6"/>
  <c r="H17" i="6"/>
  <c r="J17" i="6"/>
  <c r="K17" i="6"/>
  <c r="L17" i="6"/>
  <c r="M17" i="6"/>
  <c r="O17" i="6"/>
  <c r="P17" i="6"/>
  <c r="Q17" i="6"/>
  <c r="D18" i="6"/>
  <c r="E18" i="6" s="1"/>
  <c r="H18" i="6"/>
  <c r="J18" i="6"/>
  <c r="K18" i="6"/>
  <c r="L18" i="6"/>
  <c r="M18" i="6"/>
  <c r="O18" i="6"/>
  <c r="P18" i="6"/>
  <c r="Q18" i="6"/>
  <c r="D19" i="6"/>
  <c r="E19" i="6"/>
  <c r="H19" i="6"/>
  <c r="J19" i="6"/>
  <c r="K19" i="6"/>
  <c r="L19" i="6"/>
  <c r="M19" i="6"/>
  <c r="O19" i="6"/>
  <c r="P19" i="6"/>
  <c r="Q19" i="6"/>
  <c r="D20" i="6"/>
  <c r="E20" i="6" s="1"/>
  <c r="H20" i="6"/>
  <c r="J20" i="6"/>
  <c r="K20" i="6"/>
  <c r="L20" i="6"/>
  <c r="M20" i="6"/>
  <c r="O20" i="6"/>
  <c r="P20" i="6"/>
  <c r="Q20" i="6"/>
  <c r="D24" i="6"/>
  <c r="E24" i="6"/>
  <c r="H24" i="6"/>
  <c r="J24" i="6"/>
  <c r="K24" i="6"/>
  <c r="L24" i="6"/>
  <c r="M24" i="6"/>
  <c r="O24" i="6"/>
  <c r="P24" i="6"/>
  <c r="Q24" i="6"/>
  <c r="D25" i="6"/>
  <c r="E25" i="6" s="1"/>
  <c r="H25" i="6"/>
  <c r="J25" i="6"/>
  <c r="K25" i="6"/>
  <c r="L25" i="6"/>
  <c r="M25" i="6"/>
  <c r="O25" i="6"/>
  <c r="P25" i="6"/>
  <c r="Q25" i="6"/>
  <c r="D29" i="6"/>
  <c r="E29" i="6"/>
  <c r="H29" i="6"/>
  <c r="J29" i="6"/>
  <c r="K29" i="6"/>
  <c r="L29" i="6"/>
  <c r="M29" i="6"/>
  <c r="O29" i="6"/>
  <c r="P29" i="6"/>
  <c r="Q29" i="6"/>
  <c r="D30" i="6"/>
  <c r="E30" i="6" s="1"/>
  <c r="H30" i="6"/>
  <c r="J30" i="6"/>
  <c r="K30" i="6"/>
  <c r="L30" i="6"/>
  <c r="M30" i="6"/>
  <c r="O30" i="6"/>
  <c r="P30" i="6"/>
  <c r="Q30" i="6"/>
  <c r="D31" i="6"/>
  <c r="E31" i="6"/>
  <c r="H31" i="6"/>
  <c r="J31" i="6"/>
  <c r="K31" i="6"/>
  <c r="L31" i="6"/>
  <c r="M31" i="6"/>
  <c r="O31" i="6"/>
  <c r="P31" i="6"/>
  <c r="Q31" i="6"/>
  <c r="D32" i="6"/>
  <c r="E32" i="6" s="1"/>
  <c r="J32" i="6"/>
  <c r="K32" i="6"/>
  <c r="P32" i="6" s="1"/>
  <c r="L32" i="6"/>
  <c r="O32" i="6"/>
  <c r="D33" i="6"/>
  <c r="E33" i="6" s="1"/>
  <c r="J33" i="6"/>
  <c r="K33" i="6"/>
  <c r="P33" i="6" s="1"/>
  <c r="L33" i="6"/>
  <c r="Q33" i="6" s="1"/>
  <c r="O33" i="6"/>
  <c r="D34" i="6"/>
  <c r="E34" i="6" s="1"/>
  <c r="J34" i="6"/>
  <c r="K34" i="6"/>
  <c r="P34" i="6" s="1"/>
  <c r="L34" i="6"/>
  <c r="Q34" i="6" s="1"/>
  <c r="O34" i="6"/>
  <c r="D35" i="6"/>
  <c r="E35" i="6" s="1"/>
  <c r="J35" i="6"/>
  <c r="K35" i="6"/>
  <c r="P35" i="6" s="1"/>
  <c r="L35" i="6"/>
  <c r="Q35" i="6" s="1"/>
  <c r="O35" i="6"/>
  <c r="D36" i="6"/>
  <c r="E36" i="6" s="1"/>
  <c r="K36" i="6"/>
  <c r="P36" i="6"/>
  <c r="K38" i="6"/>
  <c r="P38" i="6"/>
  <c r="J39" i="6"/>
  <c r="O39" i="6" s="1"/>
  <c r="K39" i="6"/>
  <c r="L39" i="6"/>
  <c r="P39" i="6"/>
  <c r="Q39" i="6"/>
  <c r="K40" i="6"/>
  <c r="P40" i="6"/>
  <c r="K41" i="6"/>
  <c r="P41" i="6" s="1"/>
  <c r="K42" i="6"/>
  <c r="P42" i="6"/>
  <c r="H43" i="6"/>
  <c r="J43" i="6"/>
  <c r="K43" i="6"/>
  <c r="L43" i="6"/>
  <c r="M43" i="6"/>
  <c r="O43" i="6"/>
  <c r="P43" i="6"/>
  <c r="Q43" i="6"/>
  <c r="J44" i="6"/>
  <c r="O44" i="6" s="1"/>
  <c r="K44" i="6"/>
  <c r="L44" i="6"/>
  <c r="P44" i="6"/>
  <c r="Q44" i="6"/>
  <c r="K46" i="6"/>
  <c r="M48" i="6"/>
  <c r="N48" i="6"/>
  <c r="O48" i="6"/>
  <c r="P48" i="6"/>
  <c r="I15" i="6"/>
  <c r="N15" i="6"/>
  <c r="I14" i="6"/>
  <c r="N14" i="6" s="1"/>
  <c r="I13" i="6"/>
  <c r="N13" i="6"/>
  <c r="I10" i="6"/>
  <c r="N10" i="6" s="1"/>
  <c r="I33" i="6"/>
  <c r="N33" i="6"/>
  <c r="I34" i="6"/>
  <c r="N34" i="6" s="1"/>
  <c r="I35" i="6"/>
  <c r="N35" i="6"/>
  <c r="I29" i="6"/>
  <c r="N29" i="6" s="1"/>
  <c r="I12" i="6"/>
  <c r="N12" i="6"/>
  <c r="I8" i="6"/>
  <c r="N8" i="6" s="1"/>
  <c r="I9" i="6"/>
  <c r="N9" i="6"/>
  <c r="I17" i="6"/>
  <c r="N17" i="6" s="1"/>
  <c r="I18" i="6"/>
  <c r="N18" i="6"/>
  <c r="I19" i="6"/>
  <c r="N19" i="6" s="1"/>
  <c r="I20" i="6"/>
  <c r="N20" i="6"/>
  <c r="I24" i="6"/>
  <c r="N24" i="6" s="1"/>
  <c r="I25" i="6"/>
  <c r="N25" i="6"/>
  <c r="I30" i="6"/>
  <c r="N30" i="6" s="1"/>
  <c r="I31" i="6"/>
  <c r="N31" i="6"/>
  <c r="I44" i="6"/>
  <c r="N44" i="6" s="1"/>
  <c r="I39" i="6"/>
  <c r="N39" i="6"/>
  <c r="I7" i="6"/>
  <c r="N7" i="6" s="1"/>
  <c r="I32" i="6"/>
  <c r="N32" i="6" s="1"/>
  <c r="I43" i="6"/>
  <c r="N43" i="6"/>
  <c r="L27" i="7"/>
  <c r="Q27" i="7"/>
  <c r="K27" i="7"/>
  <c r="P27" i="7" s="1"/>
  <c r="J27" i="7"/>
  <c r="O27" i="7"/>
  <c r="I27" i="7"/>
  <c r="N27" i="7" s="1"/>
  <c r="H27" i="7"/>
  <c r="M27" i="7"/>
  <c r="D27" i="7"/>
  <c r="E27" i="7" s="1"/>
  <c r="L26" i="7"/>
  <c r="Q26" i="7"/>
  <c r="K26" i="7"/>
  <c r="P26" i="7" s="1"/>
  <c r="J26" i="7"/>
  <c r="O26" i="7"/>
  <c r="I26" i="7"/>
  <c r="N26" i="7" s="1"/>
  <c r="H26" i="7"/>
  <c r="M26" i="7"/>
  <c r="D26" i="7"/>
  <c r="E26" i="7" s="1"/>
  <c r="L22" i="7"/>
  <c r="Q22" i="7"/>
  <c r="K22" i="7"/>
  <c r="P22" i="7" s="1"/>
  <c r="J22" i="7"/>
  <c r="O22" i="7"/>
  <c r="I22" i="7"/>
  <c r="N22" i="7" s="1"/>
  <c r="H22" i="7"/>
  <c r="M22" i="7"/>
  <c r="D22" i="7"/>
  <c r="E22" i="7" s="1"/>
  <c r="L21" i="7"/>
  <c r="Q21" i="7"/>
  <c r="K21" i="7"/>
  <c r="P21" i="7" s="1"/>
  <c r="J21" i="7"/>
  <c r="O21" i="7"/>
  <c r="I21" i="7"/>
  <c r="N21" i="7" s="1"/>
  <c r="H21" i="7"/>
  <c r="M21" i="7"/>
  <c r="D21" i="7"/>
  <c r="E21" i="7" s="1"/>
  <c r="L11" i="7"/>
  <c r="Q11" i="7"/>
  <c r="K11" i="7"/>
  <c r="P11" i="7" s="1"/>
  <c r="J11" i="7"/>
  <c r="O11" i="7"/>
  <c r="I11" i="7"/>
  <c r="N11" i="7" s="1"/>
  <c r="H11" i="7"/>
  <c r="M11" i="7"/>
  <c r="A46" i="7"/>
  <c r="Q48" i="7"/>
  <c r="P48" i="7"/>
  <c r="O48" i="7"/>
  <c r="N48" i="7"/>
  <c r="M48" i="7"/>
  <c r="L7" i="7"/>
  <c r="Q7" i="7"/>
  <c r="L8" i="7"/>
  <c r="Q8" i="7" s="1"/>
  <c r="L9" i="7"/>
  <c r="Q9" i="7"/>
  <c r="L10" i="7"/>
  <c r="Q10" i="7" s="1"/>
  <c r="L12" i="7"/>
  <c r="Q12" i="7"/>
  <c r="L13" i="7"/>
  <c r="Q13" i="7" s="1"/>
  <c r="L14" i="7"/>
  <c r="Q14" i="7"/>
  <c r="L15" i="7"/>
  <c r="Q15" i="7" s="1"/>
  <c r="L17" i="7"/>
  <c r="Q17" i="7"/>
  <c r="L18" i="7"/>
  <c r="Q18" i="7" s="1"/>
  <c r="L19" i="7"/>
  <c r="Q19" i="7"/>
  <c r="L20" i="7"/>
  <c r="Q20" i="7" s="1"/>
  <c r="L24" i="7"/>
  <c r="Q24" i="7"/>
  <c r="L25" i="7"/>
  <c r="Q25" i="7" s="1"/>
  <c r="L29" i="7"/>
  <c r="Q29" i="7"/>
  <c r="L30" i="7"/>
  <c r="Q30" i="7" s="1"/>
  <c r="L31" i="7"/>
  <c r="Q31" i="7"/>
  <c r="L32" i="7"/>
  <c r="Q32" i="7" s="1"/>
  <c r="L33" i="7"/>
  <c r="Q33" i="7"/>
  <c r="L34" i="7"/>
  <c r="Q34" i="7" s="1"/>
  <c r="L35" i="7"/>
  <c r="Q35" i="7"/>
  <c r="D36" i="7"/>
  <c r="L36" i="7" s="1"/>
  <c r="Q36" i="7" s="1"/>
  <c r="L39" i="7"/>
  <c r="Q39" i="7"/>
  <c r="L43" i="7"/>
  <c r="Q43" i="7"/>
  <c r="L44" i="7"/>
  <c r="Q44" i="7"/>
  <c r="K7" i="7"/>
  <c r="P7" i="7"/>
  <c r="K8" i="7"/>
  <c r="P8" i="7" s="1"/>
  <c r="K9" i="7"/>
  <c r="P9" i="7"/>
  <c r="K10" i="7"/>
  <c r="P10" i="7" s="1"/>
  <c r="P46" i="7" s="1"/>
  <c r="K12" i="7"/>
  <c r="P12" i="7"/>
  <c r="K13" i="7"/>
  <c r="P13" i="7" s="1"/>
  <c r="K14" i="7"/>
  <c r="P14" i="7"/>
  <c r="K15" i="7"/>
  <c r="P15" i="7" s="1"/>
  <c r="K17" i="7"/>
  <c r="P17" i="7"/>
  <c r="K18" i="7"/>
  <c r="P18" i="7" s="1"/>
  <c r="K19" i="7"/>
  <c r="P19" i="7"/>
  <c r="K20" i="7"/>
  <c r="P20" i="7" s="1"/>
  <c r="K24" i="7"/>
  <c r="P24" i="7"/>
  <c r="K25" i="7"/>
  <c r="P25" i="7" s="1"/>
  <c r="K29" i="7"/>
  <c r="P29" i="7"/>
  <c r="K30" i="7"/>
  <c r="P30" i="7" s="1"/>
  <c r="K31" i="7"/>
  <c r="P31" i="7"/>
  <c r="K32" i="7"/>
  <c r="P32" i="7" s="1"/>
  <c r="K33" i="7"/>
  <c r="P33" i="7"/>
  <c r="K34" i="7"/>
  <c r="P34" i="7" s="1"/>
  <c r="K35" i="7"/>
  <c r="P35" i="7"/>
  <c r="K36" i="7"/>
  <c r="P36" i="7" s="1"/>
  <c r="P38" i="7"/>
  <c r="K39" i="7"/>
  <c r="P39" i="7"/>
  <c r="K40" i="7"/>
  <c r="P40" i="7"/>
  <c r="K41" i="7"/>
  <c r="P41" i="7"/>
  <c r="K42" i="7"/>
  <c r="P42" i="7"/>
  <c r="K43" i="7"/>
  <c r="P43" i="7"/>
  <c r="K44" i="7"/>
  <c r="P44" i="7"/>
  <c r="J7" i="7"/>
  <c r="O7" i="7" s="1"/>
  <c r="J8" i="7"/>
  <c r="O8" i="7"/>
  <c r="J9" i="7"/>
  <c r="O9" i="7" s="1"/>
  <c r="J10" i="7"/>
  <c r="O10" i="7" s="1"/>
  <c r="J12" i="7"/>
  <c r="O12" i="7" s="1"/>
  <c r="J13" i="7"/>
  <c r="O13" i="7"/>
  <c r="J14" i="7"/>
  <c r="O14" i="7" s="1"/>
  <c r="J15" i="7"/>
  <c r="O15" i="7" s="1"/>
  <c r="J17" i="7"/>
  <c r="O17" i="7" s="1"/>
  <c r="J18" i="7"/>
  <c r="O18" i="7"/>
  <c r="J19" i="7"/>
  <c r="O19" i="7" s="1"/>
  <c r="J20" i="7"/>
  <c r="O20" i="7" s="1"/>
  <c r="J24" i="7"/>
  <c r="O24" i="7" s="1"/>
  <c r="J25" i="7"/>
  <c r="O25" i="7"/>
  <c r="J29" i="7"/>
  <c r="O29" i="7" s="1"/>
  <c r="J30" i="7"/>
  <c r="O30" i="7" s="1"/>
  <c r="J31" i="7"/>
  <c r="O31" i="7" s="1"/>
  <c r="J32" i="7"/>
  <c r="O32" i="7" s="1"/>
  <c r="J33" i="7"/>
  <c r="O33" i="7" s="1"/>
  <c r="J34" i="7"/>
  <c r="O34" i="7" s="1"/>
  <c r="J35" i="7"/>
  <c r="O35" i="7" s="1"/>
  <c r="J36" i="7"/>
  <c r="O36" i="7" s="1"/>
  <c r="J39" i="7"/>
  <c r="O39" i="7" s="1"/>
  <c r="J43" i="7"/>
  <c r="O43" i="7" s="1"/>
  <c r="J44" i="7"/>
  <c r="O44" i="7" s="1"/>
  <c r="H7" i="7"/>
  <c r="M7" i="7"/>
  <c r="M46" i="7" s="1"/>
  <c r="H8" i="7"/>
  <c r="M8" i="7"/>
  <c r="H9" i="7"/>
  <c r="M9" i="7"/>
  <c r="H10" i="7"/>
  <c r="M10" i="7"/>
  <c r="H12" i="7"/>
  <c r="M12" i="7"/>
  <c r="H13" i="7"/>
  <c r="M13" i="7"/>
  <c r="H14" i="7"/>
  <c r="M14" i="7"/>
  <c r="H15" i="7"/>
  <c r="M15" i="7"/>
  <c r="H17" i="7"/>
  <c r="M17" i="7"/>
  <c r="H18" i="7"/>
  <c r="M18" i="7"/>
  <c r="H19" i="7"/>
  <c r="M19" i="7"/>
  <c r="H20" i="7"/>
  <c r="M20" i="7"/>
  <c r="H24" i="7"/>
  <c r="M24" i="7"/>
  <c r="H25" i="7"/>
  <c r="M25" i="7"/>
  <c r="H29" i="7"/>
  <c r="M29" i="7"/>
  <c r="H30" i="7"/>
  <c r="M30" i="7"/>
  <c r="H31" i="7"/>
  <c r="M31" i="7"/>
  <c r="H36" i="7"/>
  <c r="M36" i="7"/>
  <c r="H43" i="7"/>
  <c r="M43" i="7"/>
  <c r="L46" i="7"/>
  <c r="K38" i="7"/>
  <c r="K46" i="7"/>
  <c r="H46" i="7"/>
  <c r="D35" i="7"/>
  <c r="E35" i="7" s="1"/>
  <c r="D34" i="7"/>
  <c r="E34" i="7" s="1"/>
  <c r="D33" i="7"/>
  <c r="E33" i="7" s="1"/>
  <c r="D32" i="7"/>
  <c r="E32" i="7" s="1"/>
  <c r="D31" i="7"/>
  <c r="E31" i="7" s="1"/>
  <c r="D30" i="7"/>
  <c r="E30" i="7" s="1"/>
  <c r="D29" i="7"/>
  <c r="E29" i="7" s="1"/>
  <c r="D25" i="7"/>
  <c r="E25" i="7" s="1"/>
  <c r="D24" i="7"/>
  <c r="E24" i="7" s="1"/>
  <c r="D20" i="7"/>
  <c r="E20" i="7" s="1"/>
  <c r="D19" i="7"/>
  <c r="E19" i="7" s="1"/>
  <c r="D18" i="7"/>
  <c r="E18" i="7" s="1"/>
  <c r="D17" i="7"/>
  <c r="E17" i="7" s="1"/>
  <c r="D15" i="7"/>
  <c r="E15" i="7" s="1"/>
  <c r="D14" i="7"/>
  <c r="E14" i="7" s="1"/>
  <c r="D13" i="7"/>
  <c r="E13" i="7" s="1"/>
  <c r="D12" i="7"/>
  <c r="E12" i="7" s="1"/>
  <c r="D10" i="7"/>
  <c r="E10" i="7" s="1"/>
  <c r="D9" i="7"/>
  <c r="E9" i="7" s="1"/>
  <c r="D8" i="7"/>
  <c r="E8" i="7" s="1"/>
  <c r="D7" i="7"/>
  <c r="E7" i="7" s="1"/>
  <c r="L2" i="7"/>
  <c r="K2" i="7"/>
  <c r="I2" i="7"/>
  <c r="F2" i="7"/>
  <c r="E2" i="7"/>
  <c r="D2" i="7"/>
  <c r="C2" i="7"/>
  <c r="B2" i="7"/>
  <c r="A2" i="7"/>
  <c r="I8" i="7"/>
  <c r="N8" i="7"/>
  <c r="I9" i="7"/>
  <c r="N9" i="7"/>
  <c r="I10" i="7"/>
  <c r="N10" i="7"/>
  <c r="I12" i="7"/>
  <c r="N12" i="7"/>
  <c r="I13" i="7"/>
  <c r="N13" i="7"/>
  <c r="I14" i="7"/>
  <c r="N14" i="7"/>
  <c r="I15" i="7"/>
  <c r="N15" i="7"/>
  <c r="I17" i="7"/>
  <c r="N17" i="7"/>
  <c r="I18" i="7"/>
  <c r="N18" i="7"/>
  <c r="I19" i="7"/>
  <c r="N19" i="7"/>
  <c r="I20" i="7"/>
  <c r="N20" i="7"/>
  <c r="I24" i="7"/>
  <c r="N24" i="7"/>
  <c r="I25" i="7"/>
  <c r="N25" i="7"/>
  <c r="I29" i="7"/>
  <c r="N29" i="7"/>
  <c r="I30" i="7"/>
  <c r="N30" i="7"/>
  <c r="I31" i="7"/>
  <c r="N31" i="7"/>
  <c r="I33" i="7"/>
  <c r="N33" i="7"/>
  <c r="I34" i="7"/>
  <c r="N34" i="7"/>
  <c r="I35" i="7"/>
  <c r="N35" i="7"/>
  <c r="I36" i="7"/>
  <c r="N36" i="7"/>
  <c r="I39" i="7"/>
  <c r="N39" i="7"/>
  <c r="I44" i="7"/>
  <c r="N44" i="7"/>
  <c r="I7" i="7"/>
  <c r="N7" i="7"/>
  <c r="N46" i="7" s="1"/>
  <c r="I32" i="7"/>
  <c r="N32" i="7"/>
  <c r="I43" i="7"/>
  <c r="N43" i="7"/>
  <c r="I46" i="7"/>
  <c r="L27" i="8"/>
  <c r="Q27" i="8"/>
  <c r="K27" i="8"/>
  <c r="P27" i="8"/>
  <c r="J27" i="8"/>
  <c r="O27" i="8"/>
  <c r="I27" i="8"/>
  <c r="N27" i="8"/>
  <c r="H27" i="8"/>
  <c r="M27" i="8"/>
  <c r="D27" i="8"/>
  <c r="E27" i="8"/>
  <c r="L26" i="8"/>
  <c r="Q26" i="8"/>
  <c r="K26" i="8"/>
  <c r="P26" i="8"/>
  <c r="J26" i="8"/>
  <c r="O26" i="8"/>
  <c r="I26" i="8"/>
  <c r="N26" i="8"/>
  <c r="H26" i="8"/>
  <c r="M26" i="8"/>
  <c r="D26" i="8"/>
  <c r="E26" i="8"/>
  <c r="L22" i="8"/>
  <c r="Q22" i="8"/>
  <c r="K22" i="8"/>
  <c r="P22" i="8"/>
  <c r="J22" i="8"/>
  <c r="O22" i="8"/>
  <c r="I22" i="8"/>
  <c r="N22" i="8"/>
  <c r="H22" i="8"/>
  <c r="M22" i="8"/>
  <c r="D22" i="8"/>
  <c r="E22" i="8"/>
  <c r="L21" i="8"/>
  <c r="Q21" i="8"/>
  <c r="K21" i="8"/>
  <c r="P21" i="8"/>
  <c r="J21" i="8"/>
  <c r="O21" i="8"/>
  <c r="I21" i="8"/>
  <c r="N21" i="8"/>
  <c r="H21" i="8"/>
  <c r="M21" i="8"/>
  <c r="D21" i="8"/>
  <c r="E21" i="8"/>
  <c r="L11" i="8"/>
  <c r="K11" i="8"/>
  <c r="P11" i="8" s="1"/>
  <c r="J11" i="8"/>
  <c r="I11" i="8"/>
  <c r="N11" i="8" s="1"/>
  <c r="H11" i="8"/>
  <c r="Q11" i="8"/>
  <c r="O11" i="8"/>
  <c r="M11" i="8"/>
  <c r="A46" i="8"/>
  <c r="Q48" i="8"/>
  <c r="P48" i="8"/>
  <c r="O48" i="8"/>
  <c r="N48" i="8"/>
  <c r="M48" i="8"/>
  <c r="L7" i="8"/>
  <c r="Q7" i="8"/>
  <c r="L8" i="8"/>
  <c r="L46" i="8" s="1"/>
  <c r="Q8" i="8"/>
  <c r="L9" i="8"/>
  <c r="Q9" i="8"/>
  <c r="L10" i="8"/>
  <c r="Q10" i="8"/>
  <c r="L12" i="8"/>
  <c r="Q12" i="8"/>
  <c r="L13" i="8"/>
  <c r="Q13" i="8"/>
  <c r="L14" i="8"/>
  <c r="Q14" i="8"/>
  <c r="L15" i="8"/>
  <c r="Q15" i="8"/>
  <c r="L17" i="8"/>
  <c r="Q17" i="8"/>
  <c r="L18" i="8"/>
  <c r="Q18" i="8"/>
  <c r="L19" i="8"/>
  <c r="Q19" i="8"/>
  <c r="L20" i="8"/>
  <c r="Q20" i="8"/>
  <c r="L24" i="8"/>
  <c r="Q24" i="8"/>
  <c r="L25" i="8"/>
  <c r="Q25" i="8"/>
  <c r="L29" i="8"/>
  <c r="Q29" i="8"/>
  <c r="L30" i="8"/>
  <c r="Q30" i="8"/>
  <c r="L31" i="8"/>
  <c r="Q31" i="8"/>
  <c r="L32" i="8"/>
  <c r="Q32" i="8"/>
  <c r="L33" i="8"/>
  <c r="Q33" i="8"/>
  <c r="L34" i="8"/>
  <c r="Q34" i="8"/>
  <c r="L35" i="8"/>
  <c r="Q35" i="8"/>
  <c r="D36" i="8"/>
  <c r="J36" i="8" s="1"/>
  <c r="L36" i="8"/>
  <c r="Q36" i="8" s="1"/>
  <c r="L39" i="8"/>
  <c r="Q39" i="8" s="1"/>
  <c r="L43" i="8"/>
  <c r="Q43" i="8" s="1"/>
  <c r="L44" i="8"/>
  <c r="Q44" i="8" s="1"/>
  <c r="K7" i="8"/>
  <c r="P7" i="8"/>
  <c r="K8" i="8"/>
  <c r="P8" i="8"/>
  <c r="K9" i="8"/>
  <c r="P9" i="8"/>
  <c r="K10" i="8"/>
  <c r="P10" i="8"/>
  <c r="K12" i="8"/>
  <c r="P12" i="8"/>
  <c r="K13" i="8"/>
  <c r="P13" i="8"/>
  <c r="K14" i="8"/>
  <c r="P14" i="8"/>
  <c r="K15" i="8"/>
  <c r="P15" i="8"/>
  <c r="K17" i="8"/>
  <c r="P17" i="8"/>
  <c r="K18" i="8"/>
  <c r="P18" i="8"/>
  <c r="K19" i="8"/>
  <c r="P19" i="8"/>
  <c r="K20" i="8"/>
  <c r="P20" i="8"/>
  <c r="K24" i="8"/>
  <c r="P24" i="8"/>
  <c r="K25" i="8"/>
  <c r="P25" i="8"/>
  <c r="K29" i="8"/>
  <c r="P29" i="8"/>
  <c r="K30" i="8"/>
  <c r="P30" i="8"/>
  <c r="K31" i="8"/>
  <c r="P31" i="8"/>
  <c r="K32" i="8"/>
  <c r="P32" i="8"/>
  <c r="K33" i="8"/>
  <c r="P33" i="8"/>
  <c r="K34" i="8"/>
  <c r="P34" i="8"/>
  <c r="K35" i="8"/>
  <c r="P35" i="8"/>
  <c r="K36" i="8"/>
  <c r="P36" i="8"/>
  <c r="P38" i="8"/>
  <c r="K39" i="8"/>
  <c r="P39" i="8" s="1"/>
  <c r="K40" i="8"/>
  <c r="P40" i="8" s="1"/>
  <c r="K41" i="8"/>
  <c r="P41" i="8" s="1"/>
  <c r="K42" i="8"/>
  <c r="P42" i="8" s="1"/>
  <c r="K43" i="8"/>
  <c r="P43" i="8" s="1"/>
  <c r="K44" i="8"/>
  <c r="P44" i="8" s="1"/>
  <c r="J7" i="8"/>
  <c r="O7" i="8"/>
  <c r="J8" i="8"/>
  <c r="O8" i="8"/>
  <c r="J9" i="8"/>
  <c r="O9" i="8"/>
  <c r="J10" i="8"/>
  <c r="O10" i="8"/>
  <c r="J12" i="8"/>
  <c r="O12" i="8"/>
  <c r="J13" i="8"/>
  <c r="O13" i="8"/>
  <c r="J14" i="8"/>
  <c r="O14" i="8"/>
  <c r="J15" i="8"/>
  <c r="O15" i="8"/>
  <c r="J17" i="8"/>
  <c r="O17" i="8"/>
  <c r="J18" i="8"/>
  <c r="O18" i="8"/>
  <c r="J19" i="8"/>
  <c r="O19" i="8"/>
  <c r="J20" i="8"/>
  <c r="O20" i="8"/>
  <c r="J24" i="8"/>
  <c r="O24" i="8"/>
  <c r="J25" i="8"/>
  <c r="O25" i="8"/>
  <c r="J29" i="8"/>
  <c r="O29" i="8"/>
  <c r="J30" i="8"/>
  <c r="O30" i="8"/>
  <c r="J31" i="8"/>
  <c r="O31" i="8"/>
  <c r="J32" i="8"/>
  <c r="O32" i="8"/>
  <c r="J33" i="8"/>
  <c r="O33" i="8"/>
  <c r="J34" i="8"/>
  <c r="O34" i="8"/>
  <c r="J35" i="8"/>
  <c r="O35" i="8"/>
  <c r="J39" i="8"/>
  <c r="O39" i="8"/>
  <c r="J43" i="8"/>
  <c r="O43" i="8"/>
  <c r="J44" i="8"/>
  <c r="O44" i="8"/>
  <c r="H7" i="8"/>
  <c r="H46" i="8" s="1"/>
  <c r="M7" i="8"/>
  <c r="H8" i="8"/>
  <c r="M8" i="8" s="1"/>
  <c r="H9" i="8"/>
  <c r="M9" i="8"/>
  <c r="H10" i="8"/>
  <c r="M10" i="8" s="1"/>
  <c r="H12" i="8"/>
  <c r="M12" i="8"/>
  <c r="H13" i="8"/>
  <c r="M13" i="8" s="1"/>
  <c r="H14" i="8"/>
  <c r="M14" i="8"/>
  <c r="H15" i="8"/>
  <c r="M15" i="8" s="1"/>
  <c r="H17" i="8"/>
  <c r="M17" i="8"/>
  <c r="H18" i="8"/>
  <c r="M18" i="8" s="1"/>
  <c r="H19" i="8"/>
  <c r="M19" i="8"/>
  <c r="H20" i="8"/>
  <c r="M20" i="8" s="1"/>
  <c r="H24" i="8"/>
  <c r="M24" i="8"/>
  <c r="H25" i="8"/>
  <c r="M25" i="8" s="1"/>
  <c r="H29" i="8"/>
  <c r="M29" i="8"/>
  <c r="H30" i="8"/>
  <c r="M30" i="8" s="1"/>
  <c r="H31" i="8"/>
  <c r="M31" i="8"/>
  <c r="H36" i="8"/>
  <c r="M36" i="8" s="1"/>
  <c r="H43" i="8"/>
  <c r="M43" i="8"/>
  <c r="K38" i="8"/>
  <c r="K46" i="8"/>
  <c r="E36" i="8"/>
  <c r="D35" i="8"/>
  <c r="E35" i="8"/>
  <c r="D34" i="8"/>
  <c r="E34" i="8"/>
  <c r="D33" i="8"/>
  <c r="E33" i="8"/>
  <c r="D32" i="8"/>
  <c r="E32" i="8"/>
  <c r="D31" i="8"/>
  <c r="E31" i="8"/>
  <c r="D30" i="8"/>
  <c r="E30" i="8"/>
  <c r="D29" i="8"/>
  <c r="E29" i="8"/>
  <c r="D25" i="8"/>
  <c r="E25" i="8"/>
  <c r="D24" i="8"/>
  <c r="E24" i="8"/>
  <c r="D20" i="8"/>
  <c r="E20" i="8"/>
  <c r="D19" i="8"/>
  <c r="E19" i="8"/>
  <c r="D18" i="8"/>
  <c r="E18" i="8"/>
  <c r="D17" i="8"/>
  <c r="E17" i="8"/>
  <c r="D15" i="8"/>
  <c r="E15" i="8"/>
  <c r="D14" i="8"/>
  <c r="E14" i="8"/>
  <c r="D13" i="8"/>
  <c r="E13" i="8"/>
  <c r="D12" i="8"/>
  <c r="E12" i="8"/>
  <c r="D10" i="8"/>
  <c r="E10" i="8"/>
  <c r="D9" i="8"/>
  <c r="E9" i="8"/>
  <c r="D8" i="8"/>
  <c r="E8" i="8"/>
  <c r="D7" i="8"/>
  <c r="E7" i="8"/>
  <c r="L2" i="8"/>
  <c r="K2" i="8"/>
  <c r="I2" i="8"/>
  <c r="F2" i="8"/>
  <c r="E2" i="8"/>
  <c r="D2" i="8"/>
  <c r="C2" i="8"/>
  <c r="B2" i="8"/>
  <c r="A2" i="8"/>
  <c r="I8" i="8"/>
  <c r="N8" i="8"/>
  <c r="I9" i="8"/>
  <c r="N9" i="8" s="1"/>
  <c r="I10" i="8"/>
  <c r="N10" i="8"/>
  <c r="I12" i="8"/>
  <c r="N12" i="8" s="1"/>
  <c r="I13" i="8"/>
  <c r="N13" i="8"/>
  <c r="I14" i="8"/>
  <c r="N14" i="8" s="1"/>
  <c r="I15" i="8"/>
  <c r="N15" i="8"/>
  <c r="I17" i="8"/>
  <c r="N17" i="8" s="1"/>
  <c r="I18" i="8"/>
  <c r="N18" i="8"/>
  <c r="I19" i="8"/>
  <c r="N19" i="8" s="1"/>
  <c r="I20" i="8"/>
  <c r="N20" i="8"/>
  <c r="I24" i="8"/>
  <c r="N24" i="8" s="1"/>
  <c r="I25" i="8"/>
  <c r="N25" i="8"/>
  <c r="I29" i="8"/>
  <c r="N29" i="8" s="1"/>
  <c r="I30" i="8"/>
  <c r="N30" i="8"/>
  <c r="I31" i="8"/>
  <c r="N31" i="8" s="1"/>
  <c r="I33" i="8"/>
  <c r="N33" i="8"/>
  <c r="I34" i="8"/>
  <c r="N34" i="8" s="1"/>
  <c r="I35" i="8"/>
  <c r="N35" i="8"/>
  <c r="I36" i="8"/>
  <c r="N36" i="8" s="1"/>
  <c r="I39" i="8"/>
  <c r="N39" i="8"/>
  <c r="I44" i="8"/>
  <c r="N44" i="8" s="1"/>
  <c r="I7" i="8"/>
  <c r="I46" i="8" s="1"/>
  <c r="N7" i="8"/>
  <c r="I32" i="8"/>
  <c r="N32" i="8" s="1"/>
  <c r="I43" i="8"/>
  <c r="N43" i="8"/>
  <c r="A2" i="9"/>
  <c r="B2" i="9"/>
  <c r="C2" i="9"/>
  <c r="D2" i="9"/>
  <c r="E2" i="9"/>
  <c r="F2" i="9"/>
  <c r="A7" i="9"/>
  <c r="A8" i="9" s="1"/>
  <c r="A9" i="9" s="1"/>
  <c r="B17" i="9"/>
  <c r="C17" i="9"/>
  <c r="D17" i="9"/>
  <c r="E17" i="9"/>
  <c r="F17" i="9"/>
  <c r="N46" i="8" l="1"/>
  <c r="O46" i="8"/>
  <c r="P46" i="8"/>
  <c r="J46" i="8"/>
  <c r="O36" i="8"/>
  <c r="O46" i="7"/>
  <c r="A12" i="9"/>
  <c r="A13" i="9" s="1"/>
  <c r="A14" i="9" s="1"/>
  <c r="A15" i="9" s="1"/>
  <c r="A16" i="9" s="1"/>
  <c r="A10" i="9"/>
  <c r="A11" i="9" s="1"/>
  <c r="M46" i="8"/>
  <c r="Q46" i="8"/>
  <c r="E36" i="7"/>
  <c r="H46" i="6"/>
  <c r="M46" i="5"/>
  <c r="L46" i="6"/>
  <c r="N46" i="5"/>
  <c r="O46" i="5"/>
  <c r="J46" i="7"/>
  <c r="P46" i="6"/>
  <c r="M46" i="6"/>
  <c r="Q46" i="7"/>
  <c r="N46" i="6"/>
  <c r="Q46" i="6"/>
  <c r="F9" i="9" s="1"/>
  <c r="K46" i="5"/>
  <c r="P7" i="5"/>
  <c r="P46" i="5" s="1"/>
  <c r="Q46" i="4"/>
  <c r="F7" i="9" s="1"/>
  <c r="F8" i="9" s="1"/>
  <c r="I46" i="6"/>
  <c r="J36" i="6"/>
  <c r="Q32" i="6"/>
  <c r="J46" i="5"/>
  <c r="H36" i="6"/>
  <c r="M36" i="6" s="1"/>
  <c r="M46" i="4"/>
  <c r="B7" i="9" s="1"/>
  <c r="H46" i="4"/>
  <c r="I36" i="6"/>
  <c r="N36" i="6" s="1"/>
  <c r="L36" i="6"/>
  <c r="Q36" i="6" s="1"/>
  <c r="P46" i="4"/>
  <c r="E7" i="9" s="1"/>
  <c r="L46" i="4"/>
  <c r="L36" i="4"/>
  <c r="Q36" i="4" s="1"/>
  <c r="E36" i="4"/>
  <c r="I21" i="4"/>
  <c r="N21" i="4" s="1"/>
  <c r="N46" i="4" s="1"/>
  <c r="C7" i="9" s="1"/>
  <c r="I22" i="4"/>
  <c r="N22" i="4" s="1"/>
  <c r="I26" i="4"/>
  <c r="N26" i="4" s="1"/>
  <c r="I27" i="4"/>
  <c r="N27" i="4" s="1"/>
  <c r="J36" i="4"/>
  <c r="I46" i="4" l="1"/>
  <c r="E9" i="9"/>
  <c r="E10" i="9" s="1"/>
  <c r="E11" i="9" s="1"/>
  <c r="E12" i="9" s="1"/>
  <c r="E13" i="9" s="1"/>
  <c r="E14" i="9" s="1"/>
  <c r="E15" i="9" s="1"/>
  <c r="E16" i="9" s="1"/>
  <c r="B8" i="9"/>
  <c r="F11" i="9"/>
  <c r="F12" i="9" s="1"/>
  <c r="F13" i="9" s="1"/>
  <c r="F14" i="9" s="1"/>
  <c r="F15" i="9" s="1"/>
  <c r="F16" i="9" s="1"/>
  <c r="E8" i="9"/>
  <c r="F10" i="9"/>
  <c r="D8" i="9"/>
  <c r="B11" i="9"/>
  <c r="B12" i="9" s="1"/>
  <c r="B13" i="9" s="1"/>
  <c r="B14" i="9" s="1"/>
  <c r="B15" i="9" s="1"/>
  <c r="B16" i="9" s="1"/>
  <c r="O36" i="6"/>
  <c r="O46" i="6" s="1"/>
  <c r="J46" i="6"/>
  <c r="B9" i="9"/>
  <c r="B10" i="9" s="1"/>
  <c r="C8" i="9"/>
  <c r="C9" i="9" s="1"/>
  <c r="C10" i="9" s="1"/>
  <c r="C11" i="9" s="1"/>
  <c r="C12" i="9" s="1"/>
  <c r="C13" i="9" s="1"/>
  <c r="C14" i="9" s="1"/>
  <c r="C15" i="9" s="1"/>
  <c r="C16" i="9" s="1"/>
  <c r="O36" i="4"/>
  <c r="O46" i="4" s="1"/>
  <c r="D7" i="9" s="1"/>
  <c r="J46" i="4"/>
  <c r="D9" i="9" l="1"/>
  <c r="D10" i="9" s="1"/>
  <c r="D11" i="9" s="1"/>
  <c r="D12" i="9" s="1"/>
  <c r="D13" i="9" s="1"/>
  <c r="D14" i="9" s="1"/>
  <c r="D15" i="9" s="1"/>
  <c r="D16" i="9" s="1"/>
</calcChain>
</file>

<file path=xl/sharedStrings.xml><?xml version="1.0" encoding="utf-8"?>
<sst xmlns="http://schemas.openxmlformats.org/spreadsheetml/2006/main" count="759" uniqueCount="142">
  <si>
    <t>Glycol Dehydrator Vent</t>
  </si>
  <si>
    <t>Gas Venting</t>
  </si>
  <si>
    <t xml:space="preserve"> </t>
  </si>
  <si>
    <t>COMPANY</t>
  </si>
  <si>
    <t>AREA</t>
  </si>
  <si>
    <t>BLOCK</t>
  </si>
  <si>
    <t xml:space="preserve">   </t>
  </si>
  <si>
    <t>LEASE</t>
  </si>
  <si>
    <t xml:space="preserve">  </t>
  </si>
  <si>
    <t>PLATFORM</t>
  </si>
  <si>
    <t>WELL</t>
  </si>
  <si>
    <t xml:space="preserve">    </t>
  </si>
  <si>
    <t>COMPANY CONTACT</t>
  </si>
  <si>
    <t>TELEPHONE NO.</t>
  </si>
  <si>
    <t>REMARKS</t>
  </si>
  <si>
    <t>LEASE TERM PIPELINE CONSTRUCTION INFORMATION:</t>
  </si>
  <si>
    <t>YEAR</t>
  </si>
  <si>
    <t>NUMBER OF</t>
  </si>
  <si>
    <t>TOTAL NUMBER OF CONSTRUCTION DAYS</t>
  </si>
  <si>
    <t>PIPELINES</t>
  </si>
  <si>
    <t>Fuel Usage Conversion Factors</t>
  </si>
  <si>
    <t>Natural Gas Turbines</t>
  </si>
  <si>
    <t>Natural Gas Engines</t>
  </si>
  <si>
    <t>Diesel Recip. Engine</t>
  </si>
  <si>
    <t>REF.</t>
  </si>
  <si>
    <t>DATE</t>
  </si>
  <si>
    <t>SCF/hp-hr</t>
  </si>
  <si>
    <t>GAL/hp-hr</t>
  </si>
  <si>
    <t>AP42 3.2-1</t>
  </si>
  <si>
    <t>4/76 &amp; 8/84</t>
  </si>
  <si>
    <t>Equipment/Emission Factors</t>
  </si>
  <si>
    <t>units</t>
  </si>
  <si>
    <t>PM</t>
  </si>
  <si>
    <t>SOx</t>
  </si>
  <si>
    <t>NOx</t>
  </si>
  <si>
    <t>VOC</t>
  </si>
  <si>
    <t>CO</t>
  </si>
  <si>
    <t>NG Turbines</t>
  </si>
  <si>
    <t>gms/hp-hr</t>
  </si>
  <si>
    <t>AP42 3.2-1&amp; 3.1-1</t>
  </si>
  <si>
    <t>10/96</t>
  </si>
  <si>
    <t>NG 2-cycle lean</t>
  </si>
  <si>
    <t>NG 4-cycle lean</t>
  </si>
  <si>
    <t>NG 4-cycle rich</t>
  </si>
  <si>
    <t>Diesel Recip. &lt; 600 hp.</t>
  </si>
  <si>
    <t>AP42 3.3-1</t>
  </si>
  <si>
    <t>Diesel Recip. &gt; 600 hp.</t>
  </si>
  <si>
    <t>AP42 3.4-1</t>
  </si>
  <si>
    <t>Diesel Boiler</t>
  </si>
  <si>
    <t>lbs/bbl</t>
  </si>
  <si>
    <t>AP42 1.3-12,14</t>
  </si>
  <si>
    <t>9/98</t>
  </si>
  <si>
    <t>NG Heaters/Boilers/Burners</t>
  </si>
  <si>
    <t>lbs/mmscf</t>
  </si>
  <si>
    <t>AP42 1.4-1, 14-2, &amp; 14-3</t>
  </si>
  <si>
    <t>7/98</t>
  </si>
  <si>
    <t>NG Flares</t>
  </si>
  <si>
    <t>AP42 11.5-1</t>
  </si>
  <si>
    <t xml:space="preserve">  9/91</t>
  </si>
  <si>
    <t>Liquid Flaring</t>
  </si>
  <si>
    <t>AP42 1.3-1 &amp; 1.3-3</t>
  </si>
  <si>
    <t>Tank Vapors</t>
  </si>
  <si>
    <t>E&amp;P Forum</t>
  </si>
  <si>
    <t xml:space="preserve"> 1/93</t>
  </si>
  <si>
    <t>Fugitives</t>
  </si>
  <si>
    <t>lbs/hr/comp.</t>
  </si>
  <si>
    <t>API Study</t>
  </si>
  <si>
    <t xml:space="preserve"> 12/93</t>
  </si>
  <si>
    <t>La. DEQ</t>
  </si>
  <si>
    <t>lbs/scf</t>
  </si>
  <si>
    <t>Value</t>
  </si>
  <si>
    <t>Units</t>
  </si>
  <si>
    <t>Fuel Gas</t>
  </si>
  <si>
    <t>ppm</t>
  </si>
  <si>
    <t>Diesel Fuel</t>
  </si>
  <si>
    <t>% weight</t>
  </si>
  <si>
    <t>Produced Gas( Flares)</t>
  </si>
  <si>
    <t>Produced Oil (Liquid Flaring)</t>
  </si>
  <si>
    <t xml:space="preserve">                     CONTACT</t>
  </si>
  <si>
    <t xml:space="preserve"> PHONE</t>
  </si>
  <si>
    <t>OPERATIONS</t>
  </si>
  <si>
    <t>EQUIPMENT</t>
  </si>
  <si>
    <t>RATING</t>
  </si>
  <si>
    <t>MAX. FUEL</t>
  </si>
  <si>
    <t>ACT. FUEL</t>
  </si>
  <si>
    <t>RUN TIME</t>
  </si>
  <si>
    <t>MAXIMUM POUNDS PER HOUR</t>
  </si>
  <si>
    <t>ESTIMATED TONS</t>
  </si>
  <si>
    <t>Diesel Engines</t>
  </si>
  <si>
    <t>HP</t>
  </si>
  <si>
    <t>GAL/HR</t>
  </si>
  <si>
    <t>GAL/D</t>
  </si>
  <si>
    <t>Nat. Gas Engines</t>
  </si>
  <si>
    <t>SCF/HR</t>
  </si>
  <si>
    <t>SCF/D</t>
  </si>
  <si>
    <t>Burners</t>
  </si>
  <si>
    <t>MMBTU/HR</t>
  </si>
  <si>
    <t>HR/D</t>
  </si>
  <si>
    <t>DAYS</t>
  </si>
  <si>
    <t>DRILLING</t>
  </si>
  <si>
    <t>PRIME MOVER&gt;600hp diesel</t>
  </si>
  <si>
    <t>BURNER diesel</t>
  </si>
  <si>
    <t>AUXILIARY EQUIP&lt;600hp diesel</t>
  </si>
  <si>
    <t>VESSELS&gt;600hp diesel(crew)</t>
  </si>
  <si>
    <t>VESSELS&gt;600hp diesel(supply)</t>
  </si>
  <si>
    <t>VESSELS&gt;600hp diesel(tugs)</t>
  </si>
  <si>
    <t>PIPELINE</t>
  </si>
  <si>
    <t>PIPELINE LAY BARGE diesel</t>
  </si>
  <si>
    <t>INSTALLATION</t>
  </si>
  <si>
    <t>SUPPORT VESSEL diesel</t>
  </si>
  <si>
    <t>PIPELINE BURY BARGE diesel</t>
  </si>
  <si>
    <t>FACILITY</t>
  </si>
  <si>
    <t>DERRICK BARGE diesel</t>
  </si>
  <si>
    <t>MATERIAL TUG diesel</t>
  </si>
  <si>
    <t>PRODUCTION</t>
  </si>
  <si>
    <t>RECIP.&lt;600hp diesel</t>
  </si>
  <si>
    <t>RECIP.&gt;600hp diesel</t>
  </si>
  <si>
    <t>TURBINE nat gas</t>
  </si>
  <si>
    <t>RECIP.2 cycle lean nat gas</t>
  </si>
  <si>
    <t>RECIP.4 cycle lean nat gas</t>
  </si>
  <si>
    <t>RECIP.4 cycle rich nat gas</t>
  </si>
  <si>
    <t>BURNER nat gas</t>
  </si>
  <si>
    <t>MISC.</t>
  </si>
  <si>
    <t>BPD</t>
  </si>
  <si>
    <t>COUNT</t>
  </si>
  <si>
    <t>TANK-</t>
  </si>
  <si>
    <t>FLARE-</t>
  </si>
  <si>
    <t>PROCESS VENT-</t>
  </si>
  <si>
    <t>FUGITIVES-</t>
  </si>
  <si>
    <t>GLYCOL STILL VENT-</t>
  </si>
  <si>
    <t>OIL BURN</t>
  </si>
  <si>
    <t>WELL TEST</t>
  </si>
  <si>
    <t>GAS FLARE</t>
  </si>
  <si>
    <t>YEAR TOTAL</t>
  </si>
  <si>
    <t>EXEMPTION CALCULATION</t>
  </si>
  <si>
    <t>DISTANCE FROM LAND IN MILES</t>
  </si>
  <si>
    <t xml:space="preserve"> LEASE</t>
  </si>
  <si>
    <t>Emitted</t>
  </si>
  <si>
    <t>Substance</t>
  </si>
  <si>
    <t>Year</t>
  </si>
  <si>
    <t>Allowable</t>
  </si>
  <si>
    <t>Sulphur Content Source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</si>
</sst>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00"/>
    <numFmt numFmtId="166" formatCode="0.000"/>
  </numFmts>
  <fonts count="8" x14ac:knownFonts="1">
    <font>
      <sz val="10"/>
      <name val="MS Sans Serif"/>
    </font>
    <font>
      <b/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MS Sans Serif"/>
      <family val="2"/>
    </font>
    <font>
      <sz val="10"/>
      <name val="MS Sans Serif"/>
      <family val="2"/>
    </font>
  </fonts>
  <fills count="5">
    <fill>
      <patternFill patternType="none"/>
    </fill>
    <fill>
      <patternFill patternType="gray125"/>
    </fill>
    <fill>
      <patternFill patternType="gray0625"/>
    </fill>
    <fill>
      <patternFill patternType="lightGray"/>
    </fill>
    <fill>
      <patternFill patternType="darkGray"/>
    </fill>
  </fills>
  <borders count="9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double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double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double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75">
    <xf numFmtId="0" fontId="0" fillId="0" borderId="0" xfId="0"/>
    <xf numFmtId="0" fontId="0" fillId="0" borderId="1" xfId="0" applyBorder="1" applyAlignment="1">
      <alignment horizontal="left"/>
    </xf>
    <xf numFmtId="0" fontId="1" fillId="0" borderId="2" xfId="0" applyFont="1" applyBorder="1"/>
    <xf numFmtId="0" fontId="2" fillId="0" borderId="3" xfId="0" applyFont="1" applyBorder="1" applyAlignment="1">
      <alignment horizontal="left" vertical="center"/>
    </xf>
    <xf numFmtId="0" fontId="3" fillId="0" borderId="1" xfId="0" quotePrefix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1" fontId="3" fillId="0" borderId="1" xfId="0" quotePrefix="1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164" fontId="4" fillId="0" borderId="15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0" xfId="0" applyNumberFormat="1" applyFont="1"/>
    <xf numFmtId="1" fontId="4" fillId="0" borderId="15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164" fontId="4" fillId="0" borderId="17" xfId="0" applyNumberFormat="1" applyFont="1" applyBorder="1" applyAlignment="1">
      <alignment horizontal="center" vertical="center"/>
    </xf>
    <xf numFmtId="164" fontId="4" fillId="0" borderId="18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 vertical="center"/>
    </xf>
    <xf numFmtId="164" fontId="3" fillId="0" borderId="0" xfId="0" applyNumberFormat="1" applyFont="1" applyBorder="1"/>
    <xf numFmtId="164" fontId="2" fillId="0" borderId="0" xfId="0" applyNumberFormat="1" applyFont="1" applyBorder="1"/>
    <xf numFmtId="164" fontId="2" fillId="0" borderId="0" xfId="0" applyNumberFormat="1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0" fontId="2" fillId="0" borderId="0" xfId="0" applyFont="1" applyBorder="1"/>
    <xf numFmtId="164" fontId="2" fillId="0" borderId="0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right" vertical="center"/>
    </xf>
    <xf numFmtId="164" fontId="5" fillId="0" borderId="19" xfId="0" applyNumberFormat="1" applyFont="1" applyBorder="1" applyAlignment="1">
      <alignment horizontal="center" vertical="center"/>
    </xf>
    <xf numFmtId="164" fontId="5" fillId="0" borderId="20" xfId="0" applyNumberFormat="1" applyFont="1" applyBorder="1" applyAlignment="1">
      <alignment horizontal="center" vertical="center"/>
    </xf>
    <xf numFmtId="164" fontId="5" fillId="0" borderId="20" xfId="0" applyNumberFormat="1" applyFont="1" applyBorder="1" applyAlignment="1">
      <alignment horizontal="center"/>
    </xf>
    <xf numFmtId="164" fontId="5" fillId="0" borderId="19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164" fontId="4" fillId="0" borderId="19" xfId="0" applyNumberFormat="1" applyFont="1" applyBorder="1" applyAlignment="1">
      <alignment horizontal="left" vertical="center"/>
    </xf>
    <xf numFmtId="164" fontId="3" fillId="0" borderId="20" xfId="0" applyNumberFormat="1" applyFont="1" applyBorder="1" applyAlignment="1">
      <alignment horizontal="left"/>
    </xf>
    <xf numFmtId="164" fontId="3" fillId="0" borderId="19" xfId="0" applyNumberFormat="1" applyFont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Continuous" vertical="center"/>
    </xf>
    <xf numFmtId="0" fontId="2" fillId="0" borderId="23" xfId="0" applyFont="1" applyBorder="1" applyAlignment="1">
      <alignment horizontal="centerContinuous" vertical="center"/>
    </xf>
    <xf numFmtId="164" fontId="2" fillId="0" borderId="24" xfId="0" applyNumberFormat="1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/>
    </xf>
    <xf numFmtId="164" fontId="2" fillId="0" borderId="24" xfId="0" applyNumberFormat="1" applyFont="1" applyBorder="1"/>
    <xf numFmtId="164" fontId="2" fillId="0" borderId="26" xfId="0" applyNumberFormat="1" applyFont="1" applyBorder="1"/>
    <xf numFmtId="164" fontId="2" fillId="0" borderId="0" xfId="0" applyNumberFormat="1" applyFont="1"/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164" fontId="2" fillId="0" borderId="28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Continuous" vertical="center"/>
    </xf>
    <xf numFmtId="0" fontId="2" fillId="0" borderId="29" xfId="0" applyFont="1" applyBorder="1" applyAlignment="1">
      <alignment horizontal="centerContinuous" vertical="center"/>
    </xf>
    <xf numFmtId="164" fontId="2" fillId="0" borderId="30" xfId="0" applyNumberFormat="1" applyFont="1" applyBorder="1" applyAlignment="1">
      <alignment horizontal="center" vertical="center"/>
    </xf>
    <xf numFmtId="164" fontId="2" fillId="0" borderId="29" xfId="0" applyNumberFormat="1" applyFont="1" applyBorder="1" applyAlignment="1">
      <alignment horizontal="center" vertical="center"/>
    </xf>
    <xf numFmtId="164" fontId="2" fillId="0" borderId="30" xfId="0" applyNumberFormat="1" applyFont="1" applyBorder="1"/>
    <xf numFmtId="164" fontId="2" fillId="0" borderId="31" xfId="0" applyNumberFormat="1" applyFont="1" applyBorder="1"/>
    <xf numFmtId="0" fontId="2" fillId="0" borderId="3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Continuous" vertical="center"/>
    </xf>
    <xf numFmtId="0" fontId="2" fillId="0" borderId="34" xfId="0" applyFont="1" applyBorder="1" applyAlignment="1">
      <alignment horizontal="centerContinuous" vertical="center"/>
    </xf>
    <xf numFmtId="164" fontId="2" fillId="0" borderId="35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64" fontId="2" fillId="0" borderId="35" xfId="0" applyNumberFormat="1" applyFont="1" applyBorder="1"/>
    <xf numFmtId="164" fontId="2" fillId="0" borderId="36" xfId="0" applyNumberFormat="1" applyFont="1" applyBorder="1"/>
    <xf numFmtId="0" fontId="2" fillId="0" borderId="35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3" borderId="38" xfId="0" quotePrefix="1" applyFont="1" applyFill="1" applyBorder="1" applyAlignment="1">
      <alignment horizontal="center" vertical="center"/>
    </xf>
    <xf numFmtId="0" fontId="2" fillId="0" borderId="38" xfId="0" quotePrefix="1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164" fontId="2" fillId="0" borderId="38" xfId="0" applyNumberFormat="1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164" fontId="2" fillId="0" borderId="43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30" xfId="0" applyFont="1" applyBorder="1"/>
    <xf numFmtId="0" fontId="3" fillId="0" borderId="44" xfId="0" applyFont="1" applyBorder="1" applyAlignment="1">
      <alignment horizontal="left" vertical="center"/>
    </xf>
    <xf numFmtId="0" fontId="3" fillId="0" borderId="45" xfId="0" applyFont="1" applyBorder="1" applyAlignment="1">
      <alignment horizontal="left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2" fontId="3" fillId="0" borderId="45" xfId="0" applyNumberFormat="1" applyFont="1" applyBorder="1" applyAlignment="1">
      <alignment horizontal="center" vertical="center"/>
    </xf>
    <xf numFmtId="1" fontId="3" fillId="0" borderId="45" xfId="0" applyNumberFormat="1" applyFont="1" applyBorder="1" applyAlignment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2" fontId="3" fillId="0" borderId="28" xfId="0" applyNumberFormat="1" applyFont="1" applyBorder="1" applyAlignment="1">
      <alignment horizontal="center" vertical="center"/>
    </xf>
    <xf numFmtId="2" fontId="3" fillId="0" borderId="46" xfId="0" applyNumberFormat="1" applyFont="1" applyBorder="1" applyAlignment="1">
      <alignment horizontal="center" vertical="center"/>
    </xf>
    <xf numFmtId="2" fontId="3" fillId="0" borderId="47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 applyProtection="1">
      <alignment horizontal="center" vertical="center"/>
    </xf>
    <xf numFmtId="2" fontId="3" fillId="0" borderId="48" xfId="0" applyNumberFormat="1" applyFont="1" applyBorder="1" applyAlignment="1" applyProtection="1">
      <alignment horizontal="center" vertical="center"/>
    </xf>
    <xf numFmtId="2" fontId="3" fillId="0" borderId="49" xfId="0" applyNumberFormat="1" applyFont="1" applyBorder="1" applyAlignment="1" applyProtection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3" fillId="0" borderId="11" xfId="0" applyNumberFormat="1" applyFont="1" applyBorder="1" applyAlignment="1">
      <alignment horizontal="center" vertical="center"/>
    </xf>
    <xf numFmtId="2" fontId="3" fillId="0" borderId="48" xfId="0" applyNumberFormat="1" applyFont="1" applyBorder="1" applyAlignment="1">
      <alignment horizontal="center" vertical="center"/>
    </xf>
    <xf numFmtId="0" fontId="3" fillId="0" borderId="50" xfId="0" applyFont="1" applyBorder="1" applyAlignment="1">
      <alignment horizontal="left" vertical="center"/>
    </xf>
    <xf numFmtId="0" fontId="3" fillId="0" borderId="51" xfId="0" applyFont="1" applyBorder="1" applyAlignment="1">
      <alignment horizontal="left" vertical="center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2" fontId="3" fillId="0" borderId="51" xfId="0" applyNumberFormat="1" applyFont="1" applyBorder="1" applyAlignment="1">
      <alignment horizontal="center" vertical="center"/>
    </xf>
    <xf numFmtId="1" fontId="3" fillId="0" borderId="51" xfId="0" applyNumberFormat="1" applyFont="1" applyBorder="1" applyAlignment="1">
      <alignment horizontal="center" vertical="center"/>
    </xf>
    <xf numFmtId="1" fontId="3" fillId="0" borderId="53" xfId="0" applyNumberFormat="1" applyFont="1" applyBorder="1" applyAlignment="1">
      <alignment horizontal="center" vertical="center"/>
    </xf>
    <xf numFmtId="2" fontId="3" fillId="0" borderId="52" xfId="0" applyNumberFormat="1" applyFont="1" applyBorder="1" applyAlignment="1" applyProtection="1">
      <alignment horizontal="center" vertical="center"/>
    </xf>
    <xf numFmtId="2" fontId="3" fillId="0" borderId="54" xfId="0" applyNumberFormat="1" applyFont="1" applyBorder="1" applyAlignment="1" applyProtection="1">
      <alignment horizontal="center" vertical="center"/>
    </xf>
    <xf numFmtId="2" fontId="3" fillId="0" borderId="51" xfId="0" applyNumberFormat="1" applyFont="1" applyBorder="1" applyAlignment="1" applyProtection="1">
      <alignment horizontal="center" vertical="center"/>
    </xf>
    <xf numFmtId="2" fontId="3" fillId="0" borderId="55" xfId="0" applyNumberFormat="1" applyFont="1" applyBorder="1" applyAlignment="1" applyProtection="1">
      <alignment horizontal="center" vertical="center"/>
    </xf>
    <xf numFmtId="2" fontId="3" fillId="0" borderId="56" xfId="0" applyNumberFormat="1" applyFont="1" applyBorder="1" applyAlignment="1" applyProtection="1">
      <alignment horizontal="center" vertical="center"/>
    </xf>
    <xf numFmtId="2" fontId="3" fillId="0" borderId="57" xfId="0" applyNumberFormat="1" applyFont="1" applyBorder="1" applyAlignment="1" applyProtection="1">
      <alignment horizontal="center" vertical="center"/>
    </xf>
    <xf numFmtId="2" fontId="3" fillId="0" borderId="58" xfId="0" applyNumberFormat="1" applyFont="1" applyBorder="1" applyAlignment="1" applyProtection="1">
      <alignment horizontal="center" vertical="center"/>
    </xf>
    <xf numFmtId="0" fontId="3" fillId="0" borderId="45" xfId="0" applyFont="1" applyFill="1" applyBorder="1" applyAlignment="1">
      <alignment horizontal="left" vertical="center"/>
    </xf>
    <xf numFmtId="0" fontId="3" fillId="0" borderId="59" xfId="0" applyFont="1" applyBorder="1" applyAlignment="1">
      <alignment horizontal="center" vertical="center"/>
    </xf>
    <xf numFmtId="0" fontId="3" fillId="2" borderId="45" xfId="0" applyFont="1" applyFill="1" applyBorder="1" applyAlignment="1">
      <alignment horizontal="left" vertical="center"/>
    </xf>
    <xf numFmtId="2" fontId="3" fillId="0" borderId="45" xfId="0" applyNumberFormat="1" applyFont="1" applyBorder="1" applyAlignment="1" applyProtection="1">
      <alignment horizontal="center" vertical="center"/>
    </xf>
    <xf numFmtId="2" fontId="3" fillId="0" borderId="11" xfId="0" applyNumberFormat="1" applyFont="1" applyBorder="1" applyAlignment="1" applyProtection="1">
      <alignment horizontal="center" vertical="center"/>
    </xf>
    <xf numFmtId="0" fontId="3" fillId="3" borderId="45" xfId="0" applyFont="1" applyFill="1" applyBorder="1" applyAlignment="1">
      <alignment horizontal="left" vertical="center"/>
    </xf>
    <xf numFmtId="2" fontId="3" fillId="0" borderId="45" xfId="0" applyNumberFormat="1" applyFont="1" applyBorder="1" applyAlignment="1" applyProtection="1">
      <alignment horizontal="center" vertical="center"/>
      <protection locked="0" hidden="1"/>
    </xf>
    <xf numFmtId="2" fontId="3" fillId="0" borderId="52" xfId="0" applyNumberFormat="1" applyFont="1" applyBorder="1" applyAlignment="1">
      <alignment horizontal="center" vertical="center"/>
    </xf>
    <xf numFmtId="2" fontId="3" fillId="0" borderId="57" xfId="0" applyNumberFormat="1" applyFont="1" applyBorder="1" applyAlignment="1">
      <alignment horizontal="center" vertical="center"/>
    </xf>
    <xf numFmtId="0" fontId="2" fillId="0" borderId="60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2" fontId="3" fillId="0" borderId="35" xfId="0" applyNumberFormat="1" applyFont="1" applyBorder="1" applyAlignment="1" applyProtection="1">
      <alignment horizontal="center" vertical="center"/>
    </xf>
    <xf numFmtId="2" fontId="3" fillId="0" borderId="61" xfId="0" applyNumberFormat="1" applyFont="1" applyBorder="1" applyAlignment="1" applyProtection="1">
      <alignment horizontal="center" vertical="center"/>
    </xf>
    <xf numFmtId="2" fontId="3" fillId="0" borderId="36" xfId="0" applyNumberFormat="1" applyFont="1" applyBorder="1" applyAlignment="1" applyProtection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164" fontId="3" fillId="4" borderId="45" xfId="0" applyNumberFormat="1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2" fontId="3" fillId="0" borderId="28" xfId="0" applyNumberFormat="1" applyFont="1" applyBorder="1" applyAlignment="1" applyProtection="1">
      <alignment horizontal="center" vertical="center"/>
    </xf>
    <xf numFmtId="2" fontId="3" fillId="0" borderId="46" xfId="0" applyNumberFormat="1" applyFont="1" applyBorder="1" applyAlignment="1" applyProtection="1">
      <alignment horizontal="center" vertical="center"/>
    </xf>
    <xf numFmtId="2" fontId="3" fillId="0" borderId="47" xfId="0" applyNumberFormat="1" applyFont="1" applyBorder="1" applyAlignment="1" applyProtection="1">
      <alignment horizontal="center" vertical="center"/>
    </xf>
    <xf numFmtId="2" fontId="3" fillId="0" borderId="0" xfId="0" applyNumberFormat="1" applyFont="1" applyBorder="1" applyAlignment="1" applyProtection="1">
      <alignment horizontal="center" vertical="center"/>
    </xf>
    <xf numFmtId="2" fontId="3" fillId="0" borderId="62" xfId="0" applyNumberFormat="1" applyFont="1" applyBorder="1" applyAlignment="1" applyProtection="1">
      <alignment horizontal="center" vertical="center"/>
    </xf>
    <xf numFmtId="164" fontId="3" fillId="0" borderId="45" xfId="0" applyNumberFormat="1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51" xfId="0" applyFont="1" applyFill="1" applyBorder="1" applyAlignment="1">
      <alignment horizontal="left" vertical="center"/>
    </xf>
    <xf numFmtId="0" fontId="3" fillId="4" borderId="51" xfId="0" applyFont="1" applyFill="1" applyBorder="1" applyAlignment="1">
      <alignment horizontal="center" vertical="center"/>
    </xf>
    <xf numFmtId="1" fontId="3" fillId="0" borderId="12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28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164" fontId="3" fillId="4" borderId="28" xfId="0" applyNumberFormat="1" applyFont="1" applyFill="1" applyBorder="1" applyAlignment="1">
      <alignment horizontal="center" vertical="center"/>
    </xf>
    <xf numFmtId="1" fontId="3" fillId="0" borderId="64" xfId="0" applyNumberFormat="1" applyFont="1" applyFill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/>
    </xf>
    <xf numFmtId="0" fontId="3" fillId="0" borderId="27" xfId="0" applyFont="1" applyBorder="1" applyAlignment="1">
      <alignment horizontal="left" vertical="center"/>
    </xf>
    <xf numFmtId="0" fontId="3" fillId="0" borderId="28" xfId="0" applyFont="1" applyFill="1" applyBorder="1" applyAlignment="1">
      <alignment horizontal="left" vertical="center"/>
    </xf>
    <xf numFmtId="0" fontId="3" fillId="0" borderId="28" xfId="0" applyFont="1" applyBorder="1" applyAlignment="1">
      <alignment horizontal="center" vertical="center"/>
    </xf>
    <xf numFmtId="164" fontId="3" fillId="0" borderId="28" xfId="0" applyNumberFormat="1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2" fontId="3" fillId="0" borderId="65" xfId="0" applyNumberFormat="1" applyFont="1" applyBorder="1" applyAlignment="1">
      <alignment horizontal="center" vertical="center"/>
    </xf>
    <xf numFmtId="2" fontId="3" fillId="0" borderId="31" xfId="0" applyNumberFormat="1" applyFont="1" applyBorder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0" fontId="2" fillId="0" borderId="32" xfId="0" applyFont="1" applyBorder="1" applyAlignment="1">
      <alignment horizontal="right" vertical="center"/>
    </xf>
    <xf numFmtId="0" fontId="2" fillId="0" borderId="35" xfId="0" applyFont="1" applyFill="1" applyBorder="1" applyAlignment="1">
      <alignment horizontal="left" vertical="center"/>
    </xf>
    <xf numFmtId="0" fontId="2" fillId="0" borderId="45" xfId="0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2" fontId="2" fillId="0" borderId="45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2" fontId="2" fillId="0" borderId="66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3" fillId="0" borderId="59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2" fontId="3" fillId="0" borderId="49" xfId="0" applyNumberFormat="1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 vertical="center" wrapText="1"/>
    </xf>
    <xf numFmtId="2" fontId="2" fillId="0" borderId="30" xfId="0" applyNumberFormat="1" applyFont="1" applyBorder="1" applyAlignment="1">
      <alignment horizontal="center" vertical="center"/>
    </xf>
    <xf numFmtId="2" fontId="2" fillId="0" borderId="68" xfId="0" applyNumberFormat="1" applyFont="1" applyBorder="1" applyAlignment="1">
      <alignment horizontal="center"/>
    </xf>
    <xf numFmtId="2" fontId="2" fillId="0" borderId="46" xfId="0" applyNumberFormat="1" applyFont="1" applyBorder="1" applyAlignment="1">
      <alignment horizontal="center"/>
    </xf>
    <xf numFmtId="2" fontId="2" fillId="0" borderId="30" xfId="0" applyNumberFormat="1" applyFont="1" applyBorder="1" applyAlignment="1">
      <alignment horizontal="center"/>
    </xf>
    <xf numFmtId="2" fontId="2" fillId="0" borderId="31" xfId="0" applyNumberFormat="1" applyFont="1" applyBorder="1" applyAlignment="1">
      <alignment horizontal="center"/>
    </xf>
    <xf numFmtId="0" fontId="3" fillId="0" borderId="69" xfId="0" applyFont="1" applyBorder="1" applyAlignment="1">
      <alignment horizontal="right" vertical="center"/>
    </xf>
    <xf numFmtId="164" fontId="3" fillId="0" borderId="70" xfId="0" applyNumberFormat="1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1" fontId="3" fillId="0" borderId="71" xfId="0" applyNumberFormat="1" applyFont="1" applyBorder="1" applyAlignment="1">
      <alignment horizontal="center" vertical="center"/>
    </xf>
    <xf numFmtId="2" fontId="3" fillId="0" borderId="71" xfId="0" applyNumberFormat="1" applyFont="1" applyBorder="1" applyAlignment="1">
      <alignment horizontal="center" vertical="center"/>
    </xf>
    <xf numFmtId="2" fontId="3" fillId="0" borderId="72" xfId="0" applyNumberFormat="1" applyFont="1" applyBorder="1"/>
    <xf numFmtId="2" fontId="3" fillId="0" borderId="70" xfId="0" applyNumberFormat="1" applyFont="1" applyBorder="1"/>
    <xf numFmtId="2" fontId="3" fillId="0" borderId="71" xfId="0" applyNumberFormat="1" applyFont="1" applyBorder="1"/>
    <xf numFmtId="2" fontId="3" fillId="0" borderId="73" xfId="0" applyNumberFormat="1" applyFont="1" applyBorder="1"/>
    <xf numFmtId="2" fontId="3" fillId="0" borderId="0" xfId="0" applyNumberFormat="1" applyFont="1" applyBorder="1"/>
    <xf numFmtId="0" fontId="3" fillId="0" borderId="0" xfId="0" applyFont="1" applyBorder="1" applyAlignment="1">
      <alignment horizontal="right" vertical="center"/>
    </xf>
    <xf numFmtId="164" fontId="3" fillId="4" borderId="51" xfId="0" applyNumberFormat="1" applyFont="1" applyFill="1" applyBorder="1" applyAlignment="1">
      <alignment horizontal="center" vertical="center"/>
    </xf>
    <xf numFmtId="1" fontId="3" fillId="0" borderId="64" xfId="0" applyNumberFormat="1" applyFont="1" applyBorder="1" applyAlignment="1">
      <alignment horizontal="center" vertical="center"/>
    </xf>
    <xf numFmtId="0" fontId="4" fillId="0" borderId="1" xfId="0" applyFont="1" applyBorder="1"/>
    <xf numFmtId="0" fontId="2" fillId="1" borderId="7" xfId="0" applyFont="1" applyFill="1" applyBorder="1" applyAlignment="1">
      <alignment horizontal="center" vertical="center"/>
    </xf>
    <xf numFmtId="0" fontId="2" fillId="1" borderId="74" xfId="0" applyFont="1" applyFill="1" applyBorder="1" applyAlignment="1">
      <alignment horizontal="center" vertical="center"/>
    </xf>
    <xf numFmtId="0" fontId="2" fillId="1" borderId="75" xfId="0" applyFont="1" applyFill="1" applyBorder="1" applyAlignment="1">
      <alignment horizontal="center" vertical="center"/>
    </xf>
    <xf numFmtId="0" fontId="2" fillId="1" borderId="10" xfId="0" applyFont="1" applyFill="1" applyBorder="1" applyAlignment="1">
      <alignment horizontal="center" vertical="center"/>
    </xf>
    <xf numFmtId="0" fontId="2" fillId="1" borderId="76" xfId="0" applyFont="1" applyFill="1" applyBorder="1" applyAlignment="1">
      <alignment horizontal="center" vertical="center"/>
    </xf>
    <xf numFmtId="0" fontId="2" fillId="1" borderId="77" xfId="0" applyFont="1" applyFill="1" applyBorder="1" applyAlignment="1">
      <alignment horizontal="center" vertical="center"/>
    </xf>
    <xf numFmtId="0" fontId="2" fillId="1" borderId="48" xfId="0" applyFont="1" applyFill="1" applyBorder="1" applyAlignment="1">
      <alignment horizontal="center" vertical="center"/>
    </xf>
    <xf numFmtId="0" fontId="2" fillId="1" borderId="78" xfId="0" applyFont="1" applyFill="1" applyBorder="1" applyAlignment="1">
      <alignment horizontal="center" vertical="center"/>
    </xf>
    <xf numFmtId="0" fontId="2" fillId="1" borderId="79" xfId="0" applyFont="1" applyFill="1" applyBorder="1" applyAlignment="1">
      <alignment horizontal="center" vertical="center"/>
    </xf>
    <xf numFmtId="0" fontId="2" fillId="1" borderId="80" xfId="0" applyFont="1" applyFill="1" applyBorder="1" applyAlignment="1">
      <alignment horizontal="center" vertical="center"/>
    </xf>
    <xf numFmtId="0" fontId="2" fillId="1" borderId="81" xfId="0" applyFont="1" applyFill="1" applyBorder="1" applyAlignment="1">
      <alignment horizontal="center" vertical="center"/>
    </xf>
    <xf numFmtId="1" fontId="2" fillId="0" borderId="82" xfId="0" applyNumberFormat="1" applyFont="1" applyBorder="1" applyAlignment="1">
      <alignment horizontal="center" vertical="center"/>
    </xf>
    <xf numFmtId="2" fontId="2" fillId="0" borderId="82" xfId="0" applyNumberFormat="1" applyFont="1" applyBorder="1" applyAlignment="1">
      <alignment horizontal="center" vertical="center"/>
    </xf>
    <xf numFmtId="1" fontId="2" fillId="0" borderId="83" xfId="0" applyNumberFormat="1" applyFont="1" applyBorder="1" applyAlignment="1">
      <alignment horizontal="center" vertical="center"/>
    </xf>
    <xf numFmtId="0" fontId="2" fillId="0" borderId="84" xfId="0" applyFont="1" applyBorder="1" applyAlignment="1">
      <alignment horizontal="center"/>
    </xf>
    <xf numFmtId="2" fontId="2" fillId="0" borderId="85" xfId="0" applyNumberFormat="1" applyFont="1" applyBorder="1" applyAlignment="1">
      <alignment horizontal="center" vertical="center"/>
    </xf>
    <xf numFmtId="165" fontId="3" fillId="0" borderId="14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164" fontId="2" fillId="0" borderId="86" xfId="0" applyNumberFormat="1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center"/>
    </xf>
    <xf numFmtId="0" fontId="2" fillId="0" borderId="88" xfId="0" applyFont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89" xfId="0" applyBorder="1" applyAlignment="1">
      <alignment horizontal="center"/>
    </xf>
    <xf numFmtId="0" fontId="0" fillId="0" borderId="90" xfId="0" applyBorder="1" applyAlignment="1">
      <alignment horizontal="center"/>
    </xf>
    <xf numFmtId="0" fontId="0" fillId="0" borderId="91" xfId="0" applyBorder="1" applyAlignment="1">
      <alignment horizontal="center"/>
    </xf>
    <xf numFmtId="166" fontId="3" fillId="0" borderId="14" xfId="0" applyNumberFormat="1" applyFont="1" applyBorder="1" applyAlignment="1">
      <alignment horizontal="center" vertical="center"/>
    </xf>
    <xf numFmtId="17" fontId="4" fillId="0" borderId="15" xfId="0" quotePrefix="1" applyNumberFormat="1" applyFont="1" applyBorder="1" applyAlignment="1">
      <alignment horizontal="center" vertical="center"/>
    </xf>
    <xf numFmtId="164" fontId="4" fillId="0" borderId="15" xfId="0" quotePrefix="1" applyNumberFormat="1" applyFont="1" applyBorder="1" applyAlignment="1">
      <alignment horizontal="center" vertical="center"/>
    </xf>
    <xf numFmtId="0" fontId="0" fillId="0" borderId="5" xfId="0" applyBorder="1"/>
    <xf numFmtId="0" fontId="0" fillId="0" borderId="92" xfId="0" applyBorder="1"/>
    <xf numFmtId="0" fontId="0" fillId="0" borderId="19" xfId="0" applyBorder="1"/>
    <xf numFmtId="0" fontId="0" fillId="0" borderId="93" xfId="0" applyBorder="1"/>
    <xf numFmtId="0" fontId="0" fillId="0" borderId="5" xfId="0" applyBorder="1" applyAlignment="1">
      <alignment horizontal="center"/>
    </xf>
    <xf numFmtId="0" fontId="0" fillId="0" borderId="94" xfId="0" applyBorder="1" applyAlignment="1">
      <alignment horizontal="center"/>
    </xf>
    <xf numFmtId="0" fontId="0" fillId="0" borderId="95" xfId="0" applyBorder="1" applyAlignment="1">
      <alignment horizontal="center"/>
    </xf>
    <xf numFmtId="0" fontId="0" fillId="0" borderId="96" xfId="0" applyBorder="1"/>
    <xf numFmtId="0" fontId="0" fillId="0" borderId="20" xfId="0" applyBorder="1"/>
    <xf numFmtId="0" fontId="0" fillId="0" borderId="3" xfId="0" applyBorder="1" applyAlignment="1">
      <alignment horizontal="center"/>
    </xf>
    <xf numFmtId="0" fontId="0" fillId="0" borderId="3" xfId="0" applyBorder="1"/>
    <xf numFmtId="0" fontId="6" fillId="0" borderId="2" xfId="0" applyFont="1" applyBorder="1"/>
    <xf numFmtId="0" fontId="6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7"/>
  <sheetViews>
    <sheetView tabSelected="1" workbookViewId="0"/>
  </sheetViews>
  <sheetFormatPr defaultRowHeight="12.6" x14ac:dyDescent="0.25"/>
  <cols>
    <col min="1" max="1" width="11.109375" customWidth="1"/>
    <col min="2" max="2" width="11.88671875" customWidth="1"/>
    <col min="3" max="3" width="64" customWidth="1"/>
    <col min="4" max="4" width="57.6640625" customWidth="1"/>
  </cols>
  <sheetData>
    <row r="1" spans="1:3" ht="13.2" thickBot="1" x14ac:dyDescent="0.3">
      <c r="A1" s="2" t="s">
        <v>3</v>
      </c>
      <c r="B1" s="269"/>
      <c r="C1" s="1" t="s">
        <v>2</v>
      </c>
    </row>
    <row r="2" spans="1:3" ht="13.2" thickBot="1" x14ac:dyDescent="0.3">
      <c r="A2" s="2" t="s">
        <v>4</v>
      </c>
      <c r="B2" s="268"/>
      <c r="C2" s="1" t="s">
        <v>2</v>
      </c>
    </row>
    <row r="3" spans="1:3" ht="13.2" thickBot="1" x14ac:dyDescent="0.3">
      <c r="A3" s="2" t="s">
        <v>5</v>
      </c>
      <c r="B3" s="268"/>
      <c r="C3" s="1" t="s">
        <v>6</v>
      </c>
    </row>
    <row r="4" spans="1:3" ht="13.2" thickBot="1" x14ac:dyDescent="0.3">
      <c r="A4" s="2" t="s">
        <v>7</v>
      </c>
      <c r="B4" s="268"/>
      <c r="C4" s="1" t="s">
        <v>8</v>
      </c>
    </row>
    <row r="5" spans="1:3" ht="13.2" thickBot="1" x14ac:dyDescent="0.3">
      <c r="A5" s="2" t="s">
        <v>9</v>
      </c>
      <c r="B5" s="268"/>
      <c r="C5" s="1" t="s">
        <v>2</v>
      </c>
    </row>
    <row r="6" spans="1:3" ht="13.2" thickBot="1" x14ac:dyDescent="0.3">
      <c r="A6" s="2" t="s">
        <v>10</v>
      </c>
      <c r="B6" s="268"/>
      <c r="C6" s="1" t="s">
        <v>11</v>
      </c>
    </row>
    <row r="7" spans="1:3" ht="13.2" thickBot="1" x14ac:dyDescent="0.3">
      <c r="A7" s="2" t="s">
        <v>12</v>
      </c>
      <c r="B7" s="268"/>
      <c r="C7" s="1" t="s">
        <v>8</v>
      </c>
    </row>
    <row r="8" spans="1:3" ht="13.2" thickBot="1" x14ac:dyDescent="0.3">
      <c r="A8" s="2" t="s">
        <v>13</v>
      </c>
      <c r="B8" s="268"/>
      <c r="C8" s="1" t="s">
        <v>2</v>
      </c>
    </row>
    <row r="9" spans="1:3" ht="13.2" thickBot="1" x14ac:dyDescent="0.3">
      <c r="A9" s="2" t="s">
        <v>14</v>
      </c>
      <c r="B9" s="268"/>
      <c r="C9" s="1" t="s">
        <v>2</v>
      </c>
    </row>
    <row r="11" spans="1:3" ht="13.2" thickBot="1" x14ac:dyDescent="0.3"/>
    <row r="12" spans="1:3" ht="13.2" thickBot="1" x14ac:dyDescent="0.3">
      <c r="A12" s="272" t="s">
        <v>15</v>
      </c>
      <c r="B12" s="269"/>
      <c r="C12" s="263"/>
    </row>
    <row r="13" spans="1:3" x14ac:dyDescent="0.25">
      <c r="A13" s="270" t="s">
        <v>16</v>
      </c>
      <c r="B13" s="271" t="s">
        <v>17</v>
      </c>
      <c r="C13" s="270" t="s">
        <v>18</v>
      </c>
    </row>
    <row r="14" spans="1:3" ht="13.2" thickBot="1" x14ac:dyDescent="0.3">
      <c r="A14" s="265"/>
      <c r="B14" s="261" t="s">
        <v>19</v>
      </c>
      <c r="C14" s="261"/>
    </row>
    <row r="15" spans="1:3" x14ac:dyDescent="0.25">
      <c r="A15" s="266">
        <v>1999</v>
      </c>
      <c r="B15" s="262"/>
      <c r="C15" s="262"/>
    </row>
    <row r="16" spans="1:3" x14ac:dyDescent="0.25">
      <c r="A16" s="267">
        <v>2000</v>
      </c>
      <c r="B16" s="264"/>
      <c r="C16" s="264"/>
    </row>
    <row r="17" spans="1:3" x14ac:dyDescent="0.25">
      <c r="A17" s="267">
        <v>2001</v>
      </c>
      <c r="B17" s="264"/>
      <c r="C17" s="264"/>
    </row>
    <row r="18" spans="1:3" x14ac:dyDescent="0.25">
      <c r="A18" s="267">
        <v>2002</v>
      </c>
      <c r="B18" s="264"/>
      <c r="C18" s="264"/>
    </row>
    <row r="19" spans="1:3" x14ac:dyDescent="0.25">
      <c r="A19" s="267">
        <v>2003</v>
      </c>
      <c r="B19" s="264"/>
      <c r="C19" s="264"/>
    </row>
    <row r="20" spans="1:3" x14ac:dyDescent="0.25">
      <c r="A20" s="267">
        <v>2004</v>
      </c>
      <c r="B20" s="264"/>
      <c r="C20" s="264"/>
    </row>
    <row r="21" spans="1:3" x14ac:dyDescent="0.25">
      <c r="A21" s="267">
        <v>2005</v>
      </c>
      <c r="B21" s="264"/>
      <c r="C21" s="264"/>
    </row>
    <row r="22" spans="1:3" x14ac:dyDescent="0.25">
      <c r="A22" s="267">
        <v>2006</v>
      </c>
      <c r="B22" s="264"/>
      <c r="C22" s="264"/>
    </row>
    <row r="23" spans="1:3" x14ac:dyDescent="0.25">
      <c r="A23" s="267">
        <v>2007</v>
      </c>
      <c r="B23" s="264"/>
      <c r="C23" s="264"/>
    </row>
    <row r="24" spans="1:3" x14ac:dyDescent="0.25">
      <c r="A24" s="267">
        <v>2008</v>
      </c>
      <c r="B24" s="264"/>
      <c r="C24" s="264"/>
    </row>
    <row r="25" spans="1:3" x14ac:dyDescent="0.25">
      <c r="A25" s="267">
        <v>2009</v>
      </c>
      <c r="B25" s="264"/>
      <c r="C25" s="264"/>
    </row>
    <row r="26" spans="1:3" x14ac:dyDescent="0.25">
      <c r="A26" s="273"/>
    </row>
    <row r="27" spans="1:3" x14ac:dyDescent="0.25">
      <c r="A27" s="274"/>
    </row>
  </sheetData>
  <phoneticPr fontId="0" type="noConversion"/>
  <printOptions horizontalCentered="1"/>
  <pageMargins left="0.25" right="0.25" top="1.1399999999999999" bottom="0.75" header="0.45" footer="0.45"/>
  <pageSetup orientation="landscape" horizontalDpi="300" verticalDpi="300" r:id="rId1"/>
  <headerFooter alignWithMargins="0">
    <oddHeader>&amp;C&amp;"MS Sans Serif,Bold"Air Emission Calculations for DPPs and DOCDs&amp;R&amp;"MS Sans Serif,Bold"&amp;9OMB Control No. 1010-0151
OMB Approval Expires:  XXXXX</oddHeader>
    <oddFooter>&amp;L&amp;"Arial,Bold"FORM BOEM-0139&amp;"Arial,Regular" &amp;8(month year) Previous Editions are Obsolete.                                                    &amp;10 &amp;RPage 1 of 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58"/>
  <sheetViews>
    <sheetView topLeftCell="A13" workbookViewId="0">
      <selection activeCell="A24" sqref="A24"/>
    </sheetView>
  </sheetViews>
  <sheetFormatPr defaultColWidth="9.109375" defaultRowHeight="13.2" x14ac:dyDescent="0.25"/>
  <cols>
    <col min="1" max="1" width="28.6640625" style="16" customWidth="1"/>
    <col min="2" max="3" width="10.6640625" style="17" customWidth="1"/>
    <col min="4" max="4" width="10.6640625" style="18" customWidth="1"/>
    <col min="5" max="5" width="9.109375" style="17"/>
    <col min="6" max="6" width="9.109375" style="19"/>
    <col min="7" max="7" width="9.109375" style="37"/>
    <col min="8" max="8" width="13.5546875" style="37" customWidth="1"/>
    <col min="9" max="9" width="10.6640625" style="37" customWidth="1"/>
    <col min="10" max="11" width="8.6640625" style="37" customWidth="1"/>
    <col min="12" max="17" width="9.109375" style="38"/>
    <col min="18" max="18" width="9.6640625" style="9" customWidth="1"/>
    <col min="19" max="16384" width="9.109375" style="9"/>
  </cols>
  <sheetData>
    <row r="1" spans="1:9" ht="13.8" thickBot="1" x14ac:dyDescent="0.3">
      <c r="A1" s="3" t="s">
        <v>20</v>
      </c>
      <c r="B1" s="4" t="s">
        <v>21</v>
      </c>
      <c r="C1" s="5"/>
      <c r="D1" s="6" t="s">
        <v>22</v>
      </c>
      <c r="E1" s="7"/>
      <c r="F1" s="7" t="s">
        <v>23</v>
      </c>
      <c r="G1" s="8"/>
      <c r="H1" s="8" t="s">
        <v>24</v>
      </c>
      <c r="I1" s="8" t="s">
        <v>25</v>
      </c>
    </row>
    <row r="2" spans="1:9" ht="13.8" thickBot="1" x14ac:dyDescent="0.3">
      <c r="A2" s="10"/>
      <c r="B2" s="11" t="s">
        <v>26</v>
      </c>
      <c r="C2" s="11">
        <v>9.5239999999999991</v>
      </c>
      <c r="D2" s="12" t="s">
        <v>26</v>
      </c>
      <c r="E2" s="11">
        <v>7.1429999999999998</v>
      </c>
      <c r="F2" s="11" t="s">
        <v>27</v>
      </c>
      <c r="G2" s="13">
        <v>4.8300000000000003E-2</v>
      </c>
      <c r="H2" s="14" t="s">
        <v>28</v>
      </c>
      <c r="I2" s="15" t="s">
        <v>29</v>
      </c>
    </row>
    <row r="3" spans="1:9" ht="13.8" thickBot="1" x14ac:dyDescent="0.3">
      <c r="G3" s="20"/>
      <c r="H3" s="21"/>
      <c r="I3" s="21"/>
    </row>
    <row r="4" spans="1:9" ht="13.8" thickTop="1" x14ac:dyDescent="0.25">
      <c r="A4" s="22" t="s">
        <v>30</v>
      </c>
      <c r="B4" s="23" t="s">
        <v>31</v>
      </c>
      <c r="C4" s="23" t="s">
        <v>32</v>
      </c>
      <c r="D4" s="24" t="s">
        <v>33</v>
      </c>
      <c r="E4" s="23" t="s">
        <v>34</v>
      </c>
      <c r="F4" s="23" t="s">
        <v>35</v>
      </c>
      <c r="G4" s="25" t="s">
        <v>36</v>
      </c>
      <c r="H4" s="25" t="s">
        <v>24</v>
      </c>
      <c r="I4" s="26" t="s">
        <v>25</v>
      </c>
    </row>
    <row r="5" spans="1:9" x14ac:dyDescent="0.25">
      <c r="A5" s="27"/>
      <c r="B5" s="28"/>
      <c r="C5" s="28"/>
      <c r="D5" s="29"/>
      <c r="E5" s="28"/>
      <c r="F5" s="28"/>
      <c r="G5" s="30"/>
      <c r="H5" s="30"/>
      <c r="I5" s="31"/>
    </row>
    <row r="6" spans="1:9" x14ac:dyDescent="0.25">
      <c r="A6" s="32" t="s">
        <v>37</v>
      </c>
      <c r="B6" s="33" t="s">
        <v>38</v>
      </c>
      <c r="C6" s="33"/>
      <c r="D6" s="247">
        <f>0.000742*B25</f>
        <v>2.4708600000000001E-3</v>
      </c>
      <c r="E6" s="33">
        <v>1.3</v>
      </c>
      <c r="F6" s="33">
        <v>0.01</v>
      </c>
      <c r="G6" s="34">
        <v>0.83</v>
      </c>
      <c r="H6" s="35" t="s">
        <v>39</v>
      </c>
      <c r="I6" s="259" t="s">
        <v>40</v>
      </c>
    </row>
    <row r="7" spans="1:9" x14ac:dyDescent="0.25">
      <c r="A7" s="32" t="s">
        <v>41</v>
      </c>
      <c r="B7" s="33" t="s">
        <v>38</v>
      </c>
      <c r="C7" s="33"/>
      <c r="D7" s="247">
        <f>0.000556*B25</f>
        <v>1.85148E-3</v>
      </c>
      <c r="E7" s="33">
        <v>10.9</v>
      </c>
      <c r="F7" s="33">
        <v>0.43</v>
      </c>
      <c r="G7" s="34">
        <v>1.5</v>
      </c>
      <c r="H7" s="35" t="s">
        <v>28</v>
      </c>
      <c r="I7" s="259" t="s">
        <v>40</v>
      </c>
    </row>
    <row r="8" spans="1:9" x14ac:dyDescent="0.25">
      <c r="A8" s="32" t="s">
        <v>42</v>
      </c>
      <c r="B8" s="33" t="s">
        <v>38</v>
      </c>
      <c r="C8" s="33"/>
      <c r="D8" s="247">
        <f>0.000556*B25</f>
        <v>1.85148E-3</v>
      </c>
      <c r="E8" s="33">
        <v>11.8</v>
      </c>
      <c r="F8" s="33">
        <v>0.72</v>
      </c>
      <c r="G8" s="34">
        <v>1.6</v>
      </c>
      <c r="H8" s="35" t="s">
        <v>28</v>
      </c>
      <c r="I8" s="259" t="s">
        <v>40</v>
      </c>
    </row>
    <row r="9" spans="1:9" x14ac:dyDescent="0.25">
      <c r="A9" s="32" t="s">
        <v>43</v>
      </c>
      <c r="B9" s="33" t="s">
        <v>38</v>
      </c>
      <c r="C9" s="33"/>
      <c r="D9" s="247">
        <f>0.000556*B25</f>
        <v>1.85148E-3</v>
      </c>
      <c r="E9" s="33">
        <v>10</v>
      </c>
      <c r="F9" s="33">
        <v>0.14000000000000001</v>
      </c>
      <c r="G9" s="34">
        <v>8.6</v>
      </c>
      <c r="H9" s="35" t="s">
        <v>28</v>
      </c>
      <c r="I9" s="259" t="s">
        <v>40</v>
      </c>
    </row>
    <row r="10" spans="1:9" x14ac:dyDescent="0.25">
      <c r="A10" s="32"/>
      <c r="B10" s="33"/>
      <c r="C10" s="33"/>
      <c r="D10" s="34"/>
      <c r="E10" s="33"/>
      <c r="F10" s="34" t="s">
        <v>2</v>
      </c>
      <c r="G10" s="34"/>
      <c r="H10" s="35"/>
      <c r="I10" s="36"/>
    </row>
    <row r="11" spans="1:9" x14ac:dyDescent="0.25">
      <c r="A11" s="32" t="s">
        <v>44</v>
      </c>
      <c r="B11" s="33" t="s">
        <v>38</v>
      </c>
      <c r="C11" s="33">
        <v>1</v>
      </c>
      <c r="D11" s="34">
        <f>3.67*B26</f>
        <v>1.468</v>
      </c>
      <c r="E11" s="33">
        <v>14</v>
      </c>
      <c r="F11" s="34">
        <v>1.1200000000000001</v>
      </c>
      <c r="G11" s="34">
        <v>3.03</v>
      </c>
      <c r="H11" s="35" t="s">
        <v>45</v>
      </c>
      <c r="I11" s="259" t="s">
        <v>40</v>
      </c>
    </row>
    <row r="12" spans="1:9" x14ac:dyDescent="0.25">
      <c r="A12" s="32" t="s">
        <v>46</v>
      </c>
      <c r="B12" s="33" t="s">
        <v>38</v>
      </c>
      <c r="C12" s="33">
        <v>0.32</v>
      </c>
      <c r="D12" s="34">
        <f>3.67*B26</f>
        <v>1.468</v>
      </c>
      <c r="E12" s="33">
        <v>11</v>
      </c>
      <c r="F12" s="34">
        <v>0.33</v>
      </c>
      <c r="G12" s="34">
        <v>2.4</v>
      </c>
      <c r="H12" s="35" t="s">
        <v>47</v>
      </c>
      <c r="I12" s="259" t="s">
        <v>40</v>
      </c>
    </row>
    <row r="13" spans="1:9" x14ac:dyDescent="0.25">
      <c r="A13" s="32" t="s">
        <v>48</v>
      </c>
      <c r="B13" s="33" t="s">
        <v>49</v>
      </c>
      <c r="C13" s="33">
        <v>8.4000000000000005E-2</v>
      </c>
      <c r="D13" s="34">
        <f>6.05*B26</f>
        <v>2.42</v>
      </c>
      <c r="E13" s="33">
        <v>0.84</v>
      </c>
      <c r="F13" s="34">
        <v>8.0000000000000002E-3</v>
      </c>
      <c r="G13" s="34">
        <v>0.21</v>
      </c>
      <c r="H13" s="35" t="s">
        <v>50</v>
      </c>
      <c r="I13" s="259" t="s">
        <v>51</v>
      </c>
    </row>
    <row r="14" spans="1:9" x14ac:dyDescent="0.25">
      <c r="A14" s="32"/>
      <c r="B14" s="33"/>
      <c r="C14" s="33"/>
      <c r="D14" s="34"/>
      <c r="E14" s="33"/>
      <c r="F14" s="34"/>
      <c r="G14" s="34"/>
      <c r="H14" s="35"/>
      <c r="I14" s="36" t="s">
        <v>2</v>
      </c>
    </row>
    <row r="15" spans="1:9" x14ac:dyDescent="0.25">
      <c r="A15" s="32" t="s">
        <v>52</v>
      </c>
      <c r="B15" s="33" t="s">
        <v>53</v>
      </c>
      <c r="C15" s="33">
        <v>7.6</v>
      </c>
      <c r="D15" s="258">
        <f>0.1781*B25</f>
        <v>0.59307300000000007</v>
      </c>
      <c r="E15" s="33">
        <v>100</v>
      </c>
      <c r="F15" s="34">
        <v>5.5</v>
      </c>
      <c r="G15" s="34">
        <v>84</v>
      </c>
      <c r="H15" s="35" t="s">
        <v>54</v>
      </c>
      <c r="I15" s="260" t="s">
        <v>55</v>
      </c>
    </row>
    <row r="16" spans="1:9" x14ac:dyDescent="0.25">
      <c r="A16" s="32" t="s">
        <v>56</v>
      </c>
      <c r="B16" s="33" t="s">
        <v>53</v>
      </c>
      <c r="C16" s="33"/>
      <c r="D16" s="258">
        <f>0.1781*B27</f>
        <v>0.59307300000000007</v>
      </c>
      <c r="E16" s="33">
        <v>71.400000000000006</v>
      </c>
      <c r="F16" s="34">
        <v>60.3</v>
      </c>
      <c r="G16" s="34">
        <v>388.5</v>
      </c>
      <c r="H16" s="35" t="s">
        <v>57</v>
      </c>
      <c r="I16" s="36" t="s">
        <v>58</v>
      </c>
    </row>
    <row r="17" spans="1:17" x14ac:dyDescent="0.25">
      <c r="A17" s="32" t="s">
        <v>59</v>
      </c>
      <c r="B17" s="33" t="s">
        <v>49</v>
      </c>
      <c r="C17" s="33">
        <v>0.42</v>
      </c>
      <c r="D17" s="34">
        <f>6.83*B28</f>
        <v>6.83</v>
      </c>
      <c r="E17" s="33">
        <v>2</v>
      </c>
      <c r="F17" s="34">
        <v>0.01</v>
      </c>
      <c r="G17" s="34">
        <v>0.21</v>
      </c>
      <c r="H17" s="35" t="s">
        <v>60</v>
      </c>
      <c r="I17" s="260" t="s">
        <v>51</v>
      </c>
    </row>
    <row r="18" spans="1:17" x14ac:dyDescent="0.25">
      <c r="A18" s="32" t="s">
        <v>61</v>
      </c>
      <c r="B18" s="33" t="s">
        <v>49</v>
      </c>
      <c r="C18" s="33"/>
      <c r="D18" s="34"/>
      <c r="E18" s="33"/>
      <c r="F18" s="34">
        <v>0.03</v>
      </c>
      <c r="G18" s="34"/>
      <c r="H18" s="35" t="s">
        <v>62</v>
      </c>
      <c r="I18" s="36" t="s">
        <v>63</v>
      </c>
    </row>
    <row r="19" spans="1:17" x14ac:dyDescent="0.25">
      <c r="A19" s="32" t="s">
        <v>64</v>
      </c>
      <c r="B19" s="33" t="s">
        <v>65</v>
      </c>
      <c r="C19" s="33"/>
      <c r="D19" s="34"/>
      <c r="E19" s="33"/>
      <c r="F19" s="34">
        <v>5.0000000000000001E-4</v>
      </c>
      <c r="G19" s="34"/>
      <c r="H19" s="35" t="s">
        <v>66</v>
      </c>
      <c r="I19" s="36" t="s">
        <v>67</v>
      </c>
    </row>
    <row r="20" spans="1:17" x14ac:dyDescent="0.25">
      <c r="A20" s="32" t="s">
        <v>0</v>
      </c>
      <c r="B20" s="33" t="s">
        <v>53</v>
      </c>
      <c r="C20" s="33"/>
      <c r="D20" s="34"/>
      <c r="E20" s="33"/>
      <c r="F20" s="34">
        <v>6.6</v>
      </c>
      <c r="G20" s="34"/>
      <c r="H20" s="35" t="s">
        <v>68</v>
      </c>
      <c r="I20" s="39">
        <v>1991</v>
      </c>
    </row>
    <row r="21" spans="1:17" ht="13.8" thickBot="1" x14ac:dyDescent="0.3">
      <c r="A21" s="40" t="s">
        <v>1</v>
      </c>
      <c r="B21" s="41" t="s">
        <v>69</v>
      </c>
      <c r="C21" s="41"/>
      <c r="D21" s="42"/>
      <c r="E21" s="41"/>
      <c r="F21" s="42">
        <v>3.3999999999999998E-3</v>
      </c>
      <c r="G21" s="42"/>
      <c r="H21" s="43"/>
      <c r="I21" s="44"/>
    </row>
    <row r="22" spans="1:17" ht="13.8" thickTop="1" x14ac:dyDescent="0.25">
      <c r="D22" s="20"/>
      <c r="F22" s="45"/>
      <c r="H22" s="21"/>
      <c r="I22" s="21"/>
    </row>
    <row r="23" spans="1:17" ht="13.8" thickBot="1" x14ac:dyDescent="0.3">
      <c r="A23" s="46"/>
      <c r="B23" s="19"/>
      <c r="C23" s="19"/>
      <c r="D23" s="47"/>
      <c r="E23" s="19"/>
      <c r="G23" s="46"/>
      <c r="H23" s="46"/>
      <c r="I23" s="46"/>
      <c r="J23" s="46"/>
      <c r="K23" s="46"/>
      <c r="L23" s="48"/>
      <c r="M23" s="48"/>
      <c r="N23" s="48"/>
      <c r="O23" s="48"/>
      <c r="P23" s="48"/>
      <c r="Q23" s="48"/>
    </row>
    <row r="24" spans="1:17" ht="13.8" thickTop="1" x14ac:dyDescent="0.25">
      <c r="A24" s="249" t="s">
        <v>141</v>
      </c>
      <c r="B24" s="250" t="s">
        <v>70</v>
      </c>
      <c r="C24" s="251" t="s">
        <v>71</v>
      </c>
      <c r="D24" s="47"/>
      <c r="E24" s="19"/>
      <c r="G24" s="46"/>
      <c r="H24" s="46"/>
      <c r="I24" s="46"/>
      <c r="J24" s="46"/>
      <c r="K24" s="46"/>
      <c r="L24" s="48"/>
      <c r="M24" s="48"/>
      <c r="N24" s="48"/>
      <c r="O24" s="48"/>
      <c r="P24" s="48"/>
      <c r="Q24" s="48"/>
    </row>
    <row r="25" spans="1:17" x14ac:dyDescent="0.25">
      <c r="A25" s="252" t="s">
        <v>72</v>
      </c>
      <c r="B25" s="33">
        <v>3.33</v>
      </c>
      <c r="C25" s="162" t="s">
        <v>73</v>
      </c>
      <c r="D25" s="47"/>
      <c r="E25" s="19"/>
      <c r="G25" s="46"/>
      <c r="H25" s="46"/>
      <c r="I25" s="46"/>
      <c r="J25" s="46"/>
      <c r="K25" s="46"/>
      <c r="L25" s="48"/>
      <c r="M25" s="48"/>
      <c r="N25" s="48"/>
      <c r="O25" s="48"/>
      <c r="P25" s="48"/>
      <c r="Q25" s="48"/>
    </row>
    <row r="26" spans="1:17" x14ac:dyDescent="0.25">
      <c r="A26" s="253" t="s">
        <v>74</v>
      </c>
      <c r="B26" s="248">
        <v>0.4</v>
      </c>
      <c r="C26" s="254" t="s">
        <v>75</v>
      </c>
      <c r="D26"/>
      <c r="E26"/>
      <c r="F26"/>
      <c r="G26"/>
      <c r="H26"/>
      <c r="I26"/>
      <c r="J26"/>
      <c r="K26"/>
      <c r="L26"/>
      <c r="M26"/>
      <c r="N26"/>
      <c r="O26"/>
      <c r="P26"/>
    </row>
    <row r="27" spans="1:17" x14ac:dyDescent="0.25">
      <c r="A27" s="253" t="s">
        <v>76</v>
      </c>
      <c r="B27" s="248">
        <v>3.33</v>
      </c>
      <c r="C27" s="254" t="s">
        <v>73</v>
      </c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3.8" thickBot="1" x14ac:dyDescent="0.3">
      <c r="A28" s="255" t="s">
        <v>77</v>
      </c>
      <c r="B28" s="256">
        <v>1</v>
      </c>
      <c r="C28" s="257" t="s">
        <v>75</v>
      </c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ht="13.8" thickTop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 s="49"/>
    </row>
    <row r="31" spans="1:17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 s="49"/>
    </row>
    <row r="32" spans="1:17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 s="49"/>
    </row>
    <row r="33" spans="1:17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 s="50"/>
    </row>
    <row r="34" spans="1:17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 s="46"/>
    </row>
    <row r="35" spans="1:17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 s="46"/>
    </row>
    <row r="36" spans="1:17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 s="46"/>
    </row>
    <row r="37" spans="1:17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 s="46"/>
    </row>
    <row r="38" spans="1:17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 s="46"/>
    </row>
    <row r="39" spans="1:17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 s="46"/>
    </row>
    <row r="40" spans="1:17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 s="46"/>
    </row>
    <row r="41" spans="1:17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 s="46"/>
    </row>
    <row r="42" spans="1:17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 s="46"/>
    </row>
    <row r="43" spans="1:17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 s="46"/>
    </row>
    <row r="44" spans="1:17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 s="46"/>
    </row>
    <row r="45" spans="1:17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 s="46"/>
    </row>
    <row r="46" spans="1:17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 s="46"/>
    </row>
    <row r="47" spans="1:17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 s="46"/>
    </row>
    <row r="48" spans="1:17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 s="46"/>
    </row>
    <row r="49" spans="1:17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 s="46"/>
    </row>
    <row r="50" spans="1:17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 s="51"/>
    </row>
    <row r="51" spans="1:17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 s="51"/>
    </row>
    <row r="52" spans="1:17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 s="51"/>
    </row>
    <row r="53" spans="1:17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 s="51"/>
    </row>
    <row r="54" spans="1:17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 s="46"/>
    </row>
    <row r="55" spans="1:17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 s="46"/>
    </row>
    <row r="56" spans="1:17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 s="46"/>
    </row>
    <row r="57" spans="1:17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 s="46"/>
    </row>
    <row r="58" spans="1:17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 s="46"/>
    </row>
    <row r="59" spans="1:17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 s="46"/>
    </row>
    <row r="60" spans="1:17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 s="9"/>
    </row>
    <row r="61" spans="1:17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 s="9"/>
    </row>
    <row r="62" spans="1:17" ht="24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 s="9"/>
    </row>
    <row r="63" spans="1:17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 s="9"/>
    </row>
    <row r="64" spans="1:17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 s="9"/>
    </row>
    <row r="65" spans="1:17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9"/>
    </row>
    <row r="66" spans="1:17" ht="25.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9"/>
    </row>
    <row r="67" spans="1:17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9"/>
    </row>
    <row r="68" spans="1:17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9"/>
    </row>
    <row r="69" spans="1:17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9"/>
    </row>
    <row r="70" spans="1:17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9"/>
    </row>
    <row r="71" spans="1:17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9"/>
    </row>
    <row r="72" spans="1:17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9"/>
    </row>
    <row r="73" spans="1:17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9"/>
    </row>
    <row r="74" spans="1:17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9"/>
    </row>
    <row r="75" spans="1:17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9"/>
    </row>
    <row r="76" spans="1:17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9"/>
    </row>
    <row r="77" spans="1:17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9"/>
    </row>
    <row r="78" spans="1:17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9"/>
    </row>
    <row r="79" spans="1:17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9"/>
    </row>
    <row r="80" spans="1:17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9"/>
    </row>
    <row r="81" spans="1:18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9"/>
    </row>
    <row r="82" spans="1:18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9"/>
    </row>
    <row r="83" spans="1:18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9"/>
    </row>
    <row r="84" spans="1:18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9"/>
    </row>
    <row r="85" spans="1:18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9"/>
    </row>
    <row r="86" spans="1:18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9"/>
    </row>
    <row r="87" spans="1:18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9"/>
    </row>
    <row r="88" spans="1:18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9"/>
    </row>
    <row r="89" spans="1:18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9"/>
    </row>
    <row r="90" spans="1:18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9"/>
    </row>
    <row r="91" spans="1:18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9"/>
    </row>
    <row r="92" spans="1:18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9"/>
    </row>
    <row r="93" spans="1:18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9"/>
    </row>
    <row r="94" spans="1:18" x14ac:dyDescent="0.2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9"/>
      <c r="R94" s="52"/>
    </row>
    <row r="95" spans="1:18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9"/>
    </row>
    <row r="96" spans="1:18" x14ac:dyDescent="0.2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9"/>
    </row>
    <row r="97" spans="1:18" x14ac:dyDescent="0.2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9"/>
      <c r="R97" s="52"/>
    </row>
    <row r="98" spans="1:18" x14ac:dyDescent="0.2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51"/>
    </row>
    <row r="99" spans="1:18" x14ac:dyDescent="0.2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46"/>
    </row>
    <row r="100" spans="1:18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46"/>
    </row>
    <row r="101" spans="1:18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46"/>
    </row>
    <row r="102" spans="1:18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46"/>
    </row>
    <row r="103" spans="1:18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46"/>
    </row>
    <row r="104" spans="1:18" ht="24" customHeight="1" x14ac:dyDescent="0.2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46"/>
    </row>
    <row r="105" spans="1:18" x14ac:dyDescent="0.2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46"/>
    </row>
    <row r="106" spans="1:18" x14ac:dyDescent="0.25">
      <c r="Q106" s="46"/>
      <c r="R106" s="53"/>
    </row>
    <row r="107" spans="1:18" x14ac:dyDescent="0.25">
      <c r="Q107" s="51"/>
      <c r="R107" s="54"/>
    </row>
    <row r="108" spans="1:18" x14ac:dyDescent="0.25">
      <c r="Q108" s="55"/>
      <c r="R108" s="54"/>
    </row>
    <row r="109" spans="1:18" x14ac:dyDescent="0.25">
      <c r="Q109" s="51"/>
      <c r="R109" s="56"/>
    </row>
    <row r="110" spans="1:18" x14ac:dyDescent="0.25">
      <c r="Q110" s="46"/>
    </row>
    <row r="111" spans="1:18" ht="25.5" customHeight="1" x14ac:dyDescent="0.25">
      <c r="Q111" s="57"/>
    </row>
    <row r="112" spans="1:18" x14ac:dyDescent="0.25">
      <c r="Q112" s="48"/>
    </row>
    <row r="113" spans="17:17" x14ac:dyDescent="0.25">
      <c r="Q113" s="48"/>
    </row>
    <row r="120" spans="17:17" x14ac:dyDescent="0.25">
      <c r="Q120" s="49"/>
    </row>
    <row r="121" spans="17:17" x14ac:dyDescent="0.25">
      <c r="Q121" s="49"/>
    </row>
    <row r="122" spans="17:17" x14ac:dyDescent="0.25">
      <c r="Q122" s="49"/>
    </row>
    <row r="123" spans="17:17" x14ac:dyDescent="0.25">
      <c r="Q123" s="50"/>
    </row>
    <row r="124" spans="17:17" x14ac:dyDescent="0.25">
      <c r="Q124" s="46"/>
    </row>
    <row r="125" spans="17:17" x14ac:dyDescent="0.25">
      <c r="Q125" s="46"/>
    </row>
    <row r="126" spans="17:17" x14ac:dyDescent="0.25">
      <c r="Q126" s="46"/>
    </row>
    <row r="127" spans="17:17" x14ac:dyDescent="0.25">
      <c r="Q127" s="46"/>
    </row>
    <row r="128" spans="17:17" x14ac:dyDescent="0.25">
      <c r="Q128" s="46"/>
    </row>
    <row r="129" spans="17:18" x14ac:dyDescent="0.25">
      <c r="Q129" s="46"/>
    </row>
    <row r="130" spans="17:18" x14ac:dyDescent="0.25">
      <c r="Q130" s="46"/>
    </row>
    <row r="131" spans="17:18" x14ac:dyDescent="0.25">
      <c r="Q131" s="46"/>
    </row>
    <row r="132" spans="17:18" x14ac:dyDescent="0.25">
      <c r="Q132" s="46"/>
    </row>
    <row r="133" spans="17:18" x14ac:dyDescent="0.25">
      <c r="Q133" s="46"/>
    </row>
    <row r="134" spans="17:18" x14ac:dyDescent="0.25">
      <c r="Q134" s="46"/>
    </row>
    <row r="135" spans="17:18" x14ac:dyDescent="0.25">
      <c r="Q135" s="46"/>
    </row>
    <row r="136" spans="17:18" x14ac:dyDescent="0.25">
      <c r="Q136" s="46"/>
    </row>
    <row r="137" spans="17:18" x14ac:dyDescent="0.25">
      <c r="Q137" s="46"/>
    </row>
    <row r="138" spans="17:18" x14ac:dyDescent="0.25">
      <c r="Q138" s="46"/>
    </row>
    <row r="139" spans="17:18" x14ac:dyDescent="0.25">
      <c r="Q139" s="46"/>
      <c r="R139" s="52"/>
    </row>
    <row r="140" spans="17:18" x14ac:dyDescent="0.25">
      <c r="Q140" s="51"/>
    </row>
    <row r="141" spans="17:18" x14ac:dyDescent="0.25">
      <c r="Q141" s="51"/>
    </row>
    <row r="142" spans="17:18" x14ac:dyDescent="0.25">
      <c r="Q142" s="51"/>
      <c r="R142" s="52"/>
    </row>
    <row r="143" spans="17:18" x14ac:dyDescent="0.25">
      <c r="Q143" s="51"/>
    </row>
    <row r="144" spans="17:18" x14ac:dyDescent="0.25">
      <c r="Q144" s="46"/>
    </row>
    <row r="145" spans="17:17" x14ac:dyDescent="0.25">
      <c r="Q145" s="46"/>
    </row>
    <row r="146" spans="17:17" x14ac:dyDescent="0.25">
      <c r="Q146" s="46"/>
    </row>
    <row r="147" spans="17:17" x14ac:dyDescent="0.25">
      <c r="Q147" s="46"/>
    </row>
    <row r="148" spans="17:17" x14ac:dyDescent="0.25">
      <c r="Q148" s="46"/>
    </row>
    <row r="149" spans="17:17" x14ac:dyDescent="0.25">
      <c r="Q149" s="46"/>
    </row>
    <row r="150" spans="17:17" x14ac:dyDescent="0.25">
      <c r="Q150" s="46"/>
    </row>
    <row r="151" spans="17:17" x14ac:dyDescent="0.25">
      <c r="Q151" s="46"/>
    </row>
    <row r="152" spans="17:17" x14ac:dyDescent="0.25">
      <c r="Q152" s="51"/>
    </row>
    <row r="153" spans="17:17" x14ac:dyDescent="0.25">
      <c r="Q153" s="55"/>
    </row>
    <row r="154" spans="17:17" x14ac:dyDescent="0.25">
      <c r="Q154" s="51"/>
    </row>
    <row r="155" spans="17:17" x14ac:dyDescent="0.25">
      <c r="Q155" s="46"/>
    </row>
    <row r="156" spans="17:17" ht="25.5" customHeight="1" x14ac:dyDescent="0.25">
      <c r="Q156" s="57"/>
    </row>
    <row r="157" spans="17:17" x14ac:dyDescent="0.25">
      <c r="Q157" s="48"/>
    </row>
    <row r="158" spans="17:17" x14ac:dyDescent="0.25">
      <c r="Q158" s="48"/>
    </row>
  </sheetData>
  <phoneticPr fontId="0" type="noConversion"/>
  <printOptions horizontalCentered="1"/>
  <pageMargins left="0.25" right="0.25" top="1" bottom="0.5" header="0.45" footer="0.5"/>
  <pageSetup orientation="landscape" horizontalDpi="300" verticalDpi="300" r:id="rId1"/>
  <headerFooter alignWithMargins="0">
    <oddHeader>&amp;C&amp;"Helvetica,Bold"AIR EMISSIONS CUMPUTATION FACTORS</oddHeader>
    <oddFooter>&amp;L&amp;"Arial,Bold"FORM BOEM-0139&amp;"Arial,Regular"                                  &amp;8         &amp;10 &amp;RPage 2 of 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85"/>
  <sheetViews>
    <sheetView topLeftCell="D4" workbookViewId="0">
      <selection activeCell="E35" sqref="E35:E36"/>
    </sheetView>
  </sheetViews>
  <sheetFormatPr defaultColWidth="9.109375" defaultRowHeight="12.75" customHeight="1" x14ac:dyDescent="0.25"/>
  <cols>
    <col min="1" max="1" width="16.6640625" style="16" customWidth="1"/>
    <col min="2" max="2" width="28.6640625" style="16" customWidth="1"/>
    <col min="3" max="4" width="10.6640625" style="17" customWidth="1"/>
    <col min="5" max="5" width="10.6640625" style="18" customWidth="1"/>
    <col min="6" max="6" width="9.109375" style="17"/>
    <col min="7" max="7" width="9.109375" style="19"/>
    <col min="8" max="12" width="10.6640625" style="37" customWidth="1"/>
    <col min="13" max="17" width="10.6640625" style="38" customWidth="1"/>
    <col min="18" max="18" width="9.109375" style="38"/>
    <col min="19" max="19" width="9.6640625" style="9" customWidth="1"/>
    <col min="20" max="16384" width="9.109375" style="9"/>
  </cols>
  <sheetData>
    <row r="1" spans="1:256" s="68" customFormat="1" ht="12.75" customHeight="1" thickBot="1" x14ac:dyDescent="0.25">
      <c r="A1" s="58" t="s">
        <v>3</v>
      </c>
      <c r="B1" s="58" t="s">
        <v>4</v>
      </c>
      <c r="C1" s="58" t="s">
        <v>5</v>
      </c>
      <c r="D1" s="58" t="s">
        <v>7</v>
      </c>
      <c r="E1" s="59" t="s">
        <v>9</v>
      </c>
      <c r="F1" s="58" t="s">
        <v>10</v>
      </c>
      <c r="G1" s="60"/>
      <c r="H1" s="61"/>
      <c r="I1" s="62" t="s">
        <v>78</v>
      </c>
      <c r="J1" s="63" t="s">
        <v>2</v>
      </c>
      <c r="K1" s="63" t="s">
        <v>79</v>
      </c>
      <c r="L1" s="64" t="s">
        <v>14</v>
      </c>
      <c r="M1" s="65"/>
      <c r="N1" s="65"/>
      <c r="O1" s="65"/>
      <c r="P1" s="65"/>
      <c r="Q1" s="66"/>
      <c r="R1" s="67"/>
    </row>
    <row r="2" spans="1:256" s="76" customFormat="1" ht="12.75" customHeight="1" thickBot="1" x14ac:dyDescent="0.3">
      <c r="A2" s="69" t="str">
        <f>TITLE!$C$1</f>
        <v xml:space="preserve"> </v>
      </c>
      <c r="B2" s="69" t="str">
        <f>TITLE!$C$2</f>
        <v xml:space="preserve"> </v>
      </c>
      <c r="C2" s="70" t="str">
        <f>TITLE!$C$3</f>
        <v xml:space="preserve">   </v>
      </c>
      <c r="D2" s="69" t="str">
        <f>TITLE!$C$4</f>
        <v xml:space="preserve">  </v>
      </c>
      <c r="E2" s="70" t="str">
        <f>TITLE!$C$5</f>
        <v xml:space="preserve"> </v>
      </c>
      <c r="F2" s="69" t="str">
        <f>TITLE!$C$6</f>
        <v xml:space="preserve">    </v>
      </c>
      <c r="G2" s="69"/>
      <c r="H2" s="69"/>
      <c r="I2" s="71" t="str">
        <f>TITLE!$C$7</f>
        <v xml:space="preserve">  </v>
      </c>
      <c r="J2" s="72"/>
      <c r="K2" s="69" t="str">
        <f>TITLE!$C$8</f>
        <v xml:space="preserve"> </v>
      </c>
      <c r="L2" s="71" t="e">
        <f>TITLE!#REF!</f>
        <v>#REF!</v>
      </c>
      <c r="M2" s="73"/>
      <c r="N2" s="73"/>
      <c r="O2" s="73"/>
      <c r="P2" s="73"/>
      <c r="Q2" s="74"/>
      <c r="R2" s="75"/>
    </row>
    <row r="3" spans="1:256" s="53" customFormat="1" ht="12.75" customHeight="1" thickTop="1" x14ac:dyDescent="0.25">
      <c r="A3" s="77" t="s">
        <v>80</v>
      </c>
      <c r="B3" s="78" t="s">
        <v>81</v>
      </c>
      <c r="C3" s="78" t="s">
        <v>82</v>
      </c>
      <c r="D3" s="78" t="s">
        <v>83</v>
      </c>
      <c r="E3" s="79" t="s">
        <v>84</v>
      </c>
      <c r="F3" s="80" t="s">
        <v>85</v>
      </c>
      <c r="G3" s="81"/>
      <c r="H3" s="82"/>
      <c r="I3" s="82"/>
      <c r="J3" s="82" t="s">
        <v>86</v>
      </c>
      <c r="K3" s="82"/>
      <c r="L3" s="83"/>
      <c r="M3" s="84"/>
      <c r="N3" s="84"/>
      <c r="O3" s="82" t="s">
        <v>87</v>
      </c>
      <c r="P3" s="84"/>
      <c r="Q3" s="85"/>
      <c r="R3" s="86"/>
      <c r="S3" s="9"/>
      <c r="T3" s="9"/>
      <c r="U3" s="9"/>
      <c r="V3" s="9"/>
      <c r="W3" s="9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</row>
    <row r="4" spans="1:256" s="96" customFormat="1" ht="12.75" customHeight="1" x14ac:dyDescent="0.25">
      <c r="A4" s="87"/>
      <c r="B4" s="88" t="s">
        <v>88</v>
      </c>
      <c r="C4" s="88" t="s">
        <v>89</v>
      </c>
      <c r="D4" s="88" t="s">
        <v>90</v>
      </c>
      <c r="E4" s="89" t="s">
        <v>91</v>
      </c>
      <c r="F4" s="90"/>
      <c r="G4" s="91"/>
      <c r="H4" s="92"/>
      <c r="I4" s="92"/>
      <c r="J4" s="92"/>
      <c r="K4" s="92"/>
      <c r="L4" s="93"/>
      <c r="M4" s="94"/>
      <c r="N4" s="94"/>
      <c r="O4" s="92"/>
      <c r="P4" s="94"/>
      <c r="Q4" s="95"/>
      <c r="R4" s="4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</row>
    <row r="5" spans="1:256" s="107" customFormat="1" ht="12.75" customHeight="1" x14ac:dyDescent="0.25">
      <c r="A5" s="97"/>
      <c r="B5" s="98" t="s">
        <v>92</v>
      </c>
      <c r="C5" s="99" t="s">
        <v>89</v>
      </c>
      <c r="D5" s="99" t="s">
        <v>93</v>
      </c>
      <c r="E5" s="100" t="s">
        <v>94</v>
      </c>
      <c r="F5" s="101"/>
      <c r="G5" s="102"/>
      <c r="H5" s="103"/>
      <c r="I5" s="103"/>
      <c r="J5" s="103"/>
      <c r="K5" s="103"/>
      <c r="L5" s="104"/>
      <c r="M5" s="105"/>
      <c r="N5" s="105"/>
      <c r="O5" s="103"/>
      <c r="P5" s="105"/>
      <c r="Q5" s="106"/>
      <c r="R5" s="86"/>
      <c r="S5" s="9"/>
      <c r="T5" s="9"/>
      <c r="U5" s="9"/>
      <c r="V5" s="9"/>
      <c r="W5" s="9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pans="1:256" s="119" customFormat="1" ht="12.75" customHeight="1" thickBot="1" x14ac:dyDescent="0.3">
      <c r="A6" s="108"/>
      <c r="B6" s="109" t="s">
        <v>95</v>
      </c>
      <c r="C6" s="110" t="s">
        <v>96</v>
      </c>
      <c r="D6" s="111" t="s">
        <v>93</v>
      </c>
      <c r="E6" s="112" t="s">
        <v>94</v>
      </c>
      <c r="F6" s="113" t="s">
        <v>97</v>
      </c>
      <c r="G6" s="114" t="s">
        <v>98</v>
      </c>
      <c r="H6" s="112" t="s">
        <v>32</v>
      </c>
      <c r="I6" s="112" t="s">
        <v>33</v>
      </c>
      <c r="J6" s="112" t="s">
        <v>34</v>
      </c>
      <c r="K6" s="112" t="s">
        <v>35</v>
      </c>
      <c r="L6" s="115" t="s">
        <v>36</v>
      </c>
      <c r="M6" s="116" t="s">
        <v>32</v>
      </c>
      <c r="N6" s="116" t="s">
        <v>33</v>
      </c>
      <c r="O6" s="116" t="s">
        <v>34</v>
      </c>
      <c r="P6" s="116" t="s">
        <v>35</v>
      </c>
      <c r="Q6" s="117" t="s">
        <v>36</v>
      </c>
      <c r="R6" s="118"/>
      <c r="S6" s="9"/>
      <c r="T6" s="9"/>
      <c r="U6" s="9"/>
      <c r="V6" s="9"/>
      <c r="W6" s="9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</row>
    <row r="7" spans="1:256" ht="12.75" customHeight="1" thickTop="1" x14ac:dyDescent="0.25">
      <c r="A7" s="120" t="s">
        <v>99</v>
      </c>
      <c r="B7" s="121" t="s">
        <v>100</v>
      </c>
      <c r="C7" s="122">
        <v>0</v>
      </c>
      <c r="D7" s="123">
        <f>FACTORS!$G$2*C7</f>
        <v>0</v>
      </c>
      <c r="E7" s="124">
        <f>D7*24</f>
        <v>0</v>
      </c>
      <c r="F7" s="125">
        <v>0</v>
      </c>
      <c r="G7" s="126">
        <v>0</v>
      </c>
      <c r="H7" s="127">
        <f>FACTORS!$C$12*C7/454</f>
        <v>0</v>
      </c>
      <c r="I7" s="128">
        <f>FACTORS!$D$12*C7/454</f>
        <v>0</v>
      </c>
      <c r="J7" s="128">
        <f>FACTORS!$E$12*C7/454</f>
        <v>0</v>
      </c>
      <c r="K7" s="128">
        <f>FACTORS!$F$12*C7/454</f>
        <v>0</v>
      </c>
      <c r="L7" s="129">
        <f>FACTORS!$G$12*C7/454</f>
        <v>0</v>
      </c>
      <c r="M7" s="130">
        <f>IF(H7=0,0,H7*(E7/(D7*24))*F7*G7/2000)</f>
        <v>0</v>
      </c>
      <c r="N7" s="131">
        <f>IF(I7=0,0,I7*(E7/(D7*24))*G7*F7/2000)</f>
        <v>0</v>
      </c>
      <c r="O7" s="131">
        <f>IF(J7=0,0,J7*(E7/(D7*24))*G7*F7/2000)</f>
        <v>0</v>
      </c>
      <c r="P7" s="131">
        <f>IF(K7=0,0,K7*(E7/(D7*24))*G7*F7/2000)</f>
        <v>0</v>
      </c>
      <c r="Q7" s="132">
        <f>IF(L7=0,0,L7*(E7/(D7*24))*G7*F7/2000)</f>
        <v>0</v>
      </c>
      <c r="R7" s="133"/>
    </row>
    <row r="8" spans="1:256" ht="12.75" customHeight="1" x14ac:dyDescent="0.25">
      <c r="A8" s="120"/>
      <c r="B8" s="121" t="s">
        <v>100</v>
      </c>
      <c r="C8" s="122">
        <v>0</v>
      </c>
      <c r="D8" s="28">
        <f>FACTORS!$G$2*C8</f>
        <v>0</v>
      </c>
      <c r="E8" s="124">
        <f>D8*24</f>
        <v>0</v>
      </c>
      <c r="F8" s="125">
        <v>0</v>
      </c>
      <c r="G8" s="126">
        <v>0</v>
      </c>
      <c r="H8" s="124">
        <f>FACTORS!$C$12*C8/454</f>
        <v>0</v>
      </c>
      <c r="I8" s="134">
        <f>FACTORS!$D$12*C8/454</f>
        <v>0</v>
      </c>
      <c r="J8" s="134">
        <f>FACTORS!$E$12*C8/454</f>
        <v>0</v>
      </c>
      <c r="K8" s="134">
        <f>FACTORS!$F$12*C8/454</f>
        <v>0</v>
      </c>
      <c r="L8" s="135">
        <f>FACTORS!$G$12*C8/454</f>
        <v>0</v>
      </c>
      <c r="M8" s="130">
        <f>IF(H8=0,0,H8*(E8/(D8*24))*F8*G8/2000)</f>
        <v>0</v>
      </c>
      <c r="N8" s="131">
        <f>IF(I8=0,0,I8*(E8/(D8*24))*G8*F8/2000)</f>
        <v>0</v>
      </c>
      <c r="O8" s="131">
        <f>IF(J8=0,0,J8*(E8/(D8*24))*G8*F8/2000)</f>
        <v>0</v>
      </c>
      <c r="P8" s="131">
        <f>IF(K8=0,0,K8*(E8/(D8*24))*G8*F8/2000)</f>
        <v>0</v>
      </c>
      <c r="Q8" s="132">
        <f>IF(L8=0,0,L8*(E8/(D8*24))*G8*F8/2000)</f>
        <v>0</v>
      </c>
      <c r="R8" s="133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spans="1:256" ht="12.75" customHeight="1" x14ac:dyDescent="0.25">
      <c r="A9" s="120"/>
      <c r="B9" s="121" t="s">
        <v>100</v>
      </c>
      <c r="C9" s="122">
        <v>0</v>
      </c>
      <c r="D9" s="28">
        <f>FACTORS!$G$2*C9</f>
        <v>0</v>
      </c>
      <c r="E9" s="124">
        <f>D9*24</f>
        <v>0</v>
      </c>
      <c r="F9" s="125">
        <v>0</v>
      </c>
      <c r="G9" s="126">
        <v>0</v>
      </c>
      <c r="H9" s="124">
        <f>FACTORS!$C$12*C9/454</f>
        <v>0</v>
      </c>
      <c r="I9" s="134">
        <f>FACTORS!$D$12*C9/454</f>
        <v>0</v>
      </c>
      <c r="J9" s="134">
        <f>FACTORS!$E$12*C9/454</f>
        <v>0</v>
      </c>
      <c r="K9" s="134">
        <f>FACTORS!$F$12*C9/454</f>
        <v>0</v>
      </c>
      <c r="L9" s="135">
        <f>FACTORS!$G$12*C9/454</f>
        <v>0</v>
      </c>
      <c r="M9" s="130">
        <f>IF(H9=0,0,H9*(E9/(D9*24))*F9*G9/2000)</f>
        <v>0</v>
      </c>
      <c r="N9" s="131">
        <f>IF(I9=0,0,I9*(E9/(D9*24))*G9*F9/2000)</f>
        <v>0</v>
      </c>
      <c r="O9" s="131">
        <f>IF(J9=0,0,J9*(E9/(D9*24))*G9*F9/2000)</f>
        <v>0</v>
      </c>
      <c r="P9" s="131">
        <f>IF(K9=0,0,K9*(E9/(D9*24))*G9*F9/2000)</f>
        <v>0</v>
      </c>
      <c r="Q9" s="132">
        <f>IF(L9=0,0,L9*(E9/(D9*24))*G9*F9/2000)</f>
        <v>0</v>
      </c>
      <c r="R9" s="133"/>
    </row>
    <row r="10" spans="1:256" ht="12.75" customHeight="1" x14ac:dyDescent="0.25">
      <c r="A10" s="120"/>
      <c r="B10" s="121" t="s">
        <v>100</v>
      </c>
      <c r="C10" s="122">
        <v>0</v>
      </c>
      <c r="D10" s="28">
        <f>FACTORS!$G$2*C10</f>
        <v>0</v>
      </c>
      <c r="E10" s="124">
        <f>D10*24</f>
        <v>0</v>
      </c>
      <c r="F10" s="125">
        <v>0</v>
      </c>
      <c r="G10" s="126">
        <v>0</v>
      </c>
      <c r="H10" s="124">
        <f>FACTORS!$C$12*C10/454</f>
        <v>0</v>
      </c>
      <c r="I10" s="134">
        <f>FACTORS!$D$12*C10/454</f>
        <v>0</v>
      </c>
      <c r="J10" s="134">
        <f>FACTORS!$E$12*C10/454</f>
        <v>0</v>
      </c>
      <c r="K10" s="134">
        <f>FACTORS!$F$12*C10/454</f>
        <v>0</v>
      </c>
      <c r="L10" s="135">
        <f>FACTORS!$G$12*C10/454</f>
        <v>0</v>
      </c>
      <c r="M10" s="130">
        <f>IF(H10=0,0,H10*(E10/(D10*24))*F10*G10/2000)</f>
        <v>0</v>
      </c>
      <c r="N10" s="131">
        <f>IF(I10=0,0,I10*(E10/(D10*24))*G10*F10/2000)</f>
        <v>0</v>
      </c>
      <c r="O10" s="131">
        <f>IF(J10=0,0,J10*(E10/(D10*24))*G10*F10/2000)</f>
        <v>0</v>
      </c>
      <c r="P10" s="131">
        <f>IF(K10=0,0,K10*(E10/(D10*24))*G10*F10/2000)</f>
        <v>0</v>
      </c>
      <c r="Q10" s="132">
        <f>IF(L10=0,0,L10*(E10/(D10*24))*G10*F10/2000)</f>
        <v>0</v>
      </c>
      <c r="R10" s="133"/>
    </row>
    <row r="11" spans="1:256" customFormat="1" ht="13.2" x14ac:dyDescent="0.25">
      <c r="A11" s="120"/>
      <c r="B11" s="121" t="s">
        <v>101</v>
      </c>
      <c r="C11" s="168">
        <v>0</v>
      </c>
      <c r="D11" s="166"/>
      <c r="E11" s="167"/>
      <c r="F11" s="168">
        <v>0</v>
      </c>
      <c r="G11" s="126">
        <v>0</v>
      </c>
      <c r="H11" s="124">
        <f>FACTORS!$C$13*C11/24</f>
        <v>0</v>
      </c>
      <c r="I11" s="134">
        <f>FACTORS!$D$13*C11/24</f>
        <v>0</v>
      </c>
      <c r="J11" s="134">
        <f>FACTORS!$E$13*C11/24</f>
        <v>0</v>
      </c>
      <c r="K11" s="134">
        <f>FACTORS!$F$13*C11/24</f>
        <v>0</v>
      </c>
      <c r="L11" s="135">
        <f>FACTORS!$G$13*C11/24</f>
        <v>0</v>
      </c>
      <c r="M11" s="173">
        <f>H11*F11*G11/2000</f>
        <v>0</v>
      </c>
      <c r="N11" s="153">
        <f>I11*F11*G11/2000</f>
        <v>0</v>
      </c>
      <c r="O11" s="153">
        <f>J11*F11*G11/2000</f>
        <v>0</v>
      </c>
      <c r="P11" s="154">
        <f>K11*F11*G11/2000</f>
        <v>0</v>
      </c>
      <c r="Q11" s="132">
        <f>L11*F11*G11/2000</f>
        <v>0</v>
      </c>
    </row>
    <row r="12" spans="1:256" customFormat="1" ht="13.2" x14ac:dyDescent="0.25">
      <c r="A12" s="120"/>
      <c r="B12" s="121" t="s">
        <v>102</v>
      </c>
      <c r="C12" s="122">
        <v>0</v>
      </c>
      <c r="D12" s="28">
        <f>FACTORS!$G$2*C12</f>
        <v>0</v>
      </c>
      <c r="E12" s="124">
        <f>D12*24</f>
        <v>0</v>
      </c>
      <c r="F12" s="125">
        <v>0</v>
      </c>
      <c r="G12" s="126">
        <v>0</v>
      </c>
      <c r="H12" s="124">
        <f>FACTORS!$C$11*C12/454</f>
        <v>0</v>
      </c>
      <c r="I12" s="134">
        <f>FACTORS!$D$11*C12/454</f>
        <v>0</v>
      </c>
      <c r="J12" s="134">
        <f>FACTORS!$E$11*C12/454</f>
        <v>0</v>
      </c>
      <c r="K12" s="134">
        <f>FACTORS!$F$11*C12/454</f>
        <v>0</v>
      </c>
      <c r="L12" s="135">
        <f>FACTORS!$G$11*C12/454</f>
        <v>0</v>
      </c>
      <c r="M12" s="130">
        <f>IF(H12=0,0,H12*(E12/(D12*24))*F12*G12/2000)</f>
        <v>0</v>
      </c>
      <c r="N12" s="131">
        <f>IF(I12=0,0,I12*(E12/(D12*24))*G12*F12/2000)</f>
        <v>0</v>
      </c>
      <c r="O12" s="131">
        <f>IF(J12=0,0,J12*(E12/(D12*24))*G12*F12/2000)</f>
        <v>0</v>
      </c>
      <c r="P12" s="131">
        <f>IF(K12=0,0,K12*(E12/(D12*24))*G12*F12/2000)</f>
        <v>0</v>
      </c>
      <c r="Q12" s="132">
        <f>IF(L12=0,0,L12*(E12/(D12*24))*G12*F12/2000)</f>
        <v>0</v>
      </c>
    </row>
    <row r="13" spans="1:256" ht="12.75" customHeight="1" x14ac:dyDescent="0.25">
      <c r="A13" s="120"/>
      <c r="B13" s="121" t="s">
        <v>103</v>
      </c>
      <c r="C13" s="122">
        <v>0</v>
      </c>
      <c r="D13" s="28">
        <f>FACTORS!$G$2*C13</f>
        <v>0</v>
      </c>
      <c r="E13" s="124">
        <f>D13*24</f>
        <v>0</v>
      </c>
      <c r="F13" s="125">
        <v>0</v>
      </c>
      <c r="G13" s="126">
        <v>0</v>
      </c>
      <c r="H13" s="124">
        <f>FACTORS!$C$12*C13/454</f>
        <v>0</v>
      </c>
      <c r="I13" s="134">
        <f>FACTORS!$D$12*C13/454</f>
        <v>0</v>
      </c>
      <c r="J13" s="134">
        <f>FACTORS!$E$12*C13/454</f>
        <v>0</v>
      </c>
      <c r="K13" s="134">
        <f>FACTORS!$F$12*C13/454</f>
        <v>0</v>
      </c>
      <c r="L13" s="135">
        <f>FACTORS!$G$12*C13/454</f>
        <v>0</v>
      </c>
      <c r="M13" s="130">
        <f>IF(H13=0,0,H13*(E13/(D13*24))*F13*G13/2000)</f>
        <v>0</v>
      </c>
      <c r="N13" s="131">
        <f>IF(I13=0,0,I13*(E13/(D13*24))*G13*F13/2000)</f>
        <v>0</v>
      </c>
      <c r="O13" s="131">
        <f>IF(J13=0,0,J13*(E13/(D13*24))*G13*F13/2000)</f>
        <v>0</v>
      </c>
      <c r="P13" s="131">
        <f>IF(K13=0,0,K13*(E13/(D13*24))*G13*F13/2000)</f>
        <v>0</v>
      </c>
      <c r="Q13" s="132">
        <f>IF(L13=0,0,L13*(E13/(D13*24))*G13*F13/2000)</f>
        <v>0</v>
      </c>
      <c r="R13" s="133"/>
    </row>
    <row r="14" spans="1:256" customFormat="1" ht="13.2" x14ac:dyDescent="0.25">
      <c r="A14" s="120"/>
      <c r="B14" s="121" t="s">
        <v>104</v>
      </c>
      <c r="C14" s="122">
        <v>0</v>
      </c>
      <c r="D14" s="28">
        <f>FACTORS!$G$2*C14</f>
        <v>0</v>
      </c>
      <c r="E14" s="124">
        <f>D14*24</f>
        <v>0</v>
      </c>
      <c r="F14" s="122">
        <v>0</v>
      </c>
      <c r="G14" s="126">
        <v>0</v>
      </c>
      <c r="H14" s="124">
        <f>FACTORS!$C$12*C14/454</f>
        <v>0</v>
      </c>
      <c r="I14" s="134">
        <f>FACTORS!$D$12*C14/454</f>
        <v>0</v>
      </c>
      <c r="J14" s="134">
        <f>FACTORS!$E$12*C14/454</f>
        <v>0</v>
      </c>
      <c r="K14" s="134">
        <f>FACTORS!$F$12*C14/454</f>
        <v>0</v>
      </c>
      <c r="L14" s="135">
        <f>FACTORS!$G$12*C14/454</f>
        <v>0</v>
      </c>
      <c r="M14" s="130">
        <f>IF(H14=0,0,H14*(E14/(D14*24))*F14*G14/2000)</f>
        <v>0</v>
      </c>
      <c r="N14" s="131">
        <f>IF(I14=0,0,I14*(E14/(D14*24))*G14*F14/2000)</f>
        <v>0</v>
      </c>
      <c r="O14" s="131">
        <f>IF(J14=0,0,J14*(E14/(D14*24))*G14*F14/2000)</f>
        <v>0</v>
      </c>
      <c r="P14" s="131">
        <f>IF(K14=0,0,K14*(E14/(D14*24))*G14*F14/2000)</f>
        <v>0</v>
      </c>
      <c r="Q14" s="132">
        <f>IF(L14=0,0,L14*(E14/(D14*24))*G14*F14/2000)</f>
        <v>0</v>
      </c>
    </row>
    <row r="15" spans="1:256" customFormat="1" ht="13.2" x14ac:dyDescent="0.25">
      <c r="A15" s="120"/>
      <c r="B15" s="121" t="s">
        <v>105</v>
      </c>
      <c r="C15" s="122">
        <v>0</v>
      </c>
      <c r="D15" s="28">
        <f>FACTORS!$G$2*C15</f>
        <v>0</v>
      </c>
      <c r="E15" s="124">
        <f>D15*24</f>
        <v>0</v>
      </c>
      <c r="F15" s="122">
        <v>0</v>
      </c>
      <c r="G15" s="126">
        <v>0</v>
      </c>
      <c r="H15" s="124">
        <f>FACTORS!$C$12*C15/454</f>
        <v>0</v>
      </c>
      <c r="I15" s="134">
        <f>FACTORS!$D$12*C15/454</f>
        <v>0</v>
      </c>
      <c r="J15" s="134">
        <f>FACTORS!$E$12*C15/454</f>
        <v>0</v>
      </c>
      <c r="K15" s="134">
        <f>FACTORS!$F$12*C15/454</f>
        <v>0</v>
      </c>
      <c r="L15" s="135">
        <f>FACTORS!$G$12*C15/454</f>
        <v>0</v>
      </c>
      <c r="M15" s="130">
        <f>IF(H15=0,0,H15*(E15/(D15*24))*F15*G15/2000)</f>
        <v>0</v>
      </c>
      <c r="N15" s="131">
        <f>IF(I15=0,0,I15*(E15/(D15*24))*G15*F15/2000)</f>
        <v>0</v>
      </c>
      <c r="O15" s="131">
        <f>IF(J15=0,0,J15*(E15/(D15*24))*G15*F15/2000)</f>
        <v>0</v>
      </c>
      <c r="P15" s="131">
        <f>IF(K15=0,0,K15*(E15/(D15*24))*G15*F15/2000)</f>
        <v>0</v>
      </c>
      <c r="Q15" s="132">
        <f>IF(L15=0,0,L15*(E15/(D15*24))*G15*F15/2000)</f>
        <v>0</v>
      </c>
    </row>
    <row r="16" spans="1:256" ht="12.75" customHeight="1" x14ac:dyDescent="0.25">
      <c r="A16" s="136"/>
      <c r="B16" s="137"/>
      <c r="C16" s="138"/>
      <c r="D16" s="139" t="s">
        <v>2</v>
      </c>
      <c r="E16" s="140"/>
      <c r="F16" s="141"/>
      <c r="G16" s="142"/>
      <c r="H16" s="143" t="s">
        <v>2</v>
      </c>
      <c r="I16" s="143" t="s">
        <v>2</v>
      </c>
      <c r="J16" s="143"/>
      <c r="K16" s="143"/>
      <c r="L16" s="143"/>
      <c r="M16" s="144"/>
      <c r="N16" s="145"/>
      <c r="O16" s="145"/>
      <c r="P16" s="145"/>
      <c r="Q16" s="146"/>
      <c r="R16" s="124"/>
    </row>
    <row r="17" spans="1:18" ht="12.75" customHeight="1" x14ac:dyDescent="0.25">
      <c r="A17" s="120" t="s">
        <v>106</v>
      </c>
      <c r="B17" s="121" t="s">
        <v>107</v>
      </c>
      <c r="C17" s="122">
        <v>0</v>
      </c>
      <c r="D17" s="123">
        <f>FACTORS!$G$2*C17</f>
        <v>0</v>
      </c>
      <c r="E17" s="124">
        <f t="shared" ref="E17:E22" si="0">D17*24</f>
        <v>0</v>
      </c>
      <c r="F17" s="125">
        <v>0</v>
      </c>
      <c r="G17" s="126">
        <v>0</v>
      </c>
      <c r="H17" s="127">
        <f>FACTORS!$C$12*C17/454</f>
        <v>0</v>
      </c>
      <c r="I17" s="128">
        <f>FACTORS!$D$12*C17/454</f>
        <v>0</v>
      </c>
      <c r="J17" s="128">
        <f>FACTORS!$E$12*C17/454</f>
        <v>0</v>
      </c>
      <c r="K17" s="128">
        <f>FACTORS!$F$12*C17/454</f>
        <v>0</v>
      </c>
      <c r="L17" s="129">
        <f>FACTORS!$G$12*C17/454</f>
        <v>0</v>
      </c>
      <c r="M17" s="130">
        <f t="shared" ref="M17:M22" si="1">IF(H17=0,0,H17*(E17/(D17*24))*F17*G17/2000)</f>
        <v>0</v>
      </c>
      <c r="N17" s="131">
        <f t="shared" ref="N17:N22" si="2">IF(I17=0,0,I17*(E17/(D17*24))*G17*F17/2000)</f>
        <v>0</v>
      </c>
      <c r="O17" s="131">
        <f t="shared" ref="O17:O22" si="3">IF(J17=0,0,J17*(E17/(D17*24))*G17*F17/2000)</f>
        <v>0</v>
      </c>
      <c r="P17" s="131">
        <f t="shared" ref="P17:P22" si="4">IF(K17=0,0,K17*(E17/(D17*24))*G17*F17/2000)</f>
        <v>0</v>
      </c>
      <c r="Q17" s="132">
        <f t="shared" ref="Q17:Q22" si="5">IF(L17=0,0,L17*(E17/(D17*24))*G17*F17/2000)</f>
        <v>0</v>
      </c>
      <c r="R17" s="133"/>
    </row>
    <row r="18" spans="1:18" ht="12.75" customHeight="1" x14ac:dyDescent="0.25">
      <c r="A18" s="120" t="s">
        <v>108</v>
      </c>
      <c r="B18" s="121" t="s">
        <v>109</v>
      </c>
      <c r="C18" s="122">
        <v>0</v>
      </c>
      <c r="D18" s="28">
        <f>FACTORS!$G$2*C18</f>
        <v>0</v>
      </c>
      <c r="E18" s="124">
        <f t="shared" si="0"/>
        <v>0</v>
      </c>
      <c r="F18" s="125">
        <v>0</v>
      </c>
      <c r="G18" s="126">
        <v>0</v>
      </c>
      <c r="H18" s="124">
        <f>FACTORS!$C$12*C18/454</f>
        <v>0</v>
      </c>
      <c r="I18" s="134">
        <f>FACTORS!$D$12*C18/454</f>
        <v>0</v>
      </c>
      <c r="J18" s="134">
        <f>FACTORS!$E$12*C18/454</f>
        <v>0</v>
      </c>
      <c r="K18" s="134">
        <f>FACTORS!$F$12*C18/454</f>
        <v>0</v>
      </c>
      <c r="L18" s="135">
        <f>FACTORS!$G$12*C18/454</f>
        <v>0</v>
      </c>
      <c r="M18" s="130">
        <f t="shared" si="1"/>
        <v>0</v>
      </c>
      <c r="N18" s="131">
        <f t="shared" si="2"/>
        <v>0</v>
      </c>
      <c r="O18" s="131">
        <f t="shared" si="3"/>
        <v>0</v>
      </c>
      <c r="P18" s="131">
        <f t="shared" si="4"/>
        <v>0</v>
      </c>
      <c r="Q18" s="132">
        <f t="shared" si="5"/>
        <v>0</v>
      </c>
      <c r="R18" s="51"/>
    </row>
    <row r="19" spans="1:18" ht="12.75" customHeight="1" x14ac:dyDescent="0.25">
      <c r="A19" s="120"/>
      <c r="B19" s="121" t="s">
        <v>110</v>
      </c>
      <c r="C19" s="122">
        <v>0</v>
      </c>
      <c r="D19" s="28">
        <f>FACTORS!$G$2*C19</f>
        <v>0</v>
      </c>
      <c r="E19" s="124">
        <f t="shared" si="0"/>
        <v>0</v>
      </c>
      <c r="F19" s="125">
        <v>0</v>
      </c>
      <c r="G19" s="126">
        <v>0</v>
      </c>
      <c r="H19" s="124">
        <f>FACTORS!$C$12*C19/454</f>
        <v>0</v>
      </c>
      <c r="I19" s="134">
        <f>FACTORS!$D$12*C19/454</f>
        <v>0</v>
      </c>
      <c r="J19" s="134">
        <f>FACTORS!$E$12*C19/454</f>
        <v>0</v>
      </c>
      <c r="K19" s="134">
        <f>FACTORS!$F$12*C19/454</f>
        <v>0</v>
      </c>
      <c r="L19" s="135">
        <f>FACTORS!$G$12*C19/454</f>
        <v>0</v>
      </c>
      <c r="M19" s="130">
        <f t="shared" si="1"/>
        <v>0</v>
      </c>
      <c r="N19" s="131">
        <f t="shared" si="2"/>
        <v>0</v>
      </c>
      <c r="O19" s="131">
        <f t="shared" si="3"/>
        <v>0</v>
      </c>
      <c r="P19" s="131">
        <f t="shared" si="4"/>
        <v>0</v>
      </c>
      <c r="Q19" s="132">
        <f t="shared" si="5"/>
        <v>0</v>
      </c>
      <c r="R19" s="51"/>
    </row>
    <row r="20" spans="1:18" ht="12.75" customHeight="1" x14ac:dyDescent="0.25">
      <c r="A20" s="120"/>
      <c r="B20" s="121" t="s">
        <v>109</v>
      </c>
      <c r="C20" s="122">
        <v>0</v>
      </c>
      <c r="D20" s="28">
        <f>FACTORS!$G$2*C20</f>
        <v>0</v>
      </c>
      <c r="E20" s="124">
        <f t="shared" si="0"/>
        <v>0</v>
      </c>
      <c r="F20" s="125">
        <v>0</v>
      </c>
      <c r="G20" s="126">
        <v>0</v>
      </c>
      <c r="H20" s="124">
        <f>FACTORS!$C$12*C20/454</f>
        <v>0</v>
      </c>
      <c r="I20" s="134">
        <f>FACTORS!$D$12*C20/454</f>
        <v>0</v>
      </c>
      <c r="J20" s="134">
        <f>FACTORS!$E$12*C20/454</f>
        <v>0</v>
      </c>
      <c r="K20" s="134">
        <f>FACTORS!$F$12*C20/454</f>
        <v>0</v>
      </c>
      <c r="L20" s="135">
        <f>FACTORS!$G$12*C20/454</f>
        <v>0</v>
      </c>
      <c r="M20" s="130">
        <f t="shared" si="1"/>
        <v>0</v>
      </c>
      <c r="N20" s="131">
        <f t="shared" si="2"/>
        <v>0</v>
      </c>
      <c r="O20" s="131">
        <f t="shared" si="3"/>
        <v>0</v>
      </c>
      <c r="P20" s="131">
        <f t="shared" si="4"/>
        <v>0</v>
      </c>
      <c r="Q20" s="132">
        <f t="shared" si="5"/>
        <v>0</v>
      </c>
      <c r="R20" s="51"/>
    </row>
    <row r="21" spans="1:18" ht="12.75" customHeight="1" x14ac:dyDescent="0.25">
      <c r="A21" s="120"/>
      <c r="B21" s="121" t="s">
        <v>103</v>
      </c>
      <c r="C21" s="122">
        <v>0</v>
      </c>
      <c r="D21" s="28">
        <f>FACTORS!$G$2*C21</f>
        <v>0</v>
      </c>
      <c r="E21" s="124">
        <f t="shared" si="0"/>
        <v>0</v>
      </c>
      <c r="F21" s="125">
        <v>0</v>
      </c>
      <c r="G21" s="126">
        <v>0</v>
      </c>
      <c r="H21" s="124">
        <f>FACTORS!$C$12*C21/454</f>
        <v>0</v>
      </c>
      <c r="I21" s="134">
        <f>FACTORS!$D$12*C21/454</f>
        <v>0</v>
      </c>
      <c r="J21" s="134">
        <f>FACTORS!$E$12*C21/454</f>
        <v>0</v>
      </c>
      <c r="K21" s="134">
        <f>FACTORS!$F$12*C21/454</f>
        <v>0</v>
      </c>
      <c r="L21" s="135">
        <f>FACTORS!$G$12*C21/454</f>
        <v>0</v>
      </c>
      <c r="M21" s="130">
        <f t="shared" si="1"/>
        <v>0</v>
      </c>
      <c r="N21" s="131">
        <f t="shared" si="2"/>
        <v>0</v>
      </c>
      <c r="O21" s="131">
        <f t="shared" si="3"/>
        <v>0</v>
      </c>
      <c r="P21" s="131">
        <f t="shared" si="4"/>
        <v>0</v>
      </c>
      <c r="Q21" s="132">
        <f t="shared" si="5"/>
        <v>0</v>
      </c>
      <c r="R21" s="133"/>
    </row>
    <row r="22" spans="1:18" customFormat="1" ht="13.2" x14ac:dyDescent="0.25">
      <c r="A22" s="120"/>
      <c r="B22" s="121" t="s">
        <v>104</v>
      </c>
      <c r="C22" s="122">
        <v>0</v>
      </c>
      <c r="D22" s="28">
        <f>FACTORS!$G$2*C22</f>
        <v>0</v>
      </c>
      <c r="E22" s="124">
        <f t="shared" si="0"/>
        <v>0</v>
      </c>
      <c r="F22" s="122">
        <v>0</v>
      </c>
      <c r="G22" s="126">
        <v>0</v>
      </c>
      <c r="H22" s="124">
        <f>FACTORS!$C$12*C22/454</f>
        <v>0</v>
      </c>
      <c r="I22" s="134">
        <f>FACTORS!$D$12*C22/454</f>
        <v>0</v>
      </c>
      <c r="J22" s="134">
        <f>FACTORS!$E$12*C22/454</f>
        <v>0</v>
      </c>
      <c r="K22" s="134">
        <f>FACTORS!$F$12*C22/454</f>
        <v>0</v>
      </c>
      <c r="L22" s="135">
        <f>FACTORS!$G$12*C22/454</f>
        <v>0</v>
      </c>
      <c r="M22" s="130">
        <f t="shared" si="1"/>
        <v>0</v>
      </c>
      <c r="N22" s="131">
        <f t="shared" si="2"/>
        <v>0</v>
      </c>
      <c r="O22" s="131">
        <f t="shared" si="3"/>
        <v>0</v>
      </c>
      <c r="P22" s="131">
        <f t="shared" si="4"/>
        <v>0</v>
      </c>
      <c r="Q22" s="132">
        <f t="shared" si="5"/>
        <v>0</v>
      </c>
    </row>
    <row r="23" spans="1:18" ht="12.75" customHeight="1" x14ac:dyDescent="0.25">
      <c r="A23" s="136"/>
      <c r="B23" s="137"/>
      <c r="C23" s="138"/>
      <c r="D23" s="139" t="s">
        <v>2</v>
      </c>
      <c r="E23" s="140"/>
      <c r="F23" s="141"/>
      <c r="G23" s="142"/>
      <c r="H23" s="143" t="s">
        <v>2</v>
      </c>
      <c r="I23" s="143" t="s">
        <v>2</v>
      </c>
      <c r="J23" s="143"/>
      <c r="K23" s="143"/>
      <c r="L23" s="143"/>
      <c r="M23" s="147"/>
      <c r="N23" s="148"/>
      <c r="O23" s="143"/>
      <c r="P23" s="148"/>
      <c r="Q23" s="149"/>
      <c r="R23" s="51"/>
    </row>
    <row r="24" spans="1:18" ht="12.75" customHeight="1" x14ac:dyDescent="0.25">
      <c r="A24" s="120" t="s">
        <v>111</v>
      </c>
      <c r="B24" s="121" t="s">
        <v>112</v>
      </c>
      <c r="C24" s="122">
        <v>0</v>
      </c>
      <c r="D24" s="123">
        <f>FACTORS!$G$2*C24</f>
        <v>0</v>
      </c>
      <c r="E24" s="124">
        <f>D24*24</f>
        <v>0</v>
      </c>
      <c r="F24" s="125">
        <v>0</v>
      </c>
      <c r="G24" s="126">
        <v>0</v>
      </c>
      <c r="H24" s="127">
        <f>FACTORS!$C$12*C24/454</f>
        <v>0</v>
      </c>
      <c r="I24" s="128">
        <f>FACTORS!$D$12*C24/454</f>
        <v>0</v>
      </c>
      <c r="J24" s="128">
        <f>FACTORS!$E$12*C24/454</f>
        <v>0</v>
      </c>
      <c r="K24" s="128">
        <f>FACTORS!$F$12*C24/454</f>
        <v>0</v>
      </c>
      <c r="L24" s="129">
        <f>FACTORS!$G$12*C24/454</f>
        <v>0</v>
      </c>
      <c r="M24" s="130">
        <f>IF(H24=0,0,H24*(E24/(D24*24))*F24*G24/2000)</f>
        <v>0</v>
      </c>
      <c r="N24" s="131">
        <f>IF(I24=0,0,I24*(E24/(D24*24))*G24*F24/2000)</f>
        <v>0</v>
      </c>
      <c r="O24" s="131">
        <f>IF(J24=0,0,J24*(E24/(D24*24))*G24*F24/2000)</f>
        <v>0</v>
      </c>
      <c r="P24" s="131">
        <f>IF(K24=0,0,K24*(E24/(D24*24))*G24*F24/2000)</f>
        <v>0</v>
      </c>
      <c r="Q24" s="132">
        <f>IF(L24=0,0,L24*(E24/(D24*24))*G24*F24/2000)</f>
        <v>0</v>
      </c>
      <c r="R24" s="51"/>
    </row>
    <row r="25" spans="1:18" ht="12.75" customHeight="1" x14ac:dyDescent="0.25">
      <c r="A25" s="120" t="s">
        <v>108</v>
      </c>
      <c r="B25" s="121" t="s">
        <v>113</v>
      </c>
      <c r="C25" s="122">
        <v>0</v>
      </c>
      <c r="D25" s="28">
        <f>FACTORS!$G$2*C25</f>
        <v>0</v>
      </c>
      <c r="E25" s="124">
        <f>D25*24</f>
        <v>0</v>
      </c>
      <c r="F25" s="125">
        <v>0</v>
      </c>
      <c r="G25" s="126">
        <v>0</v>
      </c>
      <c r="H25" s="124">
        <f>FACTORS!$C$12*C25/454</f>
        <v>0</v>
      </c>
      <c r="I25" s="134">
        <f>FACTORS!$D$12*C25/454</f>
        <v>0</v>
      </c>
      <c r="J25" s="134">
        <f>FACTORS!$E$12*C25/454</f>
        <v>0</v>
      </c>
      <c r="K25" s="134">
        <f>FACTORS!$F$12*C25/454</f>
        <v>0</v>
      </c>
      <c r="L25" s="135">
        <f>FACTORS!$G$12*C25/454</f>
        <v>0</v>
      </c>
      <c r="M25" s="130">
        <f>IF(H25=0,0,H25*(E25/(D25*24))*F25*G25/2000)</f>
        <v>0</v>
      </c>
      <c r="N25" s="131">
        <f>IF(I25=0,0,I25*(E25/(D25*24))*G25*F25/2000)</f>
        <v>0</v>
      </c>
      <c r="O25" s="131">
        <f>IF(J25=0,0,J25*(E25/(D25*24))*G25*F25/2000)</f>
        <v>0</v>
      </c>
      <c r="P25" s="131">
        <f>IF(K25=0,0,K25*(E25/(D25*24))*G25*F25/2000)</f>
        <v>0</v>
      </c>
      <c r="Q25" s="132">
        <f>IF(L25=0,0,L25*(E25/(D25*24))*G25*F25/2000)</f>
        <v>0</v>
      </c>
      <c r="R25" s="51"/>
    </row>
    <row r="26" spans="1:18" ht="12.75" customHeight="1" x14ac:dyDescent="0.25">
      <c r="A26" s="120"/>
      <c r="B26" s="121" t="s">
        <v>103</v>
      </c>
      <c r="C26" s="122">
        <v>0</v>
      </c>
      <c r="D26" s="28">
        <f>FACTORS!$G$2*C26</f>
        <v>0</v>
      </c>
      <c r="E26" s="124">
        <f>D26*24</f>
        <v>0</v>
      </c>
      <c r="F26" s="125">
        <v>0</v>
      </c>
      <c r="G26" s="126">
        <v>0</v>
      </c>
      <c r="H26" s="124">
        <f>FACTORS!$C$12*C26/454</f>
        <v>0</v>
      </c>
      <c r="I26" s="134">
        <f>FACTORS!$D$12*C26/454</f>
        <v>0</v>
      </c>
      <c r="J26" s="134">
        <f>FACTORS!$E$12*C26/454</f>
        <v>0</v>
      </c>
      <c r="K26" s="134">
        <f>FACTORS!$F$12*C26/454</f>
        <v>0</v>
      </c>
      <c r="L26" s="135">
        <f>FACTORS!$G$12*C26/454</f>
        <v>0</v>
      </c>
      <c r="M26" s="130">
        <f>IF(H26=0,0,H26*(E26/(D26*24))*F26*G26/2000)</f>
        <v>0</v>
      </c>
      <c r="N26" s="131">
        <f>IF(I26=0,0,I26*(E26/(D26*24))*G26*F26/2000)</f>
        <v>0</v>
      </c>
      <c r="O26" s="131">
        <f>IF(J26=0,0,J26*(E26/(D26*24))*G26*F26/2000)</f>
        <v>0</v>
      </c>
      <c r="P26" s="131">
        <f>IF(K26=0,0,K26*(E26/(D26*24))*G26*F26/2000)</f>
        <v>0</v>
      </c>
      <c r="Q26" s="132">
        <f>IF(L26=0,0,L26*(E26/(D26*24))*G26*F26/2000)</f>
        <v>0</v>
      </c>
      <c r="R26" s="133"/>
    </row>
    <row r="27" spans="1:18" customFormat="1" ht="13.2" x14ac:dyDescent="0.25">
      <c r="A27" s="120"/>
      <c r="B27" s="121" t="s">
        <v>104</v>
      </c>
      <c r="C27" s="122">
        <v>0</v>
      </c>
      <c r="D27" s="28">
        <f>FACTORS!$G$2*C27</f>
        <v>0</v>
      </c>
      <c r="E27" s="124">
        <f>D27*24</f>
        <v>0</v>
      </c>
      <c r="F27" s="122">
        <v>0</v>
      </c>
      <c r="G27" s="126">
        <v>0</v>
      </c>
      <c r="H27" s="124">
        <f>FACTORS!$C$12*C27/454</f>
        <v>0</v>
      </c>
      <c r="I27" s="134">
        <f>FACTORS!$D$12*C27/454</f>
        <v>0</v>
      </c>
      <c r="J27" s="134">
        <f>FACTORS!$E$12*C27/454</f>
        <v>0</v>
      </c>
      <c r="K27" s="134">
        <f>FACTORS!$F$12*C27/454</f>
        <v>0</v>
      </c>
      <c r="L27" s="135">
        <f>FACTORS!$G$12*C27/454</f>
        <v>0</v>
      </c>
      <c r="M27" s="130">
        <f>IF(H27=0,0,H27*(E27/(D27*24))*F27*G27/2000)</f>
        <v>0</v>
      </c>
      <c r="N27" s="131">
        <f>IF(I27=0,0,I27*(E27/(D27*24))*G27*F27/2000)</f>
        <v>0</v>
      </c>
      <c r="O27" s="131">
        <f>IF(J27=0,0,J27*(E27/(D27*24))*G27*F27/2000)</f>
        <v>0</v>
      </c>
      <c r="P27" s="131">
        <f>IF(K27=0,0,K27*(E27/(D27*24))*G27*F27/2000)</f>
        <v>0</v>
      </c>
      <c r="Q27" s="132">
        <f>IF(L27=0,0,L27*(E27/(D27*24))*G27*F27/2000)</f>
        <v>0</v>
      </c>
    </row>
    <row r="28" spans="1:18" ht="12.75" customHeight="1" x14ac:dyDescent="0.25">
      <c r="A28" s="136"/>
      <c r="B28" s="137"/>
      <c r="C28" s="138"/>
      <c r="D28" s="139" t="s">
        <v>2</v>
      </c>
      <c r="E28" s="140"/>
      <c r="F28" s="141"/>
      <c r="G28" s="142"/>
      <c r="H28" s="143" t="s">
        <v>2</v>
      </c>
      <c r="I28" s="143" t="s">
        <v>2</v>
      </c>
      <c r="J28" s="143"/>
      <c r="K28" s="143"/>
      <c r="L28" s="143"/>
      <c r="M28" s="147"/>
      <c r="N28" s="148"/>
      <c r="O28" s="143"/>
      <c r="P28" s="143"/>
      <c r="Q28" s="149"/>
      <c r="R28" s="51"/>
    </row>
    <row r="29" spans="1:18" ht="12.75" customHeight="1" x14ac:dyDescent="0.25">
      <c r="A29" s="120" t="s">
        <v>114</v>
      </c>
      <c r="B29" s="150" t="s">
        <v>115</v>
      </c>
      <c r="C29" s="122">
        <v>0</v>
      </c>
      <c r="D29" s="123">
        <f>FACTORS!$G$2*C29</f>
        <v>0</v>
      </c>
      <c r="E29" s="124">
        <f t="shared" ref="E29:E36" si="6">D29*24</f>
        <v>0</v>
      </c>
      <c r="F29" s="125">
        <v>0</v>
      </c>
      <c r="G29" s="126">
        <v>0</v>
      </c>
      <c r="H29" s="127">
        <f>FACTORS!$C$11*C29/454</f>
        <v>0</v>
      </c>
      <c r="I29" s="128">
        <f>FACTORS!$D$11*C29/454</f>
        <v>0</v>
      </c>
      <c r="J29" s="128">
        <f>FACTORS!$E$11*C29/454</f>
        <v>0</v>
      </c>
      <c r="K29" s="128">
        <f>FACTORS!$F$11*C29/454</f>
        <v>0</v>
      </c>
      <c r="L29" s="129">
        <f>FACTORS!$G$11*C29/454</f>
        <v>0</v>
      </c>
      <c r="M29" s="130">
        <f>IF(H29=0,0,H29*(E29/(D29*24))*F29*G29/2000)</f>
        <v>0</v>
      </c>
      <c r="N29" s="131">
        <f t="shared" ref="N29:N36" si="7">IF(I29=0,0,I29*(E29/(D29*24))*G29*F29/2000)</f>
        <v>0</v>
      </c>
      <c r="O29" s="131">
        <f t="shared" ref="O29:O36" si="8">IF(J29=0,0,J29*(E29/(D29*24))*G29*F29/2000)</f>
        <v>0</v>
      </c>
      <c r="P29" s="131">
        <f t="shared" ref="P29:P36" si="9">IF(K29=0,0,K29*(E29/(D29*24))*G29*F29/2000)</f>
        <v>0</v>
      </c>
      <c r="Q29" s="132">
        <f t="shared" ref="Q29:Q36" si="10">IF(L29=0,0,L29*(E29/(D29*24))*G29*F29/2000)</f>
        <v>0</v>
      </c>
      <c r="R29" s="51"/>
    </row>
    <row r="30" spans="1:18" ht="12.75" customHeight="1" x14ac:dyDescent="0.25">
      <c r="A30" s="151"/>
      <c r="B30" s="150" t="s">
        <v>116</v>
      </c>
      <c r="C30" s="122">
        <v>0</v>
      </c>
      <c r="D30" s="28">
        <f>FACTORS!$G$2*C30</f>
        <v>0</v>
      </c>
      <c r="E30" s="124">
        <f t="shared" si="6"/>
        <v>0</v>
      </c>
      <c r="F30" s="125">
        <v>0</v>
      </c>
      <c r="G30" s="126">
        <v>0</v>
      </c>
      <c r="H30" s="124">
        <f>FACTORS!$C$12*C30/454</f>
        <v>0</v>
      </c>
      <c r="I30" s="134">
        <f>FACTORS!$D$12*C30/454</f>
        <v>0</v>
      </c>
      <c r="J30" s="134">
        <f>FACTORS!$E$12*C30/454</f>
        <v>0</v>
      </c>
      <c r="K30" s="134">
        <f>FACTORS!$F$12*C30/454</f>
        <v>0</v>
      </c>
      <c r="L30" s="135">
        <f>FACTORS!$G$12*C30/454</f>
        <v>0</v>
      </c>
      <c r="M30" s="130">
        <f>IF(H30=0,0,H30*(E30/(D30*24))*F30*G30/2000)</f>
        <v>0</v>
      </c>
      <c r="N30" s="131">
        <f t="shared" si="7"/>
        <v>0</v>
      </c>
      <c r="O30" s="131">
        <f t="shared" si="8"/>
        <v>0</v>
      </c>
      <c r="P30" s="131">
        <f t="shared" si="9"/>
        <v>0</v>
      </c>
      <c r="Q30" s="132">
        <f t="shared" si="10"/>
        <v>0</v>
      </c>
      <c r="R30" s="51"/>
    </row>
    <row r="31" spans="1:18" ht="12.75" customHeight="1" x14ac:dyDescent="0.25">
      <c r="A31" s="120"/>
      <c r="B31" s="121" t="s">
        <v>109</v>
      </c>
      <c r="C31" s="122">
        <v>0</v>
      </c>
      <c r="D31" s="28">
        <f>FACTORS!$G$2*C31</f>
        <v>0</v>
      </c>
      <c r="E31" s="124">
        <f t="shared" si="6"/>
        <v>0</v>
      </c>
      <c r="F31" s="125">
        <v>0</v>
      </c>
      <c r="G31" s="126">
        <v>0</v>
      </c>
      <c r="H31" s="124">
        <f>FACTORS!$C$12*C31/454</f>
        <v>0</v>
      </c>
      <c r="I31" s="134">
        <f>FACTORS!$D$12*C31/454</f>
        <v>0</v>
      </c>
      <c r="J31" s="134">
        <f>FACTORS!$E$12*C31/454</f>
        <v>0</v>
      </c>
      <c r="K31" s="134">
        <f>FACTORS!$F$12*C31/454</f>
        <v>0</v>
      </c>
      <c r="L31" s="135">
        <f>FACTORS!$G$12*C31/454</f>
        <v>0</v>
      </c>
      <c r="M31" s="130">
        <f>IF(H31=0,0,H31*(E31/(D31*24))*F31*G31/2000)</f>
        <v>0</v>
      </c>
      <c r="N31" s="131">
        <f t="shared" si="7"/>
        <v>0</v>
      </c>
      <c r="O31" s="131">
        <f t="shared" si="8"/>
        <v>0</v>
      </c>
      <c r="P31" s="131">
        <f t="shared" si="9"/>
        <v>0</v>
      </c>
      <c r="Q31" s="132">
        <f t="shared" si="10"/>
        <v>0</v>
      </c>
      <c r="R31" s="51"/>
    </row>
    <row r="32" spans="1:18" ht="12.75" customHeight="1" x14ac:dyDescent="0.25">
      <c r="A32" s="120"/>
      <c r="B32" s="152" t="s">
        <v>117</v>
      </c>
      <c r="C32" s="122">
        <v>0</v>
      </c>
      <c r="D32" s="28">
        <f>FACTORS!$C$2*C32</f>
        <v>0</v>
      </c>
      <c r="E32" s="124">
        <f t="shared" si="6"/>
        <v>0</v>
      </c>
      <c r="F32" s="125">
        <v>0</v>
      </c>
      <c r="G32" s="126">
        <v>0</v>
      </c>
      <c r="H32" s="153" t="s">
        <v>2</v>
      </c>
      <c r="I32" s="134">
        <f>FACTORS!$D$6*C32/454</f>
        <v>0</v>
      </c>
      <c r="J32" s="134">
        <f>FACTORS!$E$6*C32/454</f>
        <v>0</v>
      </c>
      <c r="K32" s="134">
        <f>FACTORS!$F$6*C32/454</f>
        <v>0</v>
      </c>
      <c r="L32" s="135">
        <f>FACTORS!$G$6*C32/454</f>
        <v>0</v>
      </c>
      <c r="M32" s="130" t="s">
        <v>2</v>
      </c>
      <c r="N32" s="131">
        <f t="shared" si="7"/>
        <v>0</v>
      </c>
      <c r="O32" s="154">
        <f t="shared" si="8"/>
        <v>0</v>
      </c>
      <c r="P32" s="131">
        <f t="shared" si="9"/>
        <v>0</v>
      </c>
      <c r="Q32" s="132">
        <f t="shared" si="10"/>
        <v>0</v>
      </c>
      <c r="R32" s="51"/>
    </row>
    <row r="33" spans="1:24" ht="12.75" customHeight="1" x14ac:dyDescent="0.25">
      <c r="A33" s="120"/>
      <c r="B33" s="152" t="s">
        <v>118</v>
      </c>
      <c r="C33" s="122">
        <v>0</v>
      </c>
      <c r="D33" s="28">
        <f>FACTORS!$E$2*C33</f>
        <v>0</v>
      </c>
      <c r="E33" s="124">
        <f t="shared" si="6"/>
        <v>0</v>
      </c>
      <c r="F33" s="125">
        <v>0</v>
      </c>
      <c r="G33" s="126">
        <v>0</v>
      </c>
      <c r="H33" s="153" t="s">
        <v>2</v>
      </c>
      <c r="I33" s="134">
        <f>FACTORS!$D$7*C33/454</f>
        <v>0</v>
      </c>
      <c r="J33" s="134">
        <f>FACTORS!$E$7*C33/454</f>
        <v>0</v>
      </c>
      <c r="K33" s="134">
        <f>FACTORS!$F$7*C33/454</f>
        <v>0</v>
      </c>
      <c r="L33" s="135">
        <f>FACTORS!$G$7*C33/454</f>
        <v>0</v>
      </c>
      <c r="M33" s="130" t="s">
        <v>2</v>
      </c>
      <c r="N33" s="131">
        <f t="shared" si="7"/>
        <v>0</v>
      </c>
      <c r="O33" s="154">
        <f t="shared" si="8"/>
        <v>0</v>
      </c>
      <c r="P33" s="131">
        <f t="shared" si="9"/>
        <v>0</v>
      </c>
      <c r="Q33" s="132">
        <f t="shared" si="10"/>
        <v>0</v>
      </c>
      <c r="R33" s="51"/>
    </row>
    <row r="34" spans="1:24" ht="12.75" customHeight="1" x14ac:dyDescent="0.25">
      <c r="A34" s="120"/>
      <c r="B34" s="152" t="s">
        <v>119</v>
      </c>
      <c r="C34" s="122">
        <v>0</v>
      </c>
      <c r="D34" s="28">
        <f>FACTORS!$E$2*C34</f>
        <v>0</v>
      </c>
      <c r="E34" s="124">
        <f t="shared" si="6"/>
        <v>0</v>
      </c>
      <c r="F34" s="125">
        <v>0</v>
      </c>
      <c r="G34" s="126">
        <v>0</v>
      </c>
      <c r="H34" s="153" t="s">
        <v>2</v>
      </c>
      <c r="I34" s="134">
        <f>FACTORS!$D$8*C34/454</f>
        <v>0</v>
      </c>
      <c r="J34" s="134">
        <f>FACTORS!$E$8*C34/454</f>
        <v>0</v>
      </c>
      <c r="K34" s="134">
        <f>FACTORS!$F$8*C34/454</f>
        <v>0</v>
      </c>
      <c r="L34" s="135">
        <f>FACTORS!$G$8*C34/454</f>
        <v>0</v>
      </c>
      <c r="M34" s="130" t="s">
        <v>2</v>
      </c>
      <c r="N34" s="131">
        <f t="shared" si="7"/>
        <v>0</v>
      </c>
      <c r="O34" s="154">
        <f t="shared" si="8"/>
        <v>0</v>
      </c>
      <c r="P34" s="131">
        <f t="shared" si="9"/>
        <v>0</v>
      </c>
      <c r="Q34" s="132">
        <f t="shared" si="10"/>
        <v>0</v>
      </c>
      <c r="R34" s="51"/>
    </row>
    <row r="35" spans="1:24" ht="12.75" customHeight="1" x14ac:dyDescent="0.25">
      <c r="A35" s="120"/>
      <c r="B35" s="152" t="s">
        <v>120</v>
      </c>
      <c r="C35" s="122">
        <v>0</v>
      </c>
      <c r="D35" s="28">
        <f>FACTORS!$E$2*C35</f>
        <v>0</v>
      </c>
      <c r="E35" s="124">
        <f t="shared" si="6"/>
        <v>0</v>
      </c>
      <c r="F35" s="125">
        <v>0</v>
      </c>
      <c r="G35" s="126">
        <v>0</v>
      </c>
      <c r="H35" s="153" t="s">
        <v>2</v>
      </c>
      <c r="I35" s="134">
        <f>FACTORS!$D$9*C35/454</f>
        <v>0</v>
      </c>
      <c r="J35" s="134">
        <f>FACTORS!$E$9*C35/454</f>
        <v>0</v>
      </c>
      <c r="K35" s="134">
        <f>FACTORS!$F$9*C35/454</f>
        <v>0</v>
      </c>
      <c r="L35" s="135">
        <f>FACTORS!$G$9*C35/454</f>
        <v>0</v>
      </c>
      <c r="M35" s="130" t="s">
        <v>2</v>
      </c>
      <c r="N35" s="131">
        <f t="shared" si="7"/>
        <v>0</v>
      </c>
      <c r="O35" s="154">
        <f t="shared" si="8"/>
        <v>0</v>
      </c>
      <c r="P35" s="131">
        <f t="shared" si="9"/>
        <v>0</v>
      </c>
      <c r="Q35" s="132">
        <f t="shared" si="10"/>
        <v>0</v>
      </c>
      <c r="R35" s="51"/>
    </row>
    <row r="36" spans="1:24" ht="12.75" customHeight="1" x14ac:dyDescent="0.25">
      <c r="A36" s="151"/>
      <c r="B36" s="155" t="s">
        <v>121</v>
      </c>
      <c r="C36" s="122">
        <v>0</v>
      </c>
      <c r="D36" s="156">
        <f>C36*1000000/1050</f>
        <v>0</v>
      </c>
      <c r="E36" s="124">
        <f t="shared" si="6"/>
        <v>0</v>
      </c>
      <c r="F36" s="125">
        <v>0</v>
      </c>
      <c r="G36" s="126">
        <v>0</v>
      </c>
      <c r="H36" s="140">
        <f>FACTORS!$C$15*D36/1000000</f>
        <v>0</v>
      </c>
      <c r="I36" s="157">
        <f>FACTORS!$D$15*D36/1000000</f>
        <v>0</v>
      </c>
      <c r="J36" s="157">
        <f>FACTORS!$E$15*D36/1000000</f>
        <v>0</v>
      </c>
      <c r="K36" s="157">
        <f>FACTORS!$F$15*D36/1000000</f>
        <v>0</v>
      </c>
      <c r="L36" s="158">
        <f>FACTORS!$G$15*D36/1000000</f>
        <v>0</v>
      </c>
      <c r="M36" s="130">
        <f>IF(H36=0,0,H36*(E36/(D36*24))*F36*G36/2000)</f>
        <v>0</v>
      </c>
      <c r="N36" s="131">
        <f t="shared" si="7"/>
        <v>0</v>
      </c>
      <c r="O36" s="131">
        <f t="shared" si="8"/>
        <v>0</v>
      </c>
      <c r="P36" s="131">
        <f t="shared" si="9"/>
        <v>0</v>
      </c>
      <c r="Q36" s="132">
        <f t="shared" si="10"/>
        <v>0</v>
      </c>
      <c r="R36" s="51"/>
    </row>
    <row r="37" spans="1:24" ht="12.75" customHeight="1" x14ac:dyDescent="0.25">
      <c r="A37" s="151"/>
      <c r="B37" s="159" t="s">
        <v>122</v>
      </c>
      <c r="C37" s="160" t="s">
        <v>123</v>
      </c>
      <c r="D37" s="160" t="s">
        <v>93</v>
      </c>
      <c r="E37" s="161" t="s">
        <v>124</v>
      </c>
      <c r="F37" s="33"/>
      <c r="G37" s="162"/>
      <c r="H37" s="163"/>
      <c r="I37" s="163"/>
      <c r="J37" s="163"/>
      <c r="K37" s="163"/>
      <c r="L37" s="163"/>
      <c r="M37" s="164"/>
      <c r="N37" s="163"/>
      <c r="O37" s="163"/>
      <c r="P37" s="163"/>
      <c r="Q37" s="165"/>
      <c r="R37" s="46"/>
    </row>
    <row r="38" spans="1:24" ht="12.75" customHeight="1" x14ac:dyDescent="0.25">
      <c r="A38" s="151"/>
      <c r="B38" s="121" t="s">
        <v>125</v>
      </c>
      <c r="C38" s="122">
        <v>0</v>
      </c>
      <c r="D38" s="166"/>
      <c r="E38" s="167"/>
      <c r="F38" s="168">
        <v>0</v>
      </c>
      <c r="G38" s="126">
        <v>0</v>
      </c>
      <c r="H38" s="169"/>
      <c r="I38" s="170"/>
      <c r="J38" s="170"/>
      <c r="K38" s="128">
        <f>FACTORS!$F$18*C38/24</f>
        <v>0</v>
      </c>
      <c r="L38" s="171"/>
      <c r="M38" s="130"/>
      <c r="N38" s="172"/>
      <c r="O38" s="153"/>
      <c r="P38" s="154">
        <f>C38*G38*0.03/2000</f>
        <v>0</v>
      </c>
      <c r="Q38" s="132" t="s">
        <v>2</v>
      </c>
      <c r="R38" s="51"/>
    </row>
    <row r="39" spans="1:24" ht="12.75" customHeight="1" x14ac:dyDescent="0.25">
      <c r="A39" s="151"/>
      <c r="B39" s="121" t="s">
        <v>126</v>
      </c>
      <c r="C39" s="166"/>
      <c r="D39" s="122">
        <v>0</v>
      </c>
      <c r="E39" s="167"/>
      <c r="F39" s="122">
        <v>0</v>
      </c>
      <c r="G39" s="126">
        <v>0</v>
      </c>
      <c r="H39" s="153"/>
      <c r="I39" s="134">
        <f>FACTORS!$D$16*D39/1000000</f>
        <v>0</v>
      </c>
      <c r="J39" s="134">
        <f>FACTORS!$E$16*D39/1000000</f>
        <v>0</v>
      </c>
      <c r="K39" s="134">
        <f>FACTORS!$F$16*D39/1000000</f>
        <v>0</v>
      </c>
      <c r="L39" s="135">
        <f>FACTORS!$G$16*D39/1000000</f>
        <v>0</v>
      </c>
      <c r="M39" s="173" t="s">
        <v>2</v>
      </c>
      <c r="N39" s="154">
        <f>G39*F39*I39/2000</f>
        <v>0</v>
      </c>
      <c r="O39" s="154">
        <f>F39*G39*J39/2000</f>
        <v>0</v>
      </c>
      <c r="P39" s="131">
        <f>F39*G39*K39/2000</f>
        <v>0</v>
      </c>
      <c r="Q39" s="132">
        <f>F39*G39*L39/2000</f>
        <v>0</v>
      </c>
      <c r="R39" s="51"/>
    </row>
    <row r="40" spans="1:24" ht="12.75" customHeight="1" x14ac:dyDescent="0.25">
      <c r="A40" s="151"/>
      <c r="B40" s="150" t="s">
        <v>127</v>
      </c>
      <c r="C40" s="166" t="s">
        <v>2</v>
      </c>
      <c r="D40" s="122">
        <v>0</v>
      </c>
      <c r="E40" s="167"/>
      <c r="F40" s="122">
        <v>0</v>
      </c>
      <c r="G40" s="126">
        <v>0</v>
      </c>
      <c r="H40" s="153" t="s">
        <v>2</v>
      </c>
      <c r="I40" s="154" t="s">
        <v>2</v>
      </c>
      <c r="J40" s="154" t="s">
        <v>2</v>
      </c>
      <c r="K40" s="134">
        <f>FACTORS!$F$21*D40</f>
        <v>0</v>
      </c>
      <c r="L40" s="131" t="s">
        <v>2</v>
      </c>
      <c r="M40" s="130" t="s">
        <v>2</v>
      </c>
      <c r="N40" s="172" t="s">
        <v>2</v>
      </c>
      <c r="O40" s="153" t="s">
        <v>8</v>
      </c>
      <c r="P40" s="154">
        <f>F40*G40*K40/2000</f>
        <v>0</v>
      </c>
      <c r="Q40" s="132" t="s">
        <v>2</v>
      </c>
      <c r="R40" s="51"/>
    </row>
    <row r="41" spans="1:24" ht="12.75" customHeight="1" x14ac:dyDescent="0.25">
      <c r="A41" s="151"/>
      <c r="B41" s="150" t="s">
        <v>128</v>
      </c>
      <c r="C41" s="166"/>
      <c r="D41" s="166"/>
      <c r="E41" s="174">
        <v>0</v>
      </c>
      <c r="F41" s="166"/>
      <c r="G41" s="126">
        <v>0</v>
      </c>
      <c r="H41" s="153"/>
      <c r="I41" s="154"/>
      <c r="J41" s="154"/>
      <c r="K41" s="134">
        <f>FACTORS!$F$19*E41</f>
        <v>0</v>
      </c>
      <c r="L41" s="131"/>
      <c r="M41" s="130"/>
      <c r="N41" s="172"/>
      <c r="O41" s="154"/>
      <c r="P41" s="154">
        <f>K41*24*G41/2000</f>
        <v>0</v>
      </c>
      <c r="Q41" s="132" t="s">
        <v>2</v>
      </c>
      <c r="R41" s="51"/>
    </row>
    <row r="42" spans="1:24" ht="12.75" customHeight="1" x14ac:dyDescent="0.25">
      <c r="A42" s="175"/>
      <c r="B42" s="176" t="s">
        <v>129</v>
      </c>
      <c r="C42" s="177"/>
      <c r="D42" s="138">
        <v>0</v>
      </c>
      <c r="E42" s="167"/>
      <c r="F42" s="168">
        <v>0</v>
      </c>
      <c r="G42" s="178">
        <v>0</v>
      </c>
      <c r="H42" s="145"/>
      <c r="I42" s="143"/>
      <c r="J42" s="143"/>
      <c r="K42" s="157">
        <f>FACTORS!$F$20*D42/1000000</f>
        <v>0</v>
      </c>
      <c r="L42" s="148"/>
      <c r="M42" s="147"/>
      <c r="N42" s="148"/>
      <c r="O42" s="148"/>
      <c r="P42" s="148">
        <f>K42*F42*G42/2000</f>
        <v>0</v>
      </c>
      <c r="Q42" s="149"/>
      <c r="R42" s="51"/>
      <c r="S42" s="179"/>
      <c r="T42" s="180"/>
      <c r="U42" s="180"/>
      <c r="V42" s="180"/>
      <c r="W42" s="180"/>
      <c r="X42" s="180"/>
    </row>
    <row r="43" spans="1:24" ht="12.75" customHeight="1" x14ac:dyDescent="0.25">
      <c r="A43" s="120" t="s">
        <v>99</v>
      </c>
      <c r="B43" s="121" t="s">
        <v>130</v>
      </c>
      <c r="C43" s="181">
        <v>0</v>
      </c>
      <c r="D43" s="182"/>
      <c r="E43" s="183"/>
      <c r="F43" s="181">
        <v>0</v>
      </c>
      <c r="G43" s="184">
        <v>0</v>
      </c>
      <c r="H43" s="127">
        <f>FACTORS!$C$17*C43/24</f>
        <v>0</v>
      </c>
      <c r="I43" s="128">
        <f>FACTORS!$D$17*C43/24</f>
        <v>0</v>
      </c>
      <c r="J43" s="128">
        <f>FACTORS!$E$17*C43/24</f>
        <v>0</v>
      </c>
      <c r="K43" s="128">
        <f>FACTORS!$F$17*C43/24</f>
        <v>0</v>
      </c>
      <c r="L43" s="129">
        <f>FACTORS!$G$17*C43/24</f>
        <v>0</v>
      </c>
      <c r="M43" s="173">
        <f>H43*F43*G43/2000</f>
        <v>0</v>
      </c>
      <c r="N43" s="153">
        <f>I43*F43*G43/2000</f>
        <v>0</v>
      </c>
      <c r="O43" s="153">
        <f>J43*F43*G43/2000</f>
        <v>0</v>
      </c>
      <c r="P43" s="154">
        <f>K43*F43/2000</f>
        <v>0</v>
      </c>
      <c r="Q43" s="132">
        <f>L43*F43*G43/2000</f>
        <v>0</v>
      </c>
      <c r="R43" s="133"/>
      <c r="S43" s="179" t="s">
        <v>2</v>
      </c>
      <c r="T43" s="185"/>
      <c r="U43" s="185"/>
      <c r="V43" s="185"/>
      <c r="W43" s="185"/>
      <c r="X43" s="185"/>
    </row>
    <row r="44" spans="1:24" ht="12.75" customHeight="1" x14ac:dyDescent="0.25">
      <c r="A44" s="120" t="s">
        <v>131</v>
      </c>
      <c r="B44" s="150" t="s">
        <v>132</v>
      </c>
      <c r="C44" s="166"/>
      <c r="D44" s="122">
        <v>0</v>
      </c>
      <c r="E44" s="167" t="s">
        <v>2</v>
      </c>
      <c r="F44" s="122">
        <v>0</v>
      </c>
      <c r="G44" s="178">
        <v>0</v>
      </c>
      <c r="H44" s="145" t="s">
        <v>2</v>
      </c>
      <c r="I44" s="134">
        <f>FACTORS!$D$16*D44/1000000</f>
        <v>0</v>
      </c>
      <c r="J44" s="157">
        <f>FACTORS!$E$16*D44/1000000</f>
        <v>0</v>
      </c>
      <c r="K44" s="157">
        <f>FACTORS!$F$16*D44/1000000</f>
        <v>0</v>
      </c>
      <c r="L44" s="158">
        <f>FACTORS!$G$16*D44/1000000</f>
        <v>0</v>
      </c>
      <c r="M44" s="173" t="s">
        <v>2</v>
      </c>
      <c r="N44" s="153">
        <f>I44*F44*G44/2000</f>
        <v>0</v>
      </c>
      <c r="O44" s="154">
        <f>F44*G44*J44/2000</f>
        <v>0</v>
      </c>
      <c r="P44" s="131">
        <f>F44*G44*K44/2000</f>
        <v>0</v>
      </c>
      <c r="Q44" s="132">
        <f>F44*G44*L44/2000</f>
        <v>0</v>
      </c>
      <c r="R44" s="133"/>
      <c r="S44" s="179"/>
      <c r="T44" s="185" t="s">
        <v>2</v>
      </c>
      <c r="U44" s="185" t="s">
        <v>2</v>
      </c>
      <c r="V44" s="185" t="s">
        <v>2</v>
      </c>
      <c r="W44" s="185" t="s">
        <v>2</v>
      </c>
      <c r="X44" s="185" t="s">
        <v>2</v>
      </c>
    </row>
    <row r="45" spans="1:24" ht="12.75" customHeight="1" x14ac:dyDescent="0.25">
      <c r="A45" s="186"/>
      <c r="B45" s="187"/>
      <c r="C45" s="188"/>
      <c r="D45" s="188"/>
      <c r="E45" s="189"/>
      <c r="F45" s="188"/>
      <c r="G45" s="190"/>
      <c r="H45" s="127"/>
      <c r="I45" s="127"/>
      <c r="J45" s="127"/>
      <c r="K45" s="127"/>
      <c r="L45" s="127"/>
      <c r="M45" s="191"/>
      <c r="N45" s="129"/>
      <c r="O45" s="129"/>
      <c r="P45" s="129"/>
      <c r="Q45" s="192"/>
      <c r="R45" s="51"/>
      <c r="S45" s="179"/>
      <c r="T45" s="193"/>
      <c r="U45" s="193"/>
      <c r="V45" s="193"/>
      <c r="W45" s="193"/>
      <c r="X45" s="185"/>
    </row>
    <row r="46" spans="1:24" s="52" customFormat="1" ht="12.75" customHeight="1" x14ac:dyDescent="0.25">
      <c r="A46" s="194">
        <v>1999</v>
      </c>
      <c r="B46" s="195" t="s">
        <v>133</v>
      </c>
      <c r="C46" s="196"/>
      <c r="D46" s="196"/>
      <c r="E46" s="197"/>
      <c r="F46" s="198"/>
      <c r="G46" s="199"/>
      <c r="H46" s="200">
        <f t="shared" ref="H46:Q46" si="11">SUM(H3:H44)</f>
        <v>0</v>
      </c>
      <c r="I46" s="200">
        <f t="shared" si="11"/>
        <v>0</v>
      </c>
      <c r="J46" s="200">
        <f t="shared" si="11"/>
        <v>0</v>
      </c>
      <c r="K46" s="200">
        <f t="shared" si="11"/>
        <v>0</v>
      </c>
      <c r="L46" s="201">
        <f t="shared" si="11"/>
        <v>0</v>
      </c>
      <c r="M46" s="200">
        <f t="shared" si="11"/>
        <v>0</v>
      </c>
      <c r="N46" s="200">
        <f t="shared" si="11"/>
        <v>0</v>
      </c>
      <c r="O46" s="200">
        <f t="shared" si="11"/>
        <v>0</v>
      </c>
      <c r="P46" s="200">
        <f t="shared" si="11"/>
        <v>0</v>
      </c>
      <c r="Q46" s="202">
        <f t="shared" si="11"/>
        <v>0</v>
      </c>
      <c r="R46" s="55"/>
      <c r="S46" s="9"/>
      <c r="T46" s="203"/>
      <c r="U46" s="203"/>
      <c r="V46" s="203"/>
      <c r="W46" s="203"/>
      <c r="X46" s="204"/>
    </row>
    <row r="47" spans="1:24" ht="12.75" customHeight="1" x14ac:dyDescent="0.25">
      <c r="A47" s="205"/>
      <c r="B47" s="206"/>
      <c r="C47" s="122" t="s">
        <v>2</v>
      </c>
      <c r="D47" s="122"/>
      <c r="E47" s="174"/>
      <c r="F47" s="122"/>
      <c r="G47" s="207"/>
      <c r="H47" s="124"/>
      <c r="I47" s="124"/>
      <c r="J47" s="124"/>
      <c r="K47" s="124"/>
      <c r="L47" s="208"/>
      <c r="M47" s="135"/>
      <c r="N47" s="135"/>
      <c r="O47" s="135"/>
      <c r="P47" s="135"/>
      <c r="Q47" s="209"/>
      <c r="R47" s="51"/>
      <c r="S47" s="52"/>
    </row>
    <row r="48" spans="1:24" s="52" customFormat="1" ht="26.1" customHeight="1" x14ac:dyDescent="0.25">
      <c r="A48" s="210" t="s">
        <v>134</v>
      </c>
      <c r="B48" s="211" t="s">
        <v>135</v>
      </c>
      <c r="C48" s="96"/>
      <c r="D48" s="96"/>
      <c r="E48" s="92"/>
      <c r="F48" s="96"/>
      <c r="G48" s="96"/>
      <c r="H48" s="212"/>
      <c r="I48" s="212"/>
      <c r="J48" s="212"/>
      <c r="K48" s="212"/>
      <c r="L48" s="212"/>
      <c r="M48" s="213">
        <f>33.3*$B$49</f>
        <v>0</v>
      </c>
      <c r="N48" s="214">
        <f>33.3*$B$49</f>
        <v>0</v>
      </c>
      <c r="O48" s="215">
        <f>33.3*$B$49</f>
        <v>0</v>
      </c>
      <c r="P48" s="214">
        <f>33.3*$B$49</f>
        <v>0</v>
      </c>
      <c r="Q48" s="216">
        <f>3400*$B$49^(2/3)</f>
        <v>0</v>
      </c>
      <c r="R48" s="204"/>
      <c r="S48" s="9"/>
    </row>
    <row r="49" spans="1:19" ht="12.75" customHeight="1" thickBot="1" x14ac:dyDescent="0.3">
      <c r="A49" s="217"/>
      <c r="B49" s="218">
        <v>0</v>
      </c>
      <c r="C49" s="219"/>
      <c r="D49" s="219"/>
      <c r="E49" s="220"/>
      <c r="F49" s="219"/>
      <c r="G49" s="219"/>
      <c r="H49" s="221"/>
      <c r="I49" s="221"/>
      <c r="J49" s="221"/>
      <c r="K49" s="221"/>
      <c r="L49" s="221"/>
      <c r="M49" s="222"/>
      <c r="N49" s="223"/>
      <c r="O49" s="224"/>
      <c r="P49" s="223"/>
      <c r="Q49" s="225"/>
      <c r="R49" s="226"/>
    </row>
    <row r="50" spans="1:19" ht="12.75" customHeight="1" thickTop="1" x14ac:dyDescent="0.25">
      <c r="A50" s="227"/>
      <c r="B50" s="46"/>
      <c r="C50" s="19"/>
      <c r="D50" s="19"/>
      <c r="E50" s="47"/>
      <c r="F50" s="19"/>
      <c r="H50" s="46"/>
      <c r="I50" s="46"/>
      <c r="J50" s="46"/>
      <c r="K50" s="46"/>
      <c r="L50" s="46"/>
      <c r="M50" s="48"/>
      <c r="N50" s="48"/>
      <c r="O50" s="48"/>
      <c r="P50" s="48"/>
      <c r="Q50" s="48"/>
      <c r="R50" s="48"/>
    </row>
    <row r="51" spans="1:19" ht="12.75" customHeight="1" x14ac:dyDescent="0.25">
      <c r="A51" s="227"/>
      <c r="B51" s="46"/>
      <c r="C51" s="19"/>
      <c r="D51" s="19"/>
      <c r="E51" s="47"/>
      <c r="F51" s="19"/>
      <c r="H51" s="46"/>
      <c r="I51" s="46"/>
      <c r="J51" s="46"/>
      <c r="K51" s="46"/>
      <c r="L51" s="46"/>
      <c r="M51" s="48"/>
      <c r="N51" s="48"/>
      <c r="O51" s="48"/>
      <c r="P51" s="48"/>
      <c r="Q51" s="48"/>
      <c r="R51" s="48"/>
    </row>
    <row r="52" spans="1:19" ht="12.75" customHeight="1" x14ac:dyDescent="0.25">
      <c r="A52" s="227"/>
      <c r="B52" s="46"/>
      <c r="C52" s="19"/>
      <c r="D52" s="19"/>
      <c r="E52" s="47"/>
      <c r="F52" s="19"/>
      <c r="H52" s="46"/>
      <c r="I52" s="46"/>
      <c r="J52" s="46"/>
      <c r="K52" s="46"/>
      <c r="L52" s="46"/>
      <c r="M52" s="48"/>
      <c r="N52" s="48"/>
      <c r="O52" s="48"/>
      <c r="P52" s="48"/>
      <c r="Q52" s="48"/>
      <c r="R52" s="48"/>
    </row>
    <row r="53" spans="1:19" ht="12.7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1:19" ht="12.7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</row>
    <row r="55" spans="1:19" ht="12.7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</row>
    <row r="56" spans="1:19" ht="12.7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 s="53"/>
    </row>
    <row r="57" spans="1:19" ht="12.7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 s="49"/>
      <c r="S57" s="54"/>
    </row>
    <row r="58" spans="1:19" ht="12.7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 s="49"/>
      <c r="S58" s="54"/>
    </row>
    <row r="59" spans="1:19" ht="12.7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 s="49"/>
      <c r="S59" s="56"/>
    </row>
    <row r="60" spans="1:19" ht="12.7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 s="50"/>
    </row>
    <row r="61" spans="1:19" ht="12.7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 s="46"/>
    </row>
    <row r="62" spans="1:19" ht="12.7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 s="46"/>
    </row>
    <row r="63" spans="1:19" ht="12.7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 s="46"/>
    </row>
    <row r="64" spans="1:19" ht="12.7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 s="46"/>
    </row>
    <row r="65" spans="1:18" ht="12.7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 s="46"/>
    </row>
    <row r="66" spans="1:18" ht="12.7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 s="46"/>
    </row>
    <row r="67" spans="1:18" ht="12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 s="46"/>
    </row>
    <row r="68" spans="1:18" ht="12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 s="46"/>
    </row>
    <row r="69" spans="1:18" ht="12.7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 s="46"/>
    </row>
    <row r="70" spans="1:18" ht="12.7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 s="46"/>
    </row>
    <row r="71" spans="1:18" ht="12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 s="46"/>
    </row>
    <row r="72" spans="1:18" ht="12.75" customHeight="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 s="46"/>
    </row>
    <row r="73" spans="1:18" ht="12.75" customHeight="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 s="46"/>
    </row>
    <row r="74" spans="1:18" ht="12.75" customHeight="1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 s="46"/>
    </row>
    <row r="75" spans="1:18" ht="12.75" customHeight="1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 s="46"/>
    </row>
    <row r="76" spans="1:18" ht="12.75" customHeight="1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 s="46"/>
    </row>
    <row r="77" spans="1:18" ht="12.75" customHeight="1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 s="51"/>
    </row>
    <row r="78" spans="1:18" ht="12.75" customHeight="1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 s="51"/>
    </row>
    <row r="79" spans="1:18" ht="12.75" customHeight="1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 s="51"/>
    </row>
    <row r="80" spans="1:18" ht="12.75" customHeight="1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 s="51"/>
    </row>
    <row r="81" spans="1:18" ht="12.75" customHeight="1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 s="46"/>
    </row>
    <row r="82" spans="1:18" ht="12.75" customHeight="1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 s="46"/>
    </row>
    <row r="83" spans="1:18" ht="12.75" customHeight="1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 s="46"/>
    </row>
    <row r="84" spans="1:18" ht="12.75" customHeight="1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 s="46"/>
    </row>
    <row r="85" spans="1:18" ht="12.75" customHeight="1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 s="46"/>
    </row>
    <row r="86" spans="1:18" ht="12.75" customHeight="1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 s="46"/>
    </row>
    <row r="87" spans="1:18" ht="12.75" customHeight="1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 s="9"/>
    </row>
    <row r="88" spans="1:18" ht="12.75" customHeight="1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 s="9"/>
    </row>
    <row r="89" spans="1:18" ht="12.75" customHeight="1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 s="9"/>
    </row>
    <row r="90" spans="1:18" ht="12.75" customHeight="1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 s="9"/>
    </row>
    <row r="91" spans="1:18" ht="12.75" customHeight="1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 s="9"/>
    </row>
    <row r="92" spans="1:18" ht="12.75" customHeight="1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 s="9"/>
    </row>
    <row r="93" spans="1:18" ht="12.75" customHeight="1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 s="9"/>
    </row>
    <row r="94" spans="1:18" ht="12.75" customHeight="1" x14ac:dyDescent="0.2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 s="9"/>
    </row>
    <row r="95" spans="1:18" ht="12.75" customHeight="1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 s="9"/>
    </row>
    <row r="96" spans="1:18" ht="12.75" customHeight="1" x14ac:dyDescent="0.2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 s="9"/>
    </row>
    <row r="97" spans="1:18" ht="12.75" customHeight="1" x14ac:dyDescent="0.2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 s="9"/>
    </row>
    <row r="98" spans="1:18" ht="12.75" customHeight="1" x14ac:dyDescent="0.2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 s="9"/>
    </row>
    <row r="99" spans="1:18" ht="12.75" customHeight="1" x14ac:dyDescent="0.2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 s="9"/>
    </row>
    <row r="100" spans="1:18" ht="12.75" customHeight="1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 s="9"/>
    </row>
    <row r="101" spans="1:18" ht="12.75" customHeight="1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 s="9"/>
    </row>
    <row r="102" spans="1:18" ht="12.75" customHeight="1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 s="9"/>
    </row>
    <row r="103" spans="1:18" ht="12.75" customHeight="1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 s="9"/>
    </row>
    <row r="104" spans="1:18" ht="12.75" customHeight="1" x14ac:dyDescent="0.2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 s="9"/>
    </row>
    <row r="105" spans="1:18" ht="12.75" customHeight="1" x14ac:dyDescent="0.2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 s="9"/>
    </row>
    <row r="106" spans="1:18" ht="12.75" customHeight="1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 s="9"/>
    </row>
    <row r="107" spans="1:18" ht="12.75" customHeight="1" x14ac:dyDescent="0.2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 s="9"/>
    </row>
    <row r="108" spans="1:18" ht="12.75" customHeight="1" x14ac:dyDescent="0.2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 s="9"/>
    </row>
    <row r="109" spans="1:18" ht="12.75" customHeight="1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 s="9"/>
    </row>
    <row r="110" spans="1:18" ht="12.75" customHeight="1" x14ac:dyDescent="0.2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 s="9"/>
    </row>
    <row r="111" spans="1:18" ht="12.75" customHeight="1" x14ac:dyDescent="0.2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 s="9"/>
    </row>
    <row r="112" spans="1:18" ht="12.75" customHeight="1" x14ac:dyDescent="0.2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 s="9"/>
    </row>
    <row r="113" spans="1:18" ht="12.75" customHeight="1" x14ac:dyDescent="0.2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 s="9"/>
    </row>
    <row r="114" spans="1:18" ht="12.75" customHeight="1" x14ac:dyDescent="0.2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 s="9"/>
    </row>
    <row r="115" spans="1:18" ht="12.75" customHeight="1" x14ac:dyDescent="0.2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 s="9"/>
    </row>
    <row r="116" spans="1:18" ht="12.75" customHeight="1" x14ac:dyDescent="0.2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 s="9"/>
    </row>
    <row r="117" spans="1:18" ht="12.75" customHeight="1" x14ac:dyDescent="0.2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 s="9"/>
    </row>
    <row r="118" spans="1:18" ht="12.75" customHeight="1" x14ac:dyDescent="0.2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 s="9"/>
    </row>
    <row r="119" spans="1:18" ht="12.75" customHeight="1" x14ac:dyDescent="0.2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 s="9"/>
    </row>
    <row r="120" spans="1:18" ht="12.75" customHeight="1" x14ac:dyDescent="0.2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 s="9"/>
    </row>
    <row r="121" spans="1:18" ht="12.75" customHeight="1" x14ac:dyDescent="0.2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 s="9"/>
    </row>
    <row r="122" spans="1:18" ht="12.75" customHeight="1" x14ac:dyDescent="0.2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 s="9"/>
    </row>
    <row r="123" spans="1:18" ht="12.75" customHeight="1" x14ac:dyDescent="0.2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 s="9"/>
    </row>
    <row r="124" spans="1:18" ht="12.75" customHeight="1" x14ac:dyDescent="0.2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 s="9"/>
    </row>
    <row r="125" spans="1:18" ht="12.75" customHeight="1" x14ac:dyDescent="0.2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 s="51"/>
    </row>
    <row r="126" spans="1:18" ht="12.75" customHeight="1" x14ac:dyDescent="0.2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 s="46"/>
    </row>
    <row r="127" spans="1:18" ht="12.75" customHeight="1" x14ac:dyDescent="0.2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 s="46"/>
    </row>
    <row r="128" spans="1:18" ht="12.75" customHeight="1" x14ac:dyDescent="0.2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 s="46"/>
    </row>
    <row r="129" spans="1:19" ht="12.75" customHeight="1" x14ac:dyDescent="0.2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 s="46"/>
    </row>
    <row r="130" spans="1:19" ht="12.75" customHeight="1" x14ac:dyDescent="0.2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 s="46"/>
    </row>
    <row r="131" spans="1:19" ht="12.75" customHeight="1" x14ac:dyDescent="0.2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 s="46"/>
    </row>
    <row r="132" spans="1:19" ht="12.75" customHeight="1" x14ac:dyDescent="0.2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 s="46"/>
    </row>
    <row r="133" spans="1:19" ht="12.75" customHeight="1" x14ac:dyDescent="0.25">
      <c r="R133" s="46"/>
    </row>
    <row r="134" spans="1:19" ht="12.75" customHeight="1" x14ac:dyDescent="0.25">
      <c r="R134" s="51"/>
      <c r="S134" s="52"/>
    </row>
    <row r="135" spans="1:19" ht="12.75" customHeight="1" x14ac:dyDescent="0.25">
      <c r="R135" s="55"/>
    </row>
    <row r="136" spans="1:19" ht="12.75" customHeight="1" x14ac:dyDescent="0.25">
      <c r="R136" s="51"/>
    </row>
    <row r="137" spans="1:19" ht="12.75" customHeight="1" x14ac:dyDescent="0.25">
      <c r="R137" s="46"/>
      <c r="S137" s="52"/>
    </row>
    <row r="138" spans="1:19" ht="12.75" customHeight="1" x14ac:dyDescent="0.25">
      <c r="R138" s="57"/>
    </row>
    <row r="139" spans="1:19" ht="12.75" customHeight="1" x14ac:dyDescent="0.25">
      <c r="R139" s="48"/>
    </row>
    <row r="140" spans="1:19" ht="12.75" customHeight="1" x14ac:dyDescent="0.25">
      <c r="R140" s="48"/>
    </row>
    <row r="146" spans="18:19" ht="12.75" customHeight="1" x14ac:dyDescent="0.25">
      <c r="S146" s="53"/>
    </row>
    <row r="147" spans="18:19" ht="12.75" customHeight="1" x14ac:dyDescent="0.25">
      <c r="R147" s="49"/>
      <c r="S147" s="54"/>
    </row>
    <row r="148" spans="18:19" ht="12.75" customHeight="1" x14ac:dyDescent="0.25">
      <c r="R148" s="49"/>
      <c r="S148" s="54"/>
    </row>
    <row r="149" spans="18:19" ht="12.75" customHeight="1" x14ac:dyDescent="0.25">
      <c r="R149" s="49"/>
      <c r="S149" s="56"/>
    </row>
    <row r="150" spans="18:19" ht="12.75" customHeight="1" x14ac:dyDescent="0.25">
      <c r="R150" s="50"/>
    </row>
    <row r="151" spans="18:19" ht="12.75" customHeight="1" x14ac:dyDescent="0.25">
      <c r="R151" s="46"/>
    </row>
    <row r="152" spans="18:19" ht="12.75" customHeight="1" x14ac:dyDescent="0.25">
      <c r="R152" s="46"/>
    </row>
    <row r="153" spans="18:19" ht="12.75" customHeight="1" x14ac:dyDescent="0.25">
      <c r="R153" s="46"/>
    </row>
    <row r="154" spans="18:19" ht="12.75" customHeight="1" x14ac:dyDescent="0.25">
      <c r="R154" s="46"/>
    </row>
    <row r="155" spans="18:19" ht="12.75" customHeight="1" x14ac:dyDescent="0.25">
      <c r="R155" s="46"/>
    </row>
    <row r="156" spans="18:19" ht="12.75" customHeight="1" x14ac:dyDescent="0.25">
      <c r="R156" s="46"/>
    </row>
    <row r="157" spans="18:19" ht="12.75" customHeight="1" x14ac:dyDescent="0.25">
      <c r="R157" s="46"/>
    </row>
    <row r="158" spans="18:19" ht="12.75" customHeight="1" x14ac:dyDescent="0.25">
      <c r="R158" s="46"/>
    </row>
    <row r="159" spans="18:19" ht="12.75" customHeight="1" x14ac:dyDescent="0.25">
      <c r="R159" s="46"/>
    </row>
    <row r="160" spans="18:19" ht="12.75" customHeight="1" x14ac:dyDescent="0.25">
      <c r="R160" s="46"/>
    </row>
    <row r="161" spans="18:18" ht="12.75" customHeight="1" x14ac:dyDescent="0.25">
      <c r="R161" s="46"/>
    </row>
    <row r="162" spans="18:18" ht="12.75" customHeight="1" x14ac:dyDescent="0.25">
      <c r="R162" s="46"/>
    </row>
    <row r="163" spans="18:18" ht="12.75" customHeight="1" x14ac:dyDescent="0.25">
      <c r="R163" s="46"/>
    </row>
    <row r="164" spans="18:18" ht="12.75" customHeight="1" x14ac:dyDescent="0.25">
      <c r="R164" s="46"/>
    </row>
    <row r="165" spans="18:18" ht="12.75" customHeight="1" x14ac:dyDescent="0.25">
      <c r="R165" s="46"/>
    </row>
    <row r="166" spans="18:18" ht="12.75" customHeight="1" x14ac:dyDescent="0.25">
      <c r="R166" s="46"/>
    </row>
    <row r="167" spans="18:18" ht="12.75" customHeight="1" x14ac:dyDescent="0.25">
      <c r="R167" s="51"/>
    </row>
    <row r="168" spans="18:18" ht="12.75" customHeight="1" x14ac:dyDescent="0.25">
      <c r="R168" s="51"/>
    </row>
    <row r="169" spans="18:18" ht="12.75" customHeight="1" x14ac:dyDescent="0.25">
      <c r="R169" s="51"/>
    </row>
    <row r="170" spans="18:18" ht="12.75" customHeight="1" x14ac:dyDescent="0.25">
      <c r="R170" s="51"/>
    </row>
    <row r="171" spans="18:18" ht="12.75" customHeight="1" x14ac:dyDescent="0.25">
      <c r="R171" s="46"/>
    </row>
    <row r="172" spans="18:18" ht="12.75" customHeight="1" x14ac:dyDescent="0.25">
      <c r="R172" s="46"/>
    </row>
    <row r="173" spans="18:18" ht="12.75" customHeight="1" x14ac:dyDescent="0.25">
      <c r="R173" s="46"/>
    </row>
    <row r="174" spans="18:18" ht="12.75" customHeight="1" x14ac:dyDescent="0.25">
      <c r="R174" s="46"/>
    </row>
    <row r="175" spans="18:18" ht="12.75" customHeight="1" x14ac:dyDescent="0.25">
      <c r="R175" s="46"/>
    </row>
    <row r="176" spans="18:18" ht="12.75" customHeight="1" x14ac:dyDescent="0.25">
      <c r="R176" s="46"/>
    </row>
    <row r="177" spans="18:19" ht="12.75" customHeight="1" x14ac:dyDescent="0.25">
      <c r="R177" s="46"/>
    </row>
    <row r="178" spans="18:19" ht="12.75" customHeight="1" x14ac:dyDescent="0.25">
      <c r="R178" s="46"/>
    </row>
    <row r="179" spans="18:19" ht="12.75" customHeight="1" x14ac:dyDescent="0.25">
      <c r="R179" s="51"/>
      <c r="S179" s="52"/>
    </row>
    <row r="180" spans="18:19" ht="12.75" customHeight="1" x14ac:dyDescent="0.25">
      <c r="R180" s="55"/>
    </row>
    <row r="181" spans="18:19" ht="12.75" customHeight="1" x14ac:dyDescent="0.25">
      <c r="R181" s="51"/>
    </row>
    <row r="182" spans="18:19" ht="12.75" customHeight="1" x14ac:dyDescent="0.25">
      <c r="R182" s="46"/>
      <c r="S182" s="52"/>
    </row>
    <row r="183" spans="18:19" ht="12.75" customHeight="1" x14ac:dyDescent="0.25">
      <c r="R183" s="57"/>
    </row>
    <row r="184" spans="18:19" ht="12.75" customHeight="1" x14ac:dyDescent="0.25">
      <c r="R184" s="48"/>
    </row>
    <row r="185" spans="18:19" ht="12.75" customHeight="1" x14ac:dyDescent="0.25">
      <c r="R185" s="48"/>
    </row>
  </sheetData>
  <phoneticPr fontId="0" type="noConversion"/>
  <printOptions horizontalCentered="1"/>
  <pageMargins left="0.25" right="0.25" top="1" bottom="0.5" header="0.5" footer="0.5"/>
  <pageSetup scale="67" orientation="landscape" horizontalDpi="300" verticalDpi="300" r:id="rId1"/>
  <headerFooter alignWithMargins="0">
    <oddHeader>&amp;C&amp;"Helvetica,Bold"AIR EMISSIONS CALCULATIONS - FIRST YEAR</oddHeader>
    <oddFooter>&amp;L&amp;"Arial,Bold"FORM BOEM-0139&amp;"Arial,Regular"                                    &amp;8      &amp;10 &amp;RPage 3 of 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0"/>
  <sheetViews>
    <sheetView topLeftCell="C1" workbookViewId="0">
      <selection activeCell="M6" sqref="M6"/>
    </sheetView>
  </sheetViews>
  <sheetFormatPr defaultRowHeight="12.6" x14ac:dyDescent="0.25"/>
  <cols>
    <col min="1" max="1" width="16.6640625" customWidth="1"/>
    <col min="2" max="2" width="28.6640625" customWidth="1"/>
    <col min="3" max="17" width="10.6640625" customWidth="1"/>
  </cols>
  <sheetData>
    <row r="1" spans="1:24" ht="13.2" thickBot="1" x14ac:dyDescent="0.3">
      <c r="A1" s="58" t="s">
        <v>3</v>
      </c>
      <c r="B1" s="58" t="s">
        <v>4</v>
      </c>
      <c r="C1" s="58" t="s">
        <v>5</v>
      </c>
      <c r="D1" s="58" t="s">
        <v>7</v>
      </c>
      <c r="E1" s="59" t="s">
        <v>9</v>
      </c>
      <c r="F1" s="58" t="s">
        <v>10</v>
      </c>
      <c r="G1" s="60"/>
      <c r="H1" s="61"/>
      <c r="I1" s="62" t="s">
        <v>78</v>
      </c>
      <c r="J1" s="63" t="s">
        <v>2</v>
      </c>
      <c r="K1" s="63" t="s">
        <v>79</v>
      </c>
      <c r="L1" s="64" t="s">
        <v>14</v>
      </c>
      <c r="M1" s="65"/>
      <c r="N1" s="65"/>
      <c r="O1" s="65"/>
      <c r="P1" s="65"/>
      <c r="Q1" s="66"/>
    </row>
    <row r="2" spans="1:24" ht="13.8" thickBot="1" x14ac:dyDescent="0.3">
      <c r="A2" s="69" t="str">
        <f>TITLE!$C$1</f>
        <v xml:space="preserve"> </v>
      </c>
      <c r="B2" s="69" t="str">
        <f>TITLE!$C$2</f>
        <v xml:space="preserve"> </v>
      </c>
      <c r="C2" s="70" t="str">
        <f>TITLE!$C$3</f>
        <v xml:space="preserve">   </v>
      </c>
      <c r="D2" s="69" t="str">
        <f>TITLE!$C$4</f>
        <v xml:space="preserve">  </v>
      </c>
      <c r="E2" s="70" t="str">
        <f>TITLE!$C$5</f>
        <v xml:space="preserve"> </v>
      </c>
      <c r="F2" s="69" t="str">
        <f>TITLE!$C$6</f>
        <v xml:space="preserve">    </v>
      </c>
      <c r="G2" s="69"/>
      <c r="H2" s="69"/>
      <c r="I2" s="71" t="str">
        <f>TITLE!$C$7</f>
        <v xml:space="preserve">  </v>
      </c>
      <c r="J2" s="72"/>
      <c r="K2" s="69" t="str">
        <f>TITLE!$C$8</f>
        <v xml:space="preserve"> </v>
      </c>
      <c r="L2" s="71" t="e">
        <f>TITLE!#REF!</f>
        <v>#REF!</v>
      </c>
      <c r="M2" s="73"/>
      <c r="N2" s="73"/>
      <c r="O2" s="73"/>
      <c r="P2" s="73"/>
      <c r="Q2" s="74"/>
    </row>
    <row r="3" spans="1:24" s="53" customFormat="1" ht="12.75" customHeight="1" thickTop="1" x14ac:dyDescent="0.25">
      <c r="A3" s="77" t="s">
        <v>80</v>
      </c>
      <c r="B3" s="78" t="s">
        <v>81</v>
      </c>
      <c r="C3" s="78" t="s">
        <v>82</v>
      </c>
      <c r="D3" s="78" t="s">
        <v>83</v>
      </c>
      <c r="E3" s="79" t="s">
        <v>84</v>
      </c>
      <c r="F3" s="80" t="s">
        <v>85</v>
      </c>
      <c r="G3" s="81"/>
      <c r="H3" s="82"/>
      <c r="I3" s="82"/>
      <c r="J3" s="82" t="s">
        <v>86</v>
      </c>
      <c r="K3" s="82"/>
      <c r="L3" s="83"/>
      <c r="M3" s="84"/>
      <c r="N3" s="84"/>
      <c r="O3" s="82" t="s">
        <v>87</v>
      </c>
      <c r="P3" s="84"/>
      <c r="Q3" s="85"/>
      <c r="R3" s="86"/>
      <c r="S3" s="9"/>
      <c r="T3" s="9"/>
      <c r="U3" s="9"/>
      <c r="V3" s="9"/>
      <c r="W3" s="9"/>
      <c r="X3" s="9"/>
    </row>
    <row r="4" spans="1:24" ht="13.2" x14ac:dyDescent="0.25">
      <c r="A4" s="87"/>
      <c r="B4" s="88" t="s">
        <v>88</v>
      </c>
      <c r="C4" s="88" t="s">
        <v>89</v>
      </c>
      <c r="D4" s="88" t="s">
        <v>90</v>
      </c>
      <c r="E4" s="89" t="s">
        <v>91</v>
      </c>
      <c r="F4" s="90"/>
      <c r="G4" s="91"/>
      <c r="H4" s="92"/>
      <c r="I4" s="92"/>
      <c r="J4" s="92"/>
      <c r="K4" s="92"/>
      <c r="L4" s="93"/>
      <c r="M4" s="94"/>
      <c r="N4" s="94"/>
      <c r="O4" s="92"/>
      <c r="P4" s="94"/>
      <c r="Q4" s="95"/>
    </row>
    <row r="5" spans="1:24" ht="13.2" x14ac:dyDescent="0.25">
      <c r="A5" s="97"/>
      <c r="B5" s="98" t="s">
        <v>92</v>
      </c>
      <c r="C5" s="99" t="s">
        <v>89</v>
      </c>
      <c r="D5" s="99" t="s">
        <v>93</v>
      </c>
      <c r="E5" s="100" t="s">
        <v>94</v>
      </c>
      <c r="F5" s="101"/>
      <c r="G5" s="102"/>
      <c r="H5" s="103"/>
      <c r="I5" s="103"/>
      <c r="J5" s="103"/>
      <c r="K5" s="103"/>
      <c r="L5" s="104"/>
      <c r="M5" s="105"/>
      <c r="N5" s="105"/>
      <c r="O5" s="103"/>
      <c r="P5" s="105"/>
      <c r="Q5" s="106"/>
    </row>
    <row r="6" spans="1:24" ht="13.8" thickBot="1" x14ac:dyDescent="0.3">
      <c r="A6" s="108"/>
      <c r="B6" s="109" t="s">
        <v>95</v>
      </c>
      <c r="C6" s="110" t="s">
        <v>96</v>
      </c>
      <c r="D6" s="111" t="s">
        <v>93</v>
      </c>
      <c r="E6" s="112" t="s">
        <v>94</v>
      </c>
      <c r="F6" s="113" t="s">
        <v>97</v>
      </c>
      <c r="G6" s="114" t="s">
        <v>98</v>
      </c>
      <c r="H6" s="112" t="s">
        <v>32</v>
      </c>
      <c r="I6" s="112" t="s">
        <v>33</v>
      </c>
      <c r="J6" s="112" t="s">
        <v>34</v>
      </c>
      <c r="K6" s="112" t="s">
        <v>35</v>
      </c>
      <c r="L6" s="115" t="s">
        <v>36</v>
      </c>
      <c r="M6" s="116" t="s">
        <v>32</v>
      </c>
      <c r="N6" s="116" t="s">
        <v>33</v>
      </c>
      <c r="O6" s="116" t="s">
        <v>34</v>
      </c>
      <c r="P6" s="116" t="s">
        <v>35</v>
      </c>
      <c r="Q6" s="117" t="s">
        <v>36</v>
      </c>
    </row>
    <row r="7" spans="1:24" ht="13.8" thickTop="1" x14ac:dyDescent="0.25">
      <c r="A7" s="120" t="s">
        <v>99</v>
      </c>
      <c r="B7" s="121" t="s">
        <v>100</v>
      </c>
      <c r="C7" s="122">
        <v>0</v>
      </c>
      <c r="D7" s="123">
        <f>FACTORS!$G$2*C7</f>
        <v>0</v>
      </c>
      <c r="E7" s="124">
        <f t="shared" ref="E7:E12" si="0">D7*24</f>
        <v>0</v>
      </c>
      <c r="F7" s="128">
        <v>0</v>
      </c>
      <c r="G7" s="128">
        <v>0</v>
      </c>
      <c r="H7" s="130">
        <f>FACTORS!$C$12*C7/454</f>
        <v>0</v>
      </c>
      <c r="I7" s="128">
        <f>FACTORS!$D$12*C7/454</f>
        <v>0</v>
      </c>
      <c r="J7" s="128">
        <f>FACTORS!$E$12*C7/454</f>
        <v>0</v>
      </c>
      <c r="K7" s="128">
        <f>FACTORS!$F$12*C7/454</f>
        <v>0</v>
      </c>
      <c r="L7" s="129">
        <f>FACTORS!$G$12*C7/454</f>
        <v>0</v>
      </c>
      <c r="M7" s="130">
        <f t="shared" ref="M7:M15" si="1">IF(H7=0,0,H7*(E7/(D7*24))*F7*G7/2000)</f>
        <v>0</v>
      </c>
      <c r="N7" s="131">
        <f t="shared" ref="N7:N15" si="2">IF(I7=0,0,I7*(E7/(D7*24))*G7*F7/2000)</f>
        <v>0</v>
      </c>
      <c r="O7" s="131">
        <f t="shared" ref="O7:O15" si="3">IF(J7=0,0,J7*(E7/(D7*24))*G7*F7/2000)</f>
        <v>0</v>
      </c>
      <c r="P7" s="131">
        <f t="shared" ref="P7:P15" si="4">IF(K7=0,0,K7*(E7/(D7*24))*G7*F7/2000)</f>
        <v>0</v>
      </c>
      <c r="Q7" s="132">
        <f t="shared" ref="Q7:Q15" si="5">IF(L7=0,0,L7*(E7/(D7*24))*G7*F7/2000)</f>
        <v>0</v>
      </c>
    </row>
    <row r="8" spans="1:24" ht="13.2" x14ac:dyDescent="0.25">
      <c r="A8" s="120"/>
      <c r="B8" s="121" t="s">
        <v>100</v>
      </c>
      <c r="C8" s="122">
        <v>0</v>
      </c>
      <c r="D8" s="28">
        <f>FACTORS!$G$2*C8</f>
        <v>0</v>
      </c>
      <c r="E8" s="124">
        <f t="shared" si="0"/>
        <v>0</v>
      </c>
      <c r="F8" s="134">
        <v>0</v>
      </c>
      <c r="G8" s="134">
        <v>0</v>
      </c>
      <c r="H8" s="130">
        <f>FACTORS!$C$12*C8/454</f>
        <v>0</v>
      </c>
      <c r="I8" s="134">
        <f>FACTORS!$D$12*C8/454</f>
        <v>0</v>
      </c>
      <c r="J8" s="134">
        <f>FACTORS!$E$12*C8/454</f>
        <v>0</v>
      </c>
      <c r="K8" s="134">
        <f>FACTORS!$F$12*C8/454</f>
        <v>0</v>
      </c>
      <c r="L8" s="135">
        <f>FACTORS!$G$12*C8/454</f>
        <v>0</v>
      </c>
      <c r="M8" s="130">
        <f t="shared" si="1"/>
        <v>0</v>
      </c>
      <c r="N8" s="131">
        <f t="shared" si="2"/>
        <v>0</v>
      </c>
      <c r="O8" s="131">
        <f t="shared" si="3"/>
        <v>0</v>
      </c>
      <c r="P8" s="131">
        <f t="shared" si="4"/>
        <v>0</v>
      </c>
      <c r="Q8" s="132">
        <f t="shared" si="5"/>
        <v>0</v>
      </c>
    </row>
    <row r="9" spans="1:24" ht="13.2" x14ac:dyDescent="0.25">
      <c r="A9" s="120"/>
      <c r="B9" s="121" t="s">
        <v>100</v>
      </c>
      <c r="C9" s="122">
        <v>0</v>
      </c>
      <c r="D9" s="28">
        <f>FACTORS!$G$2*C9</f>
        <v>0</v>
      </c>
      <c r="E9" s="124">
        <f t="shared" si="0"/>
        <v>0</v>
      </c>
      <c r="F9" s="134">
        <v>0</v>
      </c>
      <c r="G9" s="134">
        <v>0</v>
      </c>
      <c r="H9" s="130">
        <f>FACTORS!$C$12*C9/454</f>
        <v>0</v>
      </c>
      <c r="I9" s="134">
        <f>FACTORS!$D$12*C9/454</f>
        <v>0</v>
      </c>
      <c r="J9" s="134">
        <f>FACTORS!$E$12*C9/454</f>
        <v>0</v>
      </c>
      <c r="K9" s="134">
        <f>FACTORS!$F$12*C9/454</f>
        <v>0</v>
      </c>
      <c r="L9" s="135">
        <f>FACTORS!$G$12*C9/454</f>
        <v>0</v>
      </c>
      <c r="M9" s="130">
        <f t="shared" si="1"/>
        <v>0</v>
      </c>
      <c r="N9" s="131">
        <f t="shared" si="2"/>
        <v>0</v>
      </c>
      <c r="O9" s="131">
        <f t="shared" si="3"/>
        <v>0</v>
      </c>
      <c r="P9" s="131">
        <f t="shared" si="4"/>
        <v>0</v>
      </c>
      <c r="Q9" s="132">
        <f t="shared" si="5"/>
        <v>0</v>
      </c>
    </row>
    <row r="10" spans="1:24" ht="13.2" x14ac:dyDescent="0.25">
      <c r="A10" s="120"/>
      <c r="B10" s="121" t="s">
        <v>100</v>
      </c>
      <c r="C10" s="122">
        <v>0</v>
      </c>
      <c r="D10" s="28">
        <f>FACTORS!$G$2*C10</f>
        <v>0</v>
      </c>
      <c r="E10" s="124">
        <f t="shared" si="0"/>
        <v>0</v>
      </c>
      <c r="F10" s="134">
        <v>0</v>
      </c>
      <c r="G10" s="134">
        <v>0</v>
      </c>
      <c r="H10" s="130">
        <f>FACTORS!$C$12*C10/454</f>
        <v>0</v>
      </c>
      <c r="I10" s="134">
        <f>FACTORS!$D$12*C10/454</f>
        <v>0</v>
      </c>
      <c r="J10" s="134">
        <f>FACTORS!$E$12*C10/454</f>
        <v>0</v>
      </c>
      <c r="K10" s="134">
        <f>FACTORS!$F$12*C10/454</f>
        <v>0</v>
      </c>
      <c r="L10" s="135">
        <f>FACTORS!$G$12*C10/454</f>
        <v>0</v>
      </c>
      <c r="M10" s="130">
        <f t="shared" si="1"/>
        <v>0</v>
      </c>
      <c r="N10" s="131">
        <f t="shared" si="2"/>
        <v>0</v>
      </c>
      <c r="O10" s="131">
        <f t="shared" si="3"/>
        <v>0</v>
      </c>
      <c r="P10" s="131">
        <f t="shared" si="4"/>
        <v>0</v>
      </c>
      <c r="Q10" s="132">
        <f t="shared" si="5"/>
        <v>0</v>
      </c>
    </row>
    <row r="11" spans="1:24" ht="13.2" x14ac:dyDescent="0.25">
      <c r="A11" s="120"/>
      <c r="B11" s="121" t="s">
        <v>101</v>
      </c>
      <c r="C11" s="168">
        <v>0</v>
      </c>
      <c r="D11" s="166"/>
      <c r="E11" s="167"/>
      <c r="F11" s="168">
        <v>0</v>
      </c>
      <c r="G11" s="126">
        <v>0</v>
      </c>
      <c r="H11" s="124">
        <f>FACTORS!$C$13*C11/24</f>
        <v>0</v>
      </c>
      <c r="I11" s="134">
        <f>FACTORS!$D$13*C11/24</f>
        <v>0</v>
      </c>
      <c r="J11" s="134">
        <f>FACTORS!$E$13*C11/24</f>
        <v>0</v>
      </c>
      <c r="K11" s="134">
        <f>FACTORS!$F$13*C11/24</f>
        <v>0</v>
      </c>
      <c r="L11" s="135">
        <f>FACTORS!$G$13*C11/24</f>
        <v>0</v>
      </c>
      <c r="M11" s="173">
        <f>H11*F11*G11/2000</f>
        <v>0</v>
      </c>
      <c r="N11" s="153">
        <f>I11*F11*G11/2000</f>
        <v>0</v>
      </c>
      <c r="O11" s="153">
        <f>J11*F11*G11/2000</f>
        <v>0</v>
      </c>
      <c r="P11" s="154">
        <f>K11*F11*G11/2000</f>
        <v>0</v>
      </c>
      <c r="Q11" s="132">
        <f>L11*F11*G11/2000</f>
        <v>0</v>
      </c>
    </row>
    <row r="12" spans="1:24" ht="13.2" x14ac:dyDescent="0.25">
      <c r="A12" s="120"/>
      <c r="B12" s="121" t="s">
        <v>102</v>
      </c>
      <c r="C12" s="122">
        <v>0</v>
      </c>
      <c r="D12" s="28">
        <f>FACTORS!$G$2*C12</f>
        <v>0</v>
      </c>
      <c r="E12" s="124">
        <f t="shared" si="0"/>
        <v>0</v>
      </c>
      <c r="F12" s="134">
        <v>0</v>
      </c>
      <c r="G12" s="134">
        <v>0</v>
      </c>
      <c r="H12" s="130">
        <f>FACTORS!$C$11*C12/454</f>
        <v>0</v>
      </c>
      <c r="I12" s="134">
        <f>FACTORS!$D$11*C12/454</f>
        <v>0</v>
      </c>
      <c r="J12" s="134">
        <f>FACTORS!$E$11*C12/454</f>
        <v>0</v>
      </c>
      <c r="K12" s="134">
        <f>FACTORS!$F$11*C12/454</f>
        <v>0</v>
      </c>
      <c r="L12" s="135">
        <f>FACTORS!$G$11*C12/454</f>
        <v>0</v>
      </c>
      <c r="M12" s="130">
        <f t="shared" si="1"/>
        <v>0</v>
      </c>
      <c r="N12" s="131">
        <f t="shared" si="2"/>
        <v>0</v>
      </c>
      <c r="O12" s="131">
        <f t="shared" si="3"/>
        <v>0</v>
      </c>
      <c r="P12" s="131">
        <f t="shared" si="4"/>
        <v>0</v>
      </c>
      <c r="Q12" s="132">
        <f t="shared" si="5"/>
        <v>0</v>
      </c>
    </row>
    <row r="13" spans="1:24" ht="13.2" x14ac:dyDescent="0.25">
      <c r="A13" s="120"/>
      <c r="B13" s="121" t="s">
        <v>103</v>
      </c>
      <c r="C13" s="122">
        <v>0</v>
      </c>
      <c r="D13" s="28">
        <f>FACTORS!$G$2*C13</f>
        <v>0</v>
      </c>
      <c r="E13" s="124">
        <f>D13*24</f>
        <v>0</v>
      </c>
      <c r="F13" s="134">
        <v>0</v>
      </c>
      <c r="G13" s="134">
        <v>0</v>
      </c>
      <c r="H13" s="130">
        <f>FACTORS!$C$12*C13/454</f>
        <v>0</v>
      </c>
      <c r="I13" s="134">
        <f>FACTORS!$D$12*C13/454</f>
        <v>0</v>
      </c>
      <c r="J13" s="134">
        <f>FACTORS!$E$12*C13/454</f>
        <v>0</v>
      </c>
      <c r="K13" s="134">
        <f>FACTORS!$F$12*C13/454</f>
        <v>0</v>
      </c>
      <c r="L13" s="135">
        <f>FACTORS!$G$12*C13/454</f>
        <v>0</v>
      </c>
      <c r="M13" s="130">
        <f t="shared" si="1"/>
        <v>0</v>
      </c>
      <c r="N13" s="131">
        <f t="shared" si="2"/>
        <v>0</v>
      </c>
      <c r="O13" s="131">
        <f t="shared" si="3"/>
        <v>0</v>
      </c>
      <c r="P13" s="131">
        <f t="shared" si="4"/>
        <v>0</v>
      </c>
      <c r="Q13" s="132">
        <f t="shared" si="5"/>
        <v>0</v>
      </c>
    </row>
    <row r="14" spans="1:24" ht="13.2" x14ac:dyDescent="0.25">
      <c r="A14" s="120"/>
      <c r="B14" s="121" t="s">
        <v>104</v>
      </c>
      <c r="C14" s="122">
        <v>0</v>
      </c>
      <c r="D14" s="28">
        <f>FACTORS!$G$2*C14</f>
        <v>0</v>
      </c>
      <c r="E14" s="124">
        <f>D14*24</f>
        <v>0</v>
      </c>
      <c r="F14" s="134">
        <v>0</v>
      </c>
      <c r="G14" s="134">
        <v>0</v>
      </c>
      <c r="H14" s="130">
        <f>FACTORS!$C$12*C14/454</f>
        <v>0</v>
      </c>
      <c r="I14" s="134">
        <f>FACTORS!$D$12*C14/454</f>
        <v>0</v>
      </c>
      <c r="J14" s="134">
        <f>FACTORS!$E$12*C14/454</f>
        <v>0</v>
      </c>
      <c r="K14" s="134">
        <f>FACTORS!$F$12*C14/454</f>
        <v>0</v>
      </c>
      <c r="L14" s="135">
        <f>FACTORS!$G$12*C14/454</f>
        <v>0</v>
      </c>
      <c r="M14" s="130">
        <f t="shared" si="1"/>
        <v>0</v>
      </c>
      <c r="N14" s="131">
        <f t="shared" si="2"/>
        <v>0</v>
      </c>
      <c r="O14" s="131">
        <f t="shared" si="3"/>
        <v>0</v>
      </c>
      <c r="P14" s="131">
        <f t="shared" si="4"/>
        <v>0</v>
      </c>
      <c r="Q14" s="132">
        <f t="shared" si="5"/>
        <v>0</v>
      </c>
    </row>
    <row r="15" spans="1:24" ht="13.2" x14ac:dyDescent="0.25">
      <c r="A15" s="120"/>
      <c r="B15" s="121" t="s">
        <v>105</v>
      </c>
      <c r="C15" s="122">
        <v>0</v>
      </c>
      <c r="D15" s="28">
        <f>FACTORS!$G$2*C15</f>
        <v>0</v>
      </c>
      <c r="E15" s="124">
        <f>D15*24</f>
        <v>0</v>
      </c>
      <c r="F15" s="134">
        <v>0</v>
      </c>
      <c r="G15" s="134">
        <v>0</v>
      </c>
      <c r="H15" s="130">
        <f>FACTORS!$C$12*C15/454</f>
        <v>0</v>
      </c>
      <c r="I15" s="134">
        <f>FACTORS!$D$12*C15/454</f>
        <v>0</v>
      </c>
      <c r="J15" s="134">
        <f>FACTORS!$E$12*C15/454</f>
        <v>0</v>
      </c>
      <c r="K15" s="134">
        <f>FACTORS!$F$12*C15/454</f>
        <v>0</v>
      </c>
      <c r="L15" s="135">
        <f>FACTORS!$G$12*C15/454</f>
        <v>0</v>
      </c>
      <c r="M15" s="130">
        <f t="shared" si="1"/>
        <v>0</v>
      </c>
      <c r="N15" s="131">
        <f t="shared" si="2"/>
        <v>0</v>
      </c>
      <c r="O15" s="131">
        <f t="shared" si="3"/>
        <v>0</v>
      </c>
      <c r="P15" s="131">
        <f t="shared" si="4"/>
        <v>0</v>
      </c>
      <c r="Q15" s="132">
        <f t="shared" si="5"/>
        <v>0</v>
      </c>
    </row>
    <row r="16" spans="1:24" ht="13.2" x14ac:dyDescent="0.25">
      <c r="A16" s="136"/>
      <c r="B16" s="137"/>
      <c r="C16" s="138"/>
      <c r="D16" s="139" t="s">
        <v>2</v>
      </c>
      <c r="E16" s="140"/>
      <c r="F16" s="141"/>
      <c r="G16" s="143"/>
      <c r="H16" s="144" t="s">
        <v>2</v>
      </c>
      <c r="I16" s="143" t="s">
        <v>2</v>
      </c>
      <c r="J16" s="143"/>
      <c r="K16" s="143"/>
      <c r="L16" s="143"/>
      <c r="M16" s="144"/>
      <c r="N16" s="145"/>
      <c r="O16" s="145"/>
      <c r="P16" s="145"/>
      <c r="Q16" s="146"/>
    </row>
    <row r="17" spans="1:17" ht="13.2" x14ac:dyDescent="0.25">
      <c r="A17" s="120" t="s">
        <v>106</v>
      </c>
      <c r="B17" s="121" t="s">
        <v>107</v>
      </c>
      <c r="C17" s="122">
        <v>0</v>
      </c>
      <c r="D17" s="123">
        <f>FACTORS!$G$2*C17</f>
        <v>0</v>
      </c>
      <c r="E17" s="124">
        <f t="shared" ref="E17:E22" si="6">D17*24</f>
        <v>0</v>
      </c>
      <c r="F17" s="125">
        <v>0</v>
      </c>
      <c r="G17" s="126">
        <v>0</v>
      </c>
      <c r="H17" s="127">
        <f>FACTORS!$C$12*C17/454</f>
        <v>0</v>
      </c>
      <c r="I17" s="128">
        <f>FACTORS!$D$12*C17/454</f>
        <v>0</v>
      </c>
      <c r="J17" s="128">
        <f>FACTORS!$E$12*C17/454</f>
        <v>0</v>
      </c>
      <c r="K17" s="128">
        <f>FACTORS!$F$12*C17/454</f>
        <v>0</v>
      </c>
      <c r="L17" s="129">
        <f>FACTORS!$G$12*C17/454</f>
        <v>0</v>
      </c>
      <c r="M17" s="130">
        <f t="shared" ref="M17:M22" si="7">IF(H17=0,0,H17*(E17/(D17*24))*F17*G17/2000)</f>
        <v>0</v>
      </c>
      <c r="N17" s="131">
        <f t="shared" ref="N17:N22" si="8">IF(I17=0,0,I17*(E17/(D17*24))*G17*F17/2000)</f>
        <v>0</v>
      </c>
      <c r="O17" s="131">
        <f t="shared" ref="O17:O22" si="9">IF(J17=0,0,J17*(E17/(D17*24))*G17*F17/2000)</f>
        <v>0</v>
      </c>
      <c r="P17" s="131">
        <f t="shared" ref="P17:P22" si="10">IF(K17=0,0,K17*(E17/(D17*24))*G17*F17/2000)</f>
        <v>0</v>
      </c>
      <c r="Q17" s="132">
        <f t="shared" ref="Q17:Q22" si="11">IF(L17=0,0,L17*(E17/(D17*24))*G17*F17/2000)</f>
        <v>0</v>
      </c>
    </row>
    <row r="18" spans="1:17" ht="13.2" x14ac:dyDescent="0.25">
      <c r="A18" s="120" t="s">
        <v>108</v>
      </c>
      <c r="B18" s="121" t="s">
        <v>109</v>
      </c>
      <c r="C18" s="122">
        <v>0</v>
      </c>
      <c r="D18" s="28">
        <f>FACTORS!$G$2*C18</f>
        <v>0</v>
      </c>
      <c r="E18" s="124">
        <f t="shared" si="6"/>
        <v>0</v>
      </c>
      <c r="F18" s="125">
        <v>0</v>
      </c>
      <c r="G18" s="126">
        <v>0</v>
      </c>
      <c r="H18" s="124">
        <f>FACTORS!$C$12*C18/454</f>
        <v>0</v>
      </c>
      <c r="I18" s="134">
        <f>FACTORS!$D$12*C18/454</f>
        <v>0</v>
      </c>
      <c r="J18" s="134">
        <f>FACTORS!$E$12*C18/454</f>
        <v>0</v>
      </c>
      <c r="K18" s="134">
        <f>FACTORS!$F$12*C18/454</f>
        <v>0</v>
      </c>
      <c r="L18" s="135">
        <f>FACTORS!$G$12*C18/454</f>
        <v>0</v>
      </c>
      <c r="M18" s="130">
        <f t="shared" si="7"/>
        <v>0</v>
      </c>
      <c r="N18" s="131">
        <f t="shared" si="8"/>
        <v>0</v>
      </c>
      <c r="O18" s="131">
        <f t="shared" si="9"/>
        <v>0</v>
      </c>
      <c r="P18" s="131">
        <f t="shared" si="10"/>
        <v>0</v>
      </c>
      <c r="Q18" s="132">
        <f t="shared" si="11"/>
        <v>0</v>
      </c>
    </row>
    <row r="19" spans="1:17" ht="13.2" x14ac:dyDescent="0.25">
      <c r="A19" s="120"/>
      <c r="B19" s="121" t="s">
        <v>110</v>
      </c>
      <c r="C19" s="122">
        <v>0</v>
      </c>
      <c r="D19" s="28">
        <f>FACTORS!$G$2*C19</f>
        <v>0</v>
      </c>
      <c r="E19" s="124">
        <f t="shared" si="6"/>
        <v>0</v>
      </c>
      <c r="F19" s="125">
        <v>0</v>
      </c>
      <c r="G19" s="126">
        <v>0</v>
      </c>
      <c r="H19" s="124">
        <f>FACTORS!$C$12*C19/454</f>
        <v>0</v>
      </c>
      <c r="I19" s="134">
        <f>FACTORS!$D$12*C19/454</f>
        <v>0</v>
      </c>
      <c r="J19" s="134">
        <f>FACTORS!$E$12*C19/454</f>
        <v>0</v>
      </c>
      <c r="K19" s="134">
        <f>FACTORS!$F$12*C19/454</f>
        <v>0</v>
      </c>
      <c r="L19" s="135">
        <f>FACTORS!$G$12*C19/454</f>
        <v>0</v>
      </c>
      <c r="M19" s="130">
        <f t="shared" si="7"/>
        <v>0</v>
      </c>
      <c r="N19" s="131">
        <f t="shared" si="8"/>
        <v>0</v>
      </c>
      <c r="O19" s="131">
        <f t="shared" si="9"/>
        <v>0</v>
      </c>
      <c r="P19" s="131">
        <f t="shared" si="10"/>
        <v>0</v>
      </c>
      <c r="Q19" s="132">
        <f t="shared" si="11"/>
        <v>0</v>
      </c>
    </row>
    <row r="20" spans="1:17" ht="13.2" x14ac:dyDescent="0.25">
      <c r="A20" s="120"/>
      <c r="B20" s="121" t="s">
        <v>109</v>
      </c>
      <c r="C20" s="122">
        <v>0</v>
      </c>
      <c r="D20" s="28">
        <f>FACTORS!$G$2*C20</f>
        <v>0</v>
      </c>
      <c r="E20" s="124">
        <f t="shared" si="6"/>
        <v>0</v>
      </c>
      <c r="F20" s="125">
        <v>0</v>
      </c>
      <c r="G20" s="126">
        <v>0</v>
      </c>
      <c r="H20" s="124">
        <f>FACTORS!$C$12*C20/454</f>
        <v>0</v>
      </c>
      <c r="I20" s="134">
        <f>FACTORS!$D$12*C20/454</f>
        <v>0</v>
      </c>
      <c r="J20" s="134">
        <f>FACTORS!$E$12*C20/454</f>
        <v>0</v>
      </c>
      <c r="K20" s="134">
        <f>FACTORS!$F$12*C20/454</f>
        <v>0</v>
      </c>
      <c r="L20" s="135">
        <f>FACTORS!$G$12*C20/454</f>
        <v>0</v>
      </c>
      <c r="M20" s="130">
        <f t="shared" si="7"/>
        <v>0</v>
      </c>
      <c r="N20" s="131">
        <f t="shared" si="8"/>
        <v>0</v>
      </c>
      <c r="O20" s="131">
        <f t="shared" si="9"/>
        <v>0</v>
      </c>
      <c r="P20" s="131">
        <f t="shared" si="10"/>
        <v>0</v>
      </c>
      <c r="Q20" s="132">
        <f t="shared" si="11"/>
        <v>0</v>
      </c>
    </row>
    <row r="21" spans="1:17" ht="13.2" x14ac:dyDescent="0.25">
      <c r="A21" s="120"/>
      <c r="B21" s="121" t="s">
        <v>103</v>
      </c>
      <c r="C21" s="122">
        <v>0</v>
      </c>
      <c r="D21" s="28">
        <f>FACTORS!$G$2*C21</f>
        <v>0</v>
      </c>
      <c r="E21" s="124">
        <f t="shared" si="6"/>
        <v>0</v>
      </c>
      <c r="F21" s="134">
        <v>0</v>
      </c>
      <c r="G21" s="134">
        <v>0</v>
      </c>
      <c r="H21" s="130">
        <f>FACTORS!$C$12*C21/454</f>
        <v>0</v>
      </c>
      <c r="I21" s="134">
        <f>FACTORS!$D$12*C21/454</f>
        <v>0</v>
      </c>
      <c r="J21" s="134">
        <f>FACTORS!$E$12*C21/454</f>
        <v>0</v>
      </c>
      <c r="K21" s="134">
        <f>FACTORS!$F$12*C21/454</f>
        <v>0</v>
      </c>
      <c r="L21" s="135">
        <f>FACTORS!$G$12*C21/454</f>
        <v>0</v>
      </c>
      <c r="M21" s="130">
        <f t="shared" si="7"/>
        <v>0</v>
      </c>
      <c r="N21" s="131">
        <f t="shared" si="8"/>
        <v>0</v>
      </c>
      <c r="O21" s="131">
        <f t="shared" si="9"/>
        <v>0</v>
      </c>
      <c r="P21" s="131">
        <f t="shared" si="10"/>
        <v>0</v>
      </c>
      <c r="Q21" s="132">
        <f t="shared" si="11"/>
        <v>0</v>
      </c>
    </row>
    <row r="22" spans="1:17" ht="13.2" x14ac:dyDescent="0.25">
      <c r="A22" s="120"/>
      <c r="B22" s="121" t="s">
        <v>104</v>
      </c>
      <c r="C22" s="122">
        <v>0</v>
      </c>
      <c r="D22" s="28">
        <f>FACTORS!$G$2*C22</f>
        <v>0</v>
      </c>
      <c r="E22" s="124">
        <f t="shared" si="6"/>
        <v>0</v>
      </c>
      <c r="F22" s="134">
        <v>0</v>
      </c>
      <c r="G22" s="134">
        <v>0</v>
      </c>
      <c r="H22" s="130">
        <f>FACTORS!$C$12*C22/454</f>
        <v>0</v>
      </c>
      <c r="I22" s="134">
        <f>FACTORS!$D$12*C22/454</f>
        <v>0</v>
      </c>
      <c r="J22" s="134">
        <f>FACTORS!$E$12*C22/454</f>
        <v>0</v>
      </c>
      <c r="K22" s="134">
        <f>FACTORS!$F$12*C22/454</f>
        <v>0</v>
      </c>
      <c r="L22" s="135">
        <f>FACTORS!$G$12*C22/454</f>
        <v>0</v>
      </c>
      <c r="M22" s="130">
        <f t="shared" si="7"/>
        <v>0</v>
      </c>
      <c r="N22" s="131">
        <f t="shared" si="8"/>
        <v>0</v>
      </c>
      <c r="O22" s="131">
        <f t="shared" si="9"/>
        <v>0</v>
      </c>
      <c r="P22" s="131">
        <f t="shared" si="10"/>
        <v>0</v>
      </c>
      <c r="Q22" s="132">
        <f t="shared" si="11"/>
        <v>0</v>
      </c>
    </row>
    <row r="23" spans="1:17" ht="13.2" x14ac:dyDescent="0.25">
      <c r="A23" s="136"/>
      <c r="B23" s="137"/>
      <c r="C23" s="138"/>
      <c r="D23" s="139" t="s">
        <v>2</v>
      </c>
      <c r="E23" s="140"/>
      <c r="F23" s="141"/>
      <c r="G23" s="142"/>
      <c r="H23" s="143" t="s">
        <v>2</v>
      </c>
      <c r="I23" s="143" t="s">
        <v>2</v>
      </c>
      <c r="J23" s="143"/>
      <c r="K23" s="143"/>
      <c r="L23" s="143"/>
      <c r="M23" s="147"/>
      <c r="N23" s="148"/>
      <c r="O23" s="143"/>
      <c r="P23" s="148"/>
      <c r="Q23" s="149"/>
    </row>
    <row r="24" spans="1:17" ht="13.2" x14ac:dyDescent="0.25">
      <c r="A24" s="120" t="s">
        <v>111</v>
      </c>
      <c r="B24" s="121" t="s">
        <v>112</v>
      </c>
      <c r="C24" s="122">
        <v>0</v>
      </c>
      <c r="D24" s="123">
        <f>FACTORS!$G$2*C24</f>
        <v>0</v>
      </c>
      <c r="E24" s="124">
        <f>D24*24</f>
        <v>0</v>
      </c>
      <c r="F24" s="125">
        <v>0</v>
      </c>
      <c r="G24" s="126">
        <v>0</v>
      </c>
      <c r="H24" s="127">
        <f>FACTORS!$C$12*C24/454</f>
        <v>0</v>
      </c>
      <c r="I24" s="128">
        <f>FACTORS!$D$12*C24/454</f>
        <v>0</v>
      </c>
      <c r="J24" s="128">
        <f>FACTORS!$E$12*C24/454</f>
        <v>0</v>
      </c>
      <c r="K24" s="128">
        <f>FACTORS!$F$12*C24/454</f>
        <v>0</v>
      </c>
      <c r="L24" s="129">
        <f>FACTORS!$G$12*C24/454</f>
        <v>0</v>
      </c>
      <c r="M24" s="130">
        <f>IF(H24=0,0,H24*(E24/(D24*24))*F24*G24/2000)</f>
        <v>0</v>
      </c>
      <c r="N24" s="131">
        <f>IF(I24=0,0,I24*(E24/(D24*24))*G24*F24/2000)</f>
        <v>0</v>
      </c>
      <c r="O24" s="131">
        <f>IF(J24=0,0,J24*(E24/(D24*24))*G24*F24/2000)</f>
        <v>0</v>
      </c>
      <c r="P24" s="131">
        <f>IF(K24=0,0,K24*(E24/(D24*24))*G24*F24/2000)</f>
        <v>0</v>
      </c>
      <c r="Q24" s="132">
        <f>IF(L24=0,0,L24*(E24/(D24*24))*G24*F24/2000)</f>
        <v>0</v>
      </c>
    </row>
    <row r="25" spans="1:17" ht="13.2" x14ac:dyDescent="0.25">
      <c r="A25" s="120" t="s">
        <v>108</v>
      </c>
      <c r="B25" s="121" t="s">
        <v>113</v>
      </c>
      <c r="C25" s="122">
        <v>0</v>
      </c>
      <c r="D25" s="28">
        <f>FACTORS!$G$2*C25</f>
        <v>0</v>
      </c>
      <c r="E25" s="124">
        <f>D25*24</f>
        <v>0</v>
      </c>
      <c r="F25" s="125">
        <v>0</v>
      </c>
      <c r="G25" s="126">
        <v>0</v>
      </c>
      <c r="H25" s="124">
        <f>FACTORS!$C$12*C25/454</f>
        <v>0</v>
      </c>
      <c r="I25" s="134">
        <f>FACTORS!$D$12*C25/454</f>
        <v>0</v>
      </c>
      <c r="J25" s="134">
        <f>FACTORS!$E$12*C25/454</f>
        <v>0</v>
      </c>
      <c r="K25" s="134">
        <f>FACTORS!$F$12*C25/454</f>
        <v>0</v>
      </c>
      <c r="L25" s="135">
        <f>FACTORS!$G$12*C25/454</f>
        <v>0</v>
      </c>
      <c r="M25" s="130">
        <f>IF(H25=0,0,H25*(E25/(D25*24))*F25*G25/2000)</f>
        <v>0</v>
      </c>
      <c r="N25" s="131">
        <f>IF(I25=0,0,I25*(E25/(D25*24))*G25*F25/2000)</f>
        <v>0</v>
      </c>
      <c r="O25" s="131">
        <f>IF(J25=0,0,J25*(E25/(D25*24))*G25*F25/2000)</f>
        <v>0</v>
      </c>
      <c r="P25" s="131">
        <f>IF(K25=0,0,K25*(E25/(D25*24))*G25*F25/2000)</f>
        <v>0</v>
      </c>
      <c r="Q25" s="132">
        <f>IF(L25=0,0,L25*(E25/(D25*24))*G25*F25/2000)</f>
        <v>0</v>
      </c>
    </row>
    <row r="26" spans="1:17" ht="13.2" x14ac:dyDescent="0.25">
      <c r="A26" s="120"/>
      <c r="B26" s="121" t="s">
        <v>103</v>
      </c>
      <c r="C26" s="122">
        <v>0</v>
      </c>
      <c r="D26" s="28">
        <f>FACTORS!$G$2*C26</f>
        <v>0</v>
      </c>
      <c r="E26" s="124">
        <f>D26*24</f>
        <v>0</v>
      </c>
      <c r="F26" s="134">
        <v>0</v>
      </c>
      <c r="G26" s="134">
        <v>0</v>
      </c>
      <c r="H26" s="130">
        <f>FACTORS!$C$12*C26/454</f>
        <v>0</v>
      </c>
      <c r="I26" s="134">
        <f>FACTORS!$D$12*C26/454</f>
        <v>0</v>
      </c>
      <c r="J26" s="134">
        <f>FACTORS!$E$12*C26/454</f>
        <v>0</v>
      </c>
      <c r="K26" s="134">
        <f>FACTORS!$F$12*C26/454</f>
        <v>0</v>
      </c>
      <c r="L26" s="135">
        <f>FACTORS!$G$12*C26/454</f>
        <v>0</v>
      </c>
      <c r="M26" s="130">
        <f>IF(H26=0,0,H26*(E26/(D26*24))*F26*G26/2000)</f>
        <v>0</v>
      </c>
      <c r="N26" s="131">
        <f>IF(I26=0,0,I26*(E26/(D26*24))*G26*F26/2000)</f>
        <v>0</v>
      </c>
      <c r="O26" s="131">
        <f>IF(J26=0,0,J26*(E26/(D26*24))*G26*F26/2000)</f>
        <v>0</v>
      </c>
      <c r="P26" s="131">
        <f>IF(K26=0,0,K26*(E26/(D26*24))*G26*F26/2000)</f>
        <v>0</v>
      </c>
      <c r="Q26" s="132">
        <f>IF(L26=0,0,L26*(E26/(D26*24))*G26*F26/2000)</f>
        <v>0</v>
      </c>
    </row>
    <row r="27" spans="1:17" ht="13.2" x14ac:dyDescent="0.25">
      <c r="A27" s="120"/>
      <c r="B27" s="121" t="s">
        <v>104</v>
      </c>
      <c r="C27" s="122">
        <v>0</v>
      </c>
      <c r="D27" s="28">
        <f>FACTORS!$G$2*C27</f>
        <v>0</v>
      </c>
      <c r="E27" s="124">
        <f>D27*24</f>
        <v>0</v>
      </c>
      <c r="F27" s="134">
        <v>0</v>
      </c>
      <c r="G27" s="134">
        <v>0</v>
      </c>
      <c r="H27" s="130">
        <f>FACTORS!$C$12*C27/454</f>
        <v>0</v>
      </c>
      <c r="I27" s="134">
        <f>FACTORS!$D$12*C27/454</f>
        <v>0</v>
      </c>
      <c r="J27" s="134">
        <f>FACTORS!$E$12*C27/454</f>
        <v>0</v>
      </c>
      <c r="K27" s="134">
        <f>FACTORS!$F$12*C27/454</f>
        <v>0</v>
      </c>
      <c r="L27" s="135">
        <f>FACTORS!$G$12*C27/454</f>
        <v>0</v>
      </c>
      <c r="M27" s="130">
        <f>IF(H27=0,0,H27*(E27/(D27*24))*F27*G27/2000)</f>
        <v>0</v>
      </c>
      <c r="N27" s="131">
        <f>IF(I27=0,0,I27*(E27/(D27*24))*G27*F27/2000)</f>
        <v>0</v>
      </c>
      <c r="O27" s="131">
        <f>IF(J27=0,0,J27*(E27/(D27*24))*G27*F27/2000)</f>
        <v>0</v>
      </c>
      <c r="P27" s="131">
        <f>IF(K27=0,0,K27*(E27/(D27*24))*G27*F27/2000)</f>
        <v>0</v>
      </c>
      <c r="Q27" s="132">
        <f>IF(L27=0,0,L27*(E27/(D27*24))*G27*F27/2000)</f>
        <v>0</v>
      </c>
    </row>
    <row r="28" spans="1:17" ht="13.2" x14ac:dyDescent="0.25">
      <c r="A28" s="136"/>
      <c r="B28" s="137"/>
      <c r="C28" s="138"/>
      <c r="D28" s="139" t="s">
        <v>2</v>
      </c>
      <c r="E28" s="140"/>
      <c r="F28" s="141"/>
      <c r="G28" s="142"/>
      <c r="H28" s="143" t="s">
        <v>2</v>
      </c>
      <c r="I28" s="143" t="s">
        <v>2</v>
      </c>
      <c r="J28" s="143"/>
      <c r="K28" s="143"/>
      <c r="L28" s="143"/>
      <c r="M28" s="147"/>
      <c r="N28" s="148"/>
      <c r="O28" s="143"/>
      <c r="P28" s="143"/>
      <c r="Q28" s="149"/>
    </row>
    <row r="29" spans="1:17" ht="13.2" x14ac:dyDescent="0.25">
      <c r="A29" s="120" t="s">
        <v>114</v>
      </c>
      <c r="B29" s="150" t="s">
        <v>115</v>
      </c>
      <c r="C29" s="122">
        <v>0</v>
      </c>
      <c r="D29" s="123">
        <f>FACTORS!$G$2*C29</f>
        <v>0</v>
      </c>
      <c r="E29" s="124">
        <f t="shared" ref="E29:E36" si="12">D29*24</f>
        <v>0</v>
      </c>
      <c r="F29" s="125">
        <v>0</v>
      </c>
      <c r="G29" s="126">
        <v>0</v>
      </c>
      <c r="H29" s="127">
        <f>FACTORS!$C$11*C29/454</f>
        <v>0</v>
      </c>
      <c r="I29" s="128">
        <f>FACTORS!$D$11*C29/454</f>
        <v>0</v>
      </c>
      <c r="J29" s="128">
        <f>FACTORS!$E$11*C29/454</f>
        <v>0</v>
      </c>
      <c r="K29" s="128">
        <f>FACTORS!$F$11*C29/454</f>
        <v>0</v>
      </c>
      <c r="L29" s="129">
        <f>FACTORS!$G$11*C29/454</f>
        <v>0</v>
      </c>
      <c r="M29" s="130">
        <f>IF(H29=0,0,H29*(E29/(D29*24))*F29*G29/2000)</f>
        <v>0</v>
      </c>
      <c r="N29" s="131">
        <f t="shared" ref="N29:N36" si="13">IF(I29=0,0,I29*(E29/(D29*24))*G29*F29/2000)</f>
        <v>0</v>
      </c>
      <c r="O29" s="131">
        <f t="shared" ref="O29:O36" si="14">IF(J29=0,0,J29*(E29/(D29*24))*G29*F29/2000)</f>
        <v>0</v>
      </c>
      <c r="P29" s="131">
        <f t="shared" ref="P29:P36" si="15">IF(K29=0,0,K29*(E29/(D29*24))*G29*F29/2000)</f>
        <v>0</v>
      </c>
      <c r="Q29" s="132">
        <f t="shared" ref="Q29:Q36" si="16">IF(L29=0,0,L29*(E29/(D29*24))*G29*F29/2000)</f>
        <v>0</v>
      </c>
    </row>
    <row r="30" spans="1:17" ht="13.2" x14ac:dyDescent="0.25">
      <c r="A30" s="151"/>
      <c r="B30" s="150" t="s">
        <v>116</v>
      </c>
      <c r="C30" s="122">
        <v>0</v>
      </c>
      <c r="D30" s="28">
        <f>FACTORS!$G$2*C30</f>
        <v>0</v>
      </c>
      <c r="E30" s="124">
        <f t="shared" si="12"/>
        <v>0</v>
      </c>
      <c r="F30" s="125">
        <v>0</v>
      </c>
      <c r="G30" s="126">
        <v>0</v>
      </c>
      <c r="H30" s="124">
        <f>FACTORS!$C$12*C30/454</f>
        <v>0</v>
      </c>
      <c r="I30" s="134">
        <f>FACTORS!$D$12*C30/454</f>
        <v>0</v>
      </c>
      <c r="J30" s="134">
        <f>FACTORS!$E$12*C30/454</f>
        <v>0</v>
      </c>
      <c r="K30" s="134">
        <f>FACTORS!$F$12*C30/454</f>
        <v>0</v>
      </c>
      <c r="L30" s="135">
        <f>FACTORS!$G$12*C30/454</f>
        <v>0</v>
      </c>
      <c r="M30" s="130">
        <f>IF(H30=0,0,H30*(E30/(D30*24))*F30*G30/2000)</f>
        <v>0</v>
      </c>
      <c r="N30" s="131">
        <f t="shared" si="13"/>
        <v>0</v>
      </c>
      <c r="O30" s="131">
        <f t="shared" si="14"/>
        <v>0</v>
      </c>
      <c r="P30" s="131">
        <f t="shared" si="15"/>
        <v>0</v>
      </c>
      <c r="Q30" s="132">
        <f t="shared" si="16"/>
        <v>0</v>
      </c>
    </row>
    <row r="31" spans="1:17" ht="13.2" x14ac:dyDescent="0.25">
      <c r="A31" s="120"/>
      <c r="B31" s="121" t="s">
        <v>109</v>
      </c>
      <c r="C31" s="122">
        <v>0</v>
      </c>
      <c r="D31" s="28">
        <f>FACTORS!$G$2*C31</f>
        <v>0</v>
      </c>
      <c r="E31" s="124">
        <f t="shared" si="12"/>
        <v>0</v>
      </c>
      <c r="F31" s="125">
        <v>0</v>
      </c>
      <c r="G31" s="126">
        <v>0</v>
      </c>
      <c r="H31" s="124">
        <f>FACTORS!$C$12*C31/454</f>
        <v>0</v>
      </c>
      <c r="I31" s="134">
        <f>FACTORS!$D$12*C31/454</f>
        <v>0</v>
      </c>
      <c r="J31" s="134">
        <f>FACTORS!$E$12*C31/454</f>
        <v>0</v>
      </c>
      <c r="K31" s="134">
        <f>FACTORS!$F$12*C31/454</f>
        <v>0</v>
      </c>
      <c r="L31" s="135">
        <f>FACTORS!$G$12*C31/454</f>
        <v>0</v>
      </c>
      <c r="M31" s="130">
        <f>IF(H31=0,0,H31*(E31/(D31*24))*F31*G31/2000)</f>
        <v>0</v>
      </c>
      <c r="N31" s="131">
        <f t="shared" si="13"/>
        <v>0</v>
      </c>
      <c r="O31" s="131">
        <f t="shared" si="14"/>
        <v>0</v>
      </c>
      <c r="P31" s="131">
        <f t="shared" si="15"/>
        <v>0</v>
      </c>
      <c r="Q31" s="132">
        <f t="shared" si="16"/>
        <v>0</v>
      </c>
    </row>
    <row r="32" spans="1:17" ht="13.2" x14ac:dyDescent="0.25">
      <c r="A32" s="120"/>
      <c r="B32" s="152" t="s">
        <v>117</v>
      </c>
      <c r="C32" s="122">
        <v>0</v>
      </c>
      <c r="D32" s="28">
        <f>FACTORS!$C$2*C32</f>
        <v>0</v>
      </c>
      <c r="E32" s="124">
        <f t="shared" si="12"/>
        <v>0</v>
      </c>
      <c r="F32" s="125">
        <v>0</v>
      </c>
      <c r="G32" s="126">
        <v>0</v>
      </c>
      <c r="H32" s="153" t="s">
        <v>2</v>
      </c>
      <c r="I32" s="134">
        <f>FACTORS!$D$6*C32/454</f>
        <v>0</v>
      </c>
      <c r="J32" s="134">
        <f>FACTORS!$E$6*C32/454</f>
        <v>0</v>
      </c>
      <c r="K32" s="134">
        <f>FACTORS!$F$6*C32/454</f>
        <v>0</v>
      </c>
      <c r="L32" s="135">
        <f>FACTORS!$G$6*C32/454</f>
        <v>0</v>
      </c>
      <c r="M32" s="130" t="s">
        <v>2</v>
      </c>
      <c r="N32" s="131">
        <f t="shared" si="13"/>
        <v>0</v>
      </c>
      <c r="O32" s="154">
        <f t="shared" si="14"/>
        <v>0</v>
      </c>
      <c r="P32" s="131">
        <f t="shared" si="15"/>
        <v>0</v>
      </c>
      <c r="Q32" s="132">
        <f t="shared" si="16"/>
        <v>0</v>
      </c>
    </row>
    <row r="33" spans="1:17" ht="13.2" x14ac:dyDescent="0.25">
      <c r="A33" s="120"/>
      <c r="B33" s="152" t="s">
        <v>118</v>
      </c>
      <c r="C33" s="122">
        <v>0</v>
      </c>
      <c r="D33" s="28">
        <f>FACTORS!$E$2*C33</f>
        <v>0</v>
      </c>
      <c r="E33" s="124">
        <f t="shared" si="12"/>
        <v>0</v>
      </c>
      <c r="F33" s="125">
        <v>0</v>
      </c>
      <c r="G33" s="126">
        <v>0</v>
      </c>
      <c r="H33" s="153" t="s">
        <v>2</v>
      </c>
      <c r="I33" s="134">
        <f>FACTORS!$D$7*C33/454</f>
        <v>0</v>
      </c>
      <c r="J33" s="134">
        <f>FACTORS!$E$7*C33/454</f>
        <v>0</v>
      </c>
      <c r="K33" s="134">
        <f>FACTORS!$F$7*C33/454</f>
        <v>0</v>
      </c>
      <c r="L33" s="135">
        <f>FACTORS!$G$7*C33/454</f>
        <v>0</v>
      </c>
      <c r="M33" s="130" t="s">
        <v>2</v>
      </c>
      <c r="N33" s="131">
        <f t="shared" si="13"/>
        <v>0</v>
      </c>
      <c r="O33" s="154">
        <f t="shared" si="14"/>
        <v>0</v>
      </c>
      <c r="P33" s="131">
        <f t="shared" si="15"/>
        <v>0</v>
      </c>
      <c r="Q33" s="132">
        <f t="shared" si="16"/>
        <v>0</v>
      </c>
    </row>
    <row r="34" spans="1:17" ht="13.2" x14ac:dyDescent="0.25">
      <c r="A34" s="120"/>
      <c r="B34" s="152" t="s">
        <v>119</v>
      </c>
      <c r="C34" s="122">
        <v>0</v>
      </c>
      <c r="D34" s="28">
        <f>FACTORS!$E$2*C34</f>
        <v>0</v>
      </c>
      <c r="E34" s="124">
        <f t="shared" si="12"/>
        <v>0</v>
      </c>
      <c r="F34" s="125">
        <v>0</v>
      </c>
      <c r="G34" s="126">
        <v>0</v>
      </c>
      <c r="H34" s="153" t="s">
        <v>2</v>
      </c>
      <c r="I34" s="134">
        <f>FACTORS!$D$8*C34/454</f>
        <v>0</v>
      </c>
      <c r="J34" s="134">
        <f>FACTORS!$E$8*C34/454</f>
        <v>0</v>
      </c>
      <c r="K34" s="134">
        <f>FACTORS!$F$8*C34/454</f>
        <v>0</v>
      </c>
      <c r="L34" s="135">
        <f>FACTORS!$G$8*C34/454</f>
        <v>0</v>
      </c>
      <c r="M34" s="130" t="s">
        <v>2</v>
      </c>
      <c r="N34" s="131">
        <f t="shared" si="13"/>
        <v>0</v>
      </c>
      <c r="O34" s="154">
        <f t="shared" si="14"/>
        <v>0</v>
      </c>
      <c r="P34" s="131">
        <f t="shared" si="15"/>
        <v>0</v>
      </c>
      <c r="Q34" s="132">
        <f t="shared" si="16"/>
        <v>0</v>
      </c>
    </row>
    <row r="35" spans="1:17" ht="13.2" x14ac:dyDescent="0.25">
      <c r="A35" s="120"/>
      <c r="B35" s="152" t="s">
        <v>120</v>
      </c>
      <c r="C35" s="122">
        <v>0</v>
      </c>
      <c r="D35" s="28">
        <f>FACTORS!$E$2*C35</f>
        <v>0</v>
      </c>
      <c r="E35" s="124">
        <f t="shared" si="12"/>
        <v>0</v>
      </c>
      <c r="F35" s="125">
        <v>0</v>
      </c>
      <c r="G35" s="126">
        <v>0</v>
      </c>
      <c r="H35" s="153" t="s">
        <v>2</v>
      </c>
      <c r="I35" s="134">
        <f>FACTORS!$D$9*C35/454</f>
        <v>0</v>
      </c>
      <c r="J35" s="134">
        <f>FACTORS!$E$9*C35/454</f>
        <v>0</v>
      </c>
      <c r="K35" s="134">
        <f>FACTORS!$F$9*C35/454</f>
        <v>0</v>
      </c>
      <c r="L35" s="135">
        <f>FACTORS!$G$9*C35/454</f>
        <v>0</v>
      </c>
      <c r="M35" s="130" t="s">
        <v>2</v>
      </c>
      <c r="N35" s="131">
        <f t="shared" si="13"/>
        <v>0</v>
      </c>
      <c r="O35" s="154">
        <f t="shared" si="14"/>
        <v>0</v>
      </c>
      <c r="P35" s="131">
        <f t="shared" si="15"/>
        <v>0</v>
      </c>
      <c r="Q35" s="132">
        <f t="shared" si="16"/>
        <v>0</v>
      </c>
    </row>
    <row r="36" spans="1:17" ht="13.2" x14ac:dyDescent="0.25">
      <c r="A36" s="151"/>
      <c r="B36" s="155" t="s">
        <v>121</v>
      </c>
      <c r="C36" s="122">
        <v>0</v>
      </c>
      <c r="D36" s="156">
        <f>C36*1000000/1050</f>
        <v>0</v>
      </c>
      <c r="E36" s="124">
        <f t="shared" si="12"/>
        <v>0</v>
      </c>
      <c r="F36" s="125">
        <v>0</v>
      </c>
      <c r="G36" s="126">
        <v>0</v>
      </c>
      <c r="H36" s="140">
        <f>FACTORS!$C$15*D36/1000000</f>
        <v>0</v>
      </c>
      <c r="I36" s="157">
        <f>FACTORS!$D$15*D36/1000000</f>
        <v>0</v>
      </c>
      <c r="J36" s="157">
        <f>FACTORS!$E$15*D36/1000000</f>
        <v>0</v>
      </c>
      <c r="K36" s="157">
        <f>FACTORS!$F$15*D36/1000000</f>
        <v>0</v>
      </c>
      <c r="L36" s="158">
        <f>FACTORS!$G$15*D36/1000000</f>
        <v>0</v>
      </c>
      <c r="M36" s="130">
        <f>IF(H36=0,0,H36*(E36/(D36*24))*F36*G36/2000)</f>
        <v>0</v>
      </c>
      <c r="N36" s="131">
        <f t="shared" si="13"/>
        <v>0</v>
      </c>
      <c r="O36" s="131">
        <f t="shared" si="14"/>
        <v>0</v>
      </c>
      <c r="P36" s="131">
        <f t="shared" si="15"/>
        <v>0</v>
      </c>
      <c r="Q36" s="132">
        <f t="shared" si="16"/>
        <v>0</v>
      </c>
    </row>
    <row r="37" spans="1:17" ht="13.2" x14ac:dyDescent="0.25">
      <c r="A37" s="151"/>
      <c r="B37" s="159" t="s">
        <v>122</v>
      </c>
      <c r="C37" s="160" t="s">
        <v>123</v>
      </c>
      <c r="D37" s="160" t="s">
        <v>93</v>
      </c>
      <c r="E37" s="161" t="s">
        <v>124</v>
      </c>
      <c r="F37" s="33"/>
      <c r="G37" s="162"/>
      <c r="H37" s="163"/>
      <c r="I37" s="163"/>
      <c r="J37" s="163"/>
      <c r="K37" s="163"/>
      <c r="L37" s="163"/>
      <c r="M37" s="164"/>
      <c r="N37" s="163"/>
      <c r="O37" s="163"/>
      <c r="P37" s="163"/>
      <c r="Q37" s="165"/>
    </row>
    <row r="38" spans="1:17" ht="13.2" x14ac:dyDescent="0.25">
      <c r="A38" s="151"/>
      <c r="B38" s="121" t="s">
        <v>125</v>
      </c>
      <c r="C38" s="122">
        <v>0</v>
      </c>
      <c r="D38" s="166"/>
      <c r="E38" s="167"/>
      <c r="F38" s="168">
        <v>0</v>
      </c>
      <c r="G38" s="126">
        <v>0</v>
      </c>
      <c r="H38" s="169"/>
      <c r="I38" s="170"/>
      <c r="J38" s="170"/>
      <c r="K38" s="128">
        <f>FACTORS!$F$18*C38/24</f>
        <v>0</v>
      </c>
      <c r="L38" s="171"/>
      <c r="M38" s="130"/>
      <c r="N38" s="172"/>
      <c r="O38" s="153"/>
      <c r="P38" s="154">
        <f>C38*G38*0.03/2000</f>
        <v>0</v>
      </c>
      <c r="Q38" s="132" t="s">
        <v>2</v>
      </c>
    </row>
    <row r="39" spans="1:17" ht="13.2" x14ac:dyDescent="0.25">
      <c r="A39" s="151"/>
      <c r="B39" s="121" t="s">
        <v>126</v>
      </c>
      <c r="C39" s="166"/>
      <c r="D39" s="122">
        <v>0</v>
      </c>
      <c r="E39" s="167"/>
      <c r="F39" s="122">
        <v>0</v>
      </c>
      <c r="G39" s="126">
        <v>0</v>
      </c>
      <c r="H39" s="153"/>
      <c r="I39" s="134">
        <f>FACTORS!$D$16*D39/1000000</f>
        <v>0</v>
      </c>
      <c r="J39" s="134">
        <f>FACTORS!$E$16*D39/1000000</f>
        <v>0</v>
      </c>
      <c r="K39" s="134">
        <f>FACTORS!$F$16*D39/1000000</f>
        <v>0</v>
      </c>
      <c r="L39" s="135">
        <f>FACTORS!$G$16*D39/1000000</f>
        <v>0</v>
      </c>
      <c r="M39" s="173" t="s">
        <v>2</v>
      </c>
      <c r="N39" s="154">
        <f>G39*F39*I39/2000</f>
        <v>0</v>
      </c>
      <c r="O39" s="154">
        <f>F39*G39*J39/2000</f>
        <v>0</v>
      </c>
      <c r="P39" s="131">
        <f>F39*G39*K39/2000</f>
        <v>0</v>
      </c>
      <c r="Q39" s="132">
        <f>F39*G39*L39/2000</f>
        <v>0</v>
      </c>
    </row>
    <row r="40" spans="1:17" ht="13.2" x14ac:dyDescent="0.25">
      <c r="A40" s="151"/>
      <c r="B40" s="150" t="s">
        <v>127</v>
      </c>
      <c r="C40" s="166" t="s">
        <v>2</v>
      </c>
      <c r="D40" s="122">
        <v>0</v>
      </c>
      <c r="E40" s="167"/>
      <c r="F40" s="122">
        <v>0</v>
      </c>
      <c r="G40" s="126">
        <v>0</v>
      </c>
      <c r="H40" s="153" t="s">
        <v>2</v>
      </c>
      <c r="I40" s="154" t="s">
        <v>2</v>
      </c>
      <c r="J40" s="154" t="s">
        <v>2</v>
      </c>
      <c r="K40" s="134">
        <f>FACTORS!$F$21*D40</f>
        <v>0</v>
      </c>
      <c r="L40" s="131" t="s">
        <v>2</v>
      </c>
      <c r="M40" s="130" t="s">
        <v>2</v>
      </c>
      <c r="N40" s="172" t="s">
        <v>2</v>
      </c>
      <c r="O40" s="153" t="s">
        <v>8</v>
      </c>
      <c r="P40" s="154">
        <f>F40*G40*K40/2000</f>
        <v>0</v>
      </c>
      <c r="Q40" s="132" t="s">
        <v>2</v>
      </c>
    </row>
    <row r="41" spans="1:17" ht="13.2" x14ac:dyDescent="0.25">
      <c r="A41" s="151"/>
      <c r="B41" s="150" t="s">
        <v>128</v>
      </c>
      <c r="C41" s="166"/>
      <c r="D41" s="166"/>
      <c r="E41" s="174">
        <v>0</v>
      </c>
      <c r="F41" s="166"/>
      <c r="G41" s="126">
        <v>0</v>
      </c>
      <c r="H41" s="153"/>
      <c r="I41" s="154"/>
      <c r="J41" s="154"/>
      <c r="K41" s="134">
        <f>FACTORS!$F$19*E41</f>
        <v>0</v>
      </c>
      <c r="L41" s="131"/>
      <c r="M41" s="130"/>
      <c r="N41" s="172"/>
      <c r="O41" s="154"/>
      <c r="P41" s="154">
        <f>K41*24*G41/2000</f>
        <v>0</v>
      </c>
      <c r="Q41" s="132" t="s">
        <v>2</v>
      </c>
    </row>
    <row r="42" spans="1:17" ht="13.2" x14ac:dyDescent="0.25">
      <c r="A42" s="175"/>
      <c r="B42" s="176" t="s">
        <v>129</v>
      </c>
      <c r="C42" s="177"/>
      <c r="D42" s="138">
        <v>0</v>
      </c>
      <c r="E42" s="167"/>
      <c r="F42" s="168">
        <v>0</v>
      </c>
      <c r="G42" s="178">
        <v>0</v>
      </c>
      <c r="H42" s="145"/>
      <c r="I42" s="143"/>
      <c r="J42" s="143"/>
      <c r="K42" s="157">
        <f>FACTORS!$F$20*D42/1000000</f>
        <v>0</v>
      </c>
      <c r="L42" s="148"/>
      <c r="M42" s="147"/>
      <c r="N42" s="148"/>
      <c r="O42" s="148"/>
      <c r="P42" s="148">
        <f>K42*F42*G42/2000</f>
        <v>0</v>
      </c>
      <c r="Q42" s="149"/>
    </row>
    <row r="43" spans="1:17" ht="13.2" x14ac:dyDescent="0.25">
      <c r="A43" s="120" t="s">
        <v>99</v>
      </c>
      <c r="B43" s="121" t="s">
        <v>130</v>
      </c>
      <c r="C43" s="181">
        <v>0</v>
      </c>
      <c r="D43" s="182"/>
      <c r="E43" s="183"/>
      <c r="F43" s="181">
        <v>0</v>
      </c>
      <c r="G43" s="184">
        <v>0</v>
      </c>
      <c r="H43" s="127">
        <f>FACTORS!$C$17*C43/24</f>
        <v>0</v>
      </c>
      <c r="I43" s="128">
        <f>FACTORS!$D$17*C43/24</f>
        <v>0</v>
      </c>
      <c r="J43" s="128">
        <f>FACTORS!$E$17*C43/24</f>
        <v>0</v>
      </c>
      <c r="K43" s="128">
        <f>FACTORS!$F$17*C43/24</f>
        <v>0</v>
      </c>
      <c r="L43" s="129">
        <f>FACTORS!$G$17*C43/24</f>
        <v>0</v>
      </c>
      <c r="M43" s="173">
        <f>H43*F43*G43/2000</f>
        <v>0</v>
      </c>
      <c r="N43" s="153">
        <f>I43*F43*G43/2000</f>
        <v>0</v>
      </c>
      <c r="O43" s="153">
        <f>J43*F43*G43/2000</f>
        <v>0</v>
      </c>
      <c r="P43" s="154">
        <f>K43*F43/2000</f>
        <v>0</v>
      </c>
      <c r="Q43" s="132">
        <f>L43*F43*G43/2000</f>
        <v>0</v>
      </c>
    </row>
    <row r="44" spans="1:17" ht="13.2" x14ac:dyDescent="0.25">
      <c r="A44" s="120" t="s">
        <v>131</v>
      </c>
      <c r="B44" s="150" t="s">
        <v>132</v>
      </c>
      <c r="C44" s="166"/>
      <c r="D44" s="122">
        <v>0</v>
      </c>
      <c r="E44" s="167" t="s">
        <v>2</v>
      </c>
      <c r="F44" s="122">
        <v>0</v>
      </c>
      <c r="G44" s="178">
        <v>0</v>
      </c>
      <c r="H44" s="145" t="s">
        <v>2</v>
      </c>
      <c r="I44" s="134">
        <f>FACTORS!$D$16*D44/1000000</f>
        <v>0</v>
      </c>
      <c r="J44" s="157">
        <f>FACTORS!$E$16*D44/1000000</f>
        <v>0</v>
      </c>
      <c r="K44" s="157">
        <f>FACTORS!$F$16*D44/1000000</f>
        <v>0</v>
      </c>
      <c r="L44" s="158">
        <f>FACTORS!$G$16*D44/1000000</f>
        <v>0</v>
      </c>
      <c r="M44" s="173" t="s">
        <v>2</v>
      </c>
      <c r="N44" s="153">
        <f>I44*F44*G44/2000</f>
        <v>0</v>
      </c>
      <c r="O44" s="154">
        <f>F44*G44*J44/2000</f>
        <v>0</v>
      </c>
      <c r="P44" s="131">
        <f>F44*G44*K44/2000</f>
        <v>0</v>
      </c>
      <c r="Q44" s="132">
        <f>F44*G44*L44/2000</f>
        <v>0</v>
      </c>
    </row>
    <row r="45" spans="1:17" ht="13.2" x14ac:dyDescent="0.25">
      <c r="A45" s="186"/>
      <c r="B45" s="187"/>
      <c r="C45" s="188"/>
      <c r="D45" s="188"/>
      <c r="E45" s="189"/>
      <c r="F45" s="188"/>
      <c r="G45" s="190"/>
      <c r="H45" s="127"/>
      <c r="I45" s="127"/>
      <c r="J45" s="127"/>
      <c r="K45" s="127"/>
      <c r="L45" s="127"/>
      <c r="M45" s="191"/>
      <c r="N45" s="129"/>
      <c r="O45" s="129"/>
      <c r="P45" s="129"/>
      <c r="Q45" s="192"/>
    </row>
    <row r="46" spans="1:17" ht="13.2" x14ac:dyDescent="0.25">
      <c r="A46" s="194">
        <f>EMISSIONS1!$A$46+1</f>
        <v>2000</v>
      </c>
      <c r="B46" s="195" t="s">
        <v>133</v>
      </c>
      <c r="C46" s="196"/>
      <c r="D46" s="196"/>
      <c r="E46" s="197"/>
      <c r="F46" s="198"/>
      <c r="G46" s="199"/>
      <c r="H46" s="200">
        <f t="shared" ref="H46:Q46" si="17">SUM(H3:H44)</f>
        <v>0</v>
      </c>
      <c r="I46" s="200">
        <f t="shared" si="17"/>
        <v>0</v>
      </c>
      <c r="J46" s="200">
        <f t="shared" si="17"/>
        <v>0</v>
      </c>
      <c r="K46" s="200">
        <f t="shared" si="17"/>
        <v>0</v>
      </c>
      <c r="L46" s="201">
        <f t="shared" si="17"/>
        <v>0</v>
      </c>
      <c r="M46" s="200">
        <f t="shared" si="17"/>
        <v>0</v>
      </c>
      <c r="N46" s="200">
        <f t="shared" si="17"/>
        <v>0</v>
      </c>
      <c r="O46" s="200">
        <f t="shared" si="17"/>
        <v>0</v>
      </c>
      <c r="P46" s="200">
        <f t="shared" si="17"/>
        <v>0</v>
      </c>
      <c r="Q46" s="202">
        <f t="shared" si="17"/>
        <v>0</v>
      </c>
    </row>
    <row r="47" spans="1:17" ht="13.2" x14ac:dyDescent="0.25">
      <c r="A47" s="205"/>
      <c r="B47" s="206"/>
      <c r="C47" s="122" t="s">
        <v>2</v>
      </c>
      <c r="D47" s="122"/>
      <c r="E47" s="174"/>
      <c r="F47" s="122"/>
      <c r="G47" s="207"/>
      <c r="H47" s="124"/>
      <c r="I47" s="124"/>
      <c r="J47" s="124"/>
      <c r="K47" s="124"/>
      <c r="L47" s="208"/>
      <c r="M47" s="135"/>
      <c r="N47" s="135"/>
      <c r="O47" s="135"/>
      <c r="P47" s="135"/>
      <c r="Q47" s="209"/>
    </row>
    <row r="48" spans="1:17" ht="26.1" customHeight="1" x14ac:dyDescent="0.25">
      <c r="A48" s="210" t="s">
        <v>134</v>
      </c>
      <c r="B48" s="211" t="s">
        <v>135</v>
      </c>
      <c r="C48" s="96"/>
      <c r="D48" s="96"/>
      <c r="E48" s="92"/>
      <c r="F48" s="96"/>
      <c r="G48" s="96"/>
      <c r="H48" s="212"/>
      <c r="I48" s="212"/>
      <c r="J48" s="212"/>
      <c r="K48" s="212"/>
      <c r="L48" s="212"/>
      <c r="M48" s="213">
        <f>33.3*$B$49</f>
        <v>0</v>
      </c>
      <c r="N48" s="214">
        <f>33.3*$B$49</f>
        <v>0</v>
      </c>
      <c r="O48" s="215">
        <f>33.3*$B$49</f>
        <v>0</v>
      </c>
      <c r="P48" s="214">
        <f>33.3*$B$49</f>
        <v>0</v>
      </c>
      <c r="Q48" s="216">
        <f>3400*$B$49^(2/3)</f>
        <v>0</v>
      </c>
    </row>
    <row r="49" spans="1:17" ht="13.8" thickBot="1" x14ac:dyDescent="0.3">
      <c r="A49" s="217"/>
      <c r="B49" s="218">
        <v>0</v>
      </c>
      <c r="C49" s="219"/>
      <c r="D49" s="219"/>
      <c r="E49" s="220"/>
      <c r="F49" s="219"/>
      <c r="G49" s="219"/>
      <c r="H49" s="221"/>
      <c r="I49" s="221"/>
      <c r="J49" s="221"/>
      <c r="K49" s="221"/>
      <c r="L49" s="221"/>
      <c r="M49" s="222"/>
      <c r="N49" s="223"/>
      <c r="O49" s="224"/>
      <c r="P49" s="223"/>
      <c r="Q49" s="225"/>
    </row>
    <row r="50" spans="1:17" ht="13.2" thickTop="1" x14ac:dyDescent="0.25"/>
  </sheetData>
  <phoneticPr fontId="0" type="noConversion"/>
  <printOptions horizontalCentered="1"/>
  <pageMargins left="0.25" right="0.25" top="1" bottom="0.5" header="0.5" footer="0.5"/>
  <pageSetup scale="66" orientation="landscape" horizontalDpi="300" verticalDpi="300" r:id="rId1"/>
  <headerFooter alignWithMargins="0">
    <oddHeader>&amp;C&amp;"MS Sans Serif,Bold"AIR EMISSIONS CALCULATIONS - SECOND YEAR</oddHeader>
    <oddFooter>&amp;L&amp;"Arial,Bold"FORM BOEM-0139&amp;"Arial,Regular" &amp;8     &amp;10  &amp;RPage 4 of 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0"/>
  <sheetViews>
    <sheetView topLeftCell="C1" workbookViewId="0">
      <selection activeCell="M6" sqref="M6"/>
    </sheetView>
  </sheetViews>
  <sheetFormatPr defaultRowHeight="12.6" x14ac:dyDescent="0.25"/>
  <cols>
    <col min="1" max="1" width="16.6640625" customWidth="1"/>
    <col min="2" max="2" width="28.6640625" customWidth="1"/>
    <col min="3" max="17" width="10.6640625" customWidth="1"/>
  </cols>
  <sheetData>
    <row r="1" spans="1:24" ht="13.2" thickBot="1" x14ac:dyDescent="0.3">
      <c r="A1" s="58" t="s">
        <v>3</v>
      </c>
      <c r="B1" s="58" t="s">
        <v>4</v>
      </c>
      <c r="C1" s="58" t="s">
        <v>5</v>
      </c>
      <c r="D1" s="58" t="s">
        <v>7</v>
      </c>
      <c r="E1" s="59" t="s">
        <v>9</v>
      </c>
      <c r="F1" s="58" t="s">
        <v>10</v>
      </c>
      <c r="G1" s="60"/>
      <c r="H1" s="61"/>
      <c r="I1" s="62" t="s">
        <v>78</v>
      </c>
      <c r="J1" s="63" t="s">
        <v>2</v>
      </c>
      <c r="K1" s="63" t="s">
        <v>79</v>
      </c>
      <c r="L1" s="64" t="s">
        <v>14</v>
      </c>
      <c r="M1" s="65"/>
      <c r="N1" s="65"/>
      <c r="O1" s="65"/>
      <c r="P1" s="65"/>
      <c r="Q1" s="66"/>
    </row>
    <row r="2" spans="1:24" ht="13.8" thickBot="1" x14ac:dyDescent="0.3">
      <c r="A2" s="69" t="str">
        <f>TITLE!$C$1</f>
        <v xml:space="preserve"> </v>
      </c>
      <c r="B2" s="69" t="str">
        <f>TITLE!$C$2</f>
        <v xml:space="preserve"> </v>
      </c>
      <c r="C2" s="70" t="str">
        <f>TITLE!$C$3</f>
        <v xml:space="preserve">   </v>
      </c>
      <c r="D2" s="69" t="str">
        <f>TITLE!$C$4</f>
        <v xml:space="preserve">  </v>
      </c>
      <c r="E2" s="70" t="str">
        <f>TITLE!$C$5</f>
        <v xml:space="preserve"> </v>
      </c>
      <c r="F2" s="69" t="str">
        <f>TITLE!$C$6</f>
        <v xml:space="preserve">    </v>
      </c>
      <c r="G2" s="69"/>
      <c r="H2" s="69"/>
      <c r="I2" s="71" t="str">
        <f>TITLE!$C$7</f>
        <v xml:space="preserve">  </v>
      </c>
      <c r="J2" s="72"/>
      <c r="K2" s="69" t="str">
        <f>TITLE!$C$8</f>
        <v xml:space="preserve"> </v>
      </c>
      <c r="L2" s="71" t="e">
        <f>TITLE!#REF!</f>
        <v>#REF!</v>
      </c>
      <c r="M2" s="73"/>
      <c r="N2" s="73"/>
      <c r="O2" s="73"/>
      <c r="P2" s="73"/>
      <c r="Q2" s="74"/>
    </row>
    <row r="3" spans="1:24" s="53" customFormat="1" ht="12.75" customHeight="1" thickTop="1" x14ac:dyDescent="0.25">
      <c r="A3" s="77" t="s">
        <v>80</v>
      </c>
      <c r="B3" s="78" t="s">
        <v>81</v>
      </c>
      <c r="C3" s="78" t="s">
        <v>82</v>
      </c>
      <c r="D3" s="78" t="s">
        <v>83</v>
      </c>
      <c r="E3" s="79" t="s">
        <v>84</v>
      </c>
      <c r="F3" s="80" t="s">
        <v>85</v>
      </c>
      <c r="G3" s="81"/>
      <c r="H3" s="82"/>
      <c r="I3" s="82"/>
      <c r="J3" s="82" t="s">
        <v>86</v>
      </c>
      <c r="K3" s="82"/>
      <c r="L3" s="83"/>
      <c r="M3" s="84"/>
      <c r="N3" s="84"/>
      <c r="O3" s="82" t="s">
        <v>87</v>
      </c>
      <c r="P3" s="84"/>
      <c r="Q3" s="85"/>
      <c r="R3" s="86"/>
      <c r="S3" s="9"/>
      <c r="T3" s="9"/>
      <c r="U3" s="9"/>
      <c r="V3" s="9"/>
      <c r="W3" s="9"/>
      <c r="X3" s="9"/>
    </row>
    <row r="4" spans="1:24" ht="13.2" x14ac:dyDescent="0.25">
      <c r="A4" s="87"/>
      <c r="B4" s="88" t="s">
        <v>88</v>
      </c>
      <c r="C4" s="88" t="s">
        <v>89</v>
      </c>
      <c r="D4" s="88" t="s">
        <v>90</v>
      </c>
      <c r="E4" s="89" t="s">
        <v>91</v>
      </c>
      <c r="F4" s="90"/>
      <c r="G4" s="91"/>
      <c r="H4" s="92"/>
      <c r="I4" s="92"/>
      <c r="J4" s="92"/>
      <c r="K4" s="92"/>
      <c r="L4" s="93"/>
      <c r="M4" s="94"/>
      <c r="N4" s="94"/>
      <c r="O4" s="92"/>
      <c r="P4" s="94"/>
      <c r="Q4" s="95"/>
    </row>
    <row r="5" spans="1:24" ht="13.2" x14ac:dyDescent="0.25">
      <c r="A5" s="97"/>
      <c r="B5" s="98" t="s">
        <v>92</v>
      </c>
      <c r="C5" s="99" t="s">
        <v>89</v>
      </c>
      <c r="D5" s="99" t="s">
        <v>93</v>
      </c>
      <c r="E5" s="100" t="s">
        <v>94</v>
      </c>
      <c r="F5" s="101"/>
      <c r="G5" s="102"/>
      <c r="H5" s="103"/>
      <c r="I5" s="103"/>
      <c r="J5" s="103"/>
      <c r="K5" s="103"/>
      <c r="L5" s="104"/>
      <c r="M5" s="105"/>
      <c r="N5" s="105"/>
      <c r="O5" s="103"/>
      <c r="P5" s="105"/>
      <c r="Q5" s="106"/>
    </row>
    <row r="6" spans="1:24" ht="13.8" thickBot="1" x14ac:dyDescent="0.3">
      <c r="A6" s="108"/>
      <c r="B6" s="109" t="s">
        <v>95</v>
      </c>
      <c r="C6" s="110" t="s">
        <v>96</v>
      </c>
      <c r="D6" s="111" t="s">
        <v>93</v>
      </c>
      <c r="E6" s="112" t="s">
        <v>94</v>
      </c>
      <c r="F6" s="113" t="s">
        <v>97</v>
      </c>
      <c r="G6" s="114" t="s">
        <v>98</v>
      </c>
      <c r="H6" s="112" t="s">
        <v>32</v>
      </c>
      <c r="I6" s="112" t="s">
        <v>33</v>
      </c>
      <c r="J6" s="112" t="s">
        <v>34</v>
      </c>
      <c r="K6" s="112" t="s">
        <v>35</v>
      </c>
      <c r="L6" s="115" t="s">
        <v>36</v>
      </c>
      <c r="M6" s="116" t="s">
        <v>32</v>
      </c>
      <c r="N6" s="116" t="s">
        <v>33</v>
      </c>
      <c r="O6" s="116" t="s">
        <v>34</v>
      </c>
      <c r="P6" s="116" t="s">
        <v>35</v>
      </c>
      <c r="Q6" s="117" t="s">
        <v>36</v>
      </c>
    </row>
    <row r="7" spans="1:24" ht="13.8" thickTop="1" x14ac:dyDescent="0.25">
      <c r="A7" s="120" t="s">
        <v>99</v>
      </c>
      <c r="B7" s="121" t="s">
        <v>100</v>
      </c>
      <c r="C7" s="122">
        <v>0</v>
      </c>
      <c r="D7" s="123">
        <f>FACTORS!$G$2*C7</f>
        <v>0</v>
      </c>
      <c r="E7" s="124">
        <f t="shared" ref="E7:E15" si="0">D7*24</f>
        <v>0</v>
      </c>
      <c r="F7" s="125">
        <v>0</v>
      </c>
      <c r="G7" s="126">
        <v>0</v>
      </c>
      <c r="H7" s="127">
        <f>FACTORS!$C$12*C7/454</f>
        <v>0</v>
      </c>
      <c r="I7" s="128">
        <f>FACTORS!$D$12*C7/454</f>
        <v>0</v>
      </c>
      <c r="J7" s="128">
        <f>FACTORS!$E$12*C7/454</f>
        <v>0</v>
      </c>
      <c r="K7" s="128">
        <f>FACTORS!$F$12*C7/454</f>
        <v>0</v>
      </c>
      <c r="L7" s="129">
        <f>FACTORS!$G$12*C7/454</f>
        <v>0</v>
      </c>
      <c r="M7" s="130">
        <f t="shared" ref="M7:M15" si="1">IF(H7=0,0,H7*(E7/(D7*24))*F7*G7/2000)</f>
        <v>0</v>
      </c>
      <c r="N7" s="131">
        <f t="shared" ref="N7:N15" si="2">IF(I7=0,0,I7*(E7/(D7*24))*G7*F7/2000)</f>
        <v>0</v>
      </c>
      <c r="O7" s="131">
        <f t="shared" ref="O7:O15" si="3">IF(J7=0,0,J7*(E7/(D7*24))*G7*F7/2000)</f>
        <v>0</v>
      </c>
      <c r="P7" s="131">
        <f t="shared" ref="P7:P15" si="4">IF(K7=0,0,K7*(E7/(D7*24))*G7*F7/2000)</f>
        <v>0</v>
      </c>
      <c r="Q7" s="132">
        <f t="shared" ref="Q7:Q15" si="5">IF(L7=0,0,L7*(E7/(D7*24))*G7*F7/2000)</f>
        <v>0</v>
      </c>
    </row>
    <row r="8" spans="1:24" ht="13.2" x14ac:dyDescent="0.25">
      <c r="A8" s="120"/>
      <c r="B8" s="121" t="s">
        <v>100</v>
      </c>
      <c r="C8" s="122">
        <v>0</v>
      </c>
      <c r="D8" s="28">
        <f>FACTORS!$G$2*C8</f>
        <v>0</v>
      </c>
      <c r="E8" s="124">
        <f t="shared" si="0"/>
        <v>0</v>
      </c>
      <c r="F8" s="125">
        <v>0</v>
      </c>
      <c r="G8" s="126">
        <v>0</v>
      </c>
      <c r="H8" s="124">
        <f>FACTORS!$C$12*C8/454</f>
        <v>0</v>
      </c>
      <c r="I8" s="134">
        <f>FACTORS!$D$12*C8/454</f>
        <v>0</v>
      </c>
      <c r="J8" s="134">
        <f>FACTORS!$E$12*C8/454</f>
        <v>0</v>
      </c>
      <c r="K8" s="134">
        <f>FACTORS!$F$12*C8/454</f>
        <v>0</v>
      </c>
      <c r="L8" s="135">
        <f>FACTORS!$G$12*C8/454</f>
        <v>0</v>
      </c>
      <c r="M8" s="130">
        <f t="shared" si="1"/>
        <v>0</v>
      </c>
      <c r="N8" s="131">
        <f t="shared" si="2"/>
        <v>0</v>
      </c>
      <c r="O8" s="131">
        <f t="shared" si="3"/>
        <v>0</v>
      </c>
      <c r="P8" s="131">
        <f t="shared" si="4"/>
        <v>0</v>
      </c>
      <c r="Q8" s="132">
        <f t="shared" si="5"/>
        <v>0</v>
      </c>
    </row>
    <row r="9" spans="1:24" ht="13.2" x14ac:dyDescent="0.25">
      <c r="A9" s="120"/>
      <c r="B9" s="121" t="s">
        <v>100</v>
      </c>
      <c r="C9" s="122">
        <v>0</v>
      </c>
      <c r="D9" s="28">
        <f>FACTORS!$G$2*C9</f>
        <v>0</v>
      </c>
      <c r="E9" s="124">
        <f t="shared" si="0"/>
        <v>0</v>
      </c>
      <c r="F9" s="125">
        <v>0</v>
      </c>
      <c r="G9" s="126">
        <v>0</v>
      </c>
      <c r="H9" s="124">
        <f>FACTORS!$C$12*C9/454</f>
        <v>0</v>
      </c>
      <c r="I9" s="134">
        <f>FACTORS!$D$12*C9/454</f>
        <v>0</v>
      </c>
      <c r="J9" s="134">
        <f>FACTORS!$E$12*C9/454</f>
        <v>0</v>
      </c>
      <c r="K9" s="134">
        <f>FACTORS!$F$12*C9/454</f>
        <v>0</v>
      </c>
      <c r="L9" s="135">
        <f>FACTORS!$G$12*C9/454</f>
        <v>0</v>
      </c>
      <c r="M9" s="130">
        <f t="shared" si="1"/>
        <v>0</v>
      </c>
      <c r="N9" s="131">
        <f t="shared" si="2"/>
        <v>0</v>
      </c>
      <c r="O9" s="131">
        <f t="shared" si="3"/>
        <v>0</v>
      </c>
      <c r="P9" s="131">
        <f t="shared" si="4"/>
        <v>0</v>
      </c>
      <c r="Q9" s="132">
        <f t="shared" si="5"/>
        <v>0</v>
      </c>
    </row>
    <row r="10" spans="1:24" ht="13.2" x14ac:dyDescent="0.25">
      <c r="A10" s="120"/>
      <c r="B10" s="121" t="s">
        <v>100</v>
      </c>
      <c r="C10" s="122">
        <v>0</v>
      </c>
      <c r="D10" s="28">
        <f>FACTORS!$G$2*C10</f>
        <v>0</v>
      </c>
      <c r="E10" s="124">
        <f t="shared" si="0"/>
        <v>0</v>
      </c>
      <c r="F10" s="125">
        <v>0</v>
      </c>
      <c r="G10" s="126">
        <v>0</v>
      </c>
      <c r="H10" s="124">
        <f>FACTORS!$C$12*C10/454</f>
        <v>0</v>
      </c>
      <c r="I10" s="134">
        <f>FACTORS!$D$12*C10/454</f>
        <v>0</v>
      </c>
      <c r="J10" s="134">
        <f>FACTORS!$E$12*C10/454</f>
        <v>0</v>
      </c>
      <c r="K10" s="134">
        <f>FACTORS!$F$12*C10/454</f>
        <v>0</v>
      </c>
      <c r="L10" s="135">
        <f>FACTORS!$G$12*C10/454</f>
        <v>0</v>
      </c>
      <c r="M10" s="130">
        <f t="shared" si="1"/>
        <v>0</v>
      </c>
      <c r="N10" s="131">
        <f t="shared" si="2"/>
        <v>0</v>
      </c>
      <c r="O10" s="131">
        <f t="shared" si="3"/>
        <v>0</v>
      </c>
      <c r="P10" s="131">
        <f t="shared" si="4"/>
        <v>0</v>
      </c>
      <c r="Q10" s="132">
        <f t="shared" si="5"/>
        <v>0</v>
      </c>
    </row>
    <row r="11" spans="1:24" ht="13.2" x14ac:dyDescent="0.25">
      <c r="A11" s="120"/>
      <c r="B11" s="121" t="s">
        <v>101</v>
      </c>
      <c r="C11" s="168">
        <v>0</v>
      </c>
      <c r="D11" s="166"/>
      <c r="E11" s="167"/>
      <c r="F11" s="168">
        <v>0</v>
      </c>
      <c r="G11" s="126">
        <v>0</v>
      </c>
      <c r="H11" s="124">
        <f>FACTORS!$C$13*C11/24</f>
        <v>0</v>
      </c>
      <c r="I11" s="134">
        <f>FACTORS!$D$13*C11/24</f>
        <v>0</v>
      </c>
      <c r="J11" s="134">
        <f>FACTORS!$E$13*C11/24</f>
        <v>0</v>
      </c>
      <c r="K11" s="134">
        <f>FACTORS!$F$13*C11/24</f>
        <v>0</v>
      </c>
      <c r="L11" s="135">
        <f>FACTORS!$G$13*C11/24</f>
        <v>0</v>
      </c>
      <c r="M11" s="173">
        <f>H11*F11*G11/2000</f>
        <v>0</v>
      </c>
      <c r="N11" s="153">
        <f>I11*F11*G11/2000</f>
        <v>0</v>
      </c>
      <c r="O11" s="153">
        <f>J11*F11*G11/2000</f>
        <v>0</v>
      </c>
      <c r="P11" s="154">
        <f>K11*F11*G11/2000</f>
        <v>0</v>
      </c>
      <c r="Q11" s="132">
        <f>L11*F11*G11/2000</f>
        <v>0</v>
      </c>
    </row>
    <row r="12" spans="1:24" ht="13.2" x14ac:dyDescent="0.25">
      <c r="A12" s="120"/>
      <c r="B12" s="121" t="s">
        <v>102</v>
      </c>
      <c r="C12" s="122">
        <v>0</v>
      </c>
      <c r="D12" s="28">
        <f>FACTORS!$G$2*C12</f>
        <v>0</v>
      </c>
      <c r="E12" s="124">
        <f t="shared" si="0"/>
        <v>0</v>
      </c>
      <c r="F12" s="125">
        <v>0</v>
      </c>
      <c r="G12" s="126">
        <v>0</v>
      </c>
      <c r="H12" s="124">
        <f>FACTORS!$C$11*C12/454</f>
        <v>0</v>
      </c>
      <c r="I12" s="134">
        <f>FACTORS!$D$11*C12/454</f>
        <v>0</v>
      </c>
      <c r="J12" s="134">
        <f>FACTORS!$E$11*C12/454</f>
        <v>0</v>
      </c>
      <c r="K12" s="134">
        <f>FACTORS!$F$11*C12/454</f>
        <v>0</v>
      </c>
      <c r="L12" s="135">
        <f>FACTORS!$G$11*C12/454</f>
        <v>0</v>
      </c>
      <c r="M12" s="130">
        <f t="shared" si="1"/>
        <v>0</v>
      </c>
      <c r="N12" s="131">
        <f t="shared" si="2"/>
        <v>0</v>
      </c>
      <c r="O12" s="131">
        <f t="shared" si="3"/>
        <v>0</v>
      </c>
      <c r="P12" s="131">
        <f t="shared" si="4"/>
        <v>0</v>
      </c>
      <c r="Q12" s="132">
        <f t="shared" si="5"/>
        <v>0</v>
      </c>
    </row>
    <row r="13" spans="1:24" ht="13.2" x14ac:dyDescent="0.25">
      <c r="A13" s="120"/>
      <c r="B13" s="121" t="s">
        <v>103</v>
      </c>
      <c r="C13" s="122">
        <v>0</v>
      </c>
      <c r="D13" s="28">
        <f>FACTORS!$G$2*C13</f>
        <v>0</v>
      </c>
      <c r="E13" s="124">
        <f t="shared" si="0"/>
        <v>0</v>
      </c>
      <c r="F13" s="125">
        <v>0</v>
      </c>
      <c r="G13" s="126">
        <v>0</v>
      </c>
      <c r="H13" s="124">
        <f>FACTORS!$C$12*C13/454</f>
        <v>0</v>
      </c>
      <c r="I13" s="134">
        <f>FACTORS!$D$12*C13/454</f>
        <v>0</v>
      </c>
      <c r="J13" s="134">
        <f>FACTORS!$E$12*C13/454</f>
        <v>0</v>
      </c>
      <c r="K13" s="134">
        <f>FACTORS!$F$12*C13/454</f>
        <v>0</v>
      </c>
      <c r="L13" s="135">
        <f>FACTORS!$G$12*C13/454</f>
        <v>0</v>
      </c>
      <c r="M13" s="130">
        <f t="shared" si="1"/>
        <v>0</v>
      </c>
      <c r="N13" s="131">
        <f t="shared" si="2"/>
        <v>0</v>
      </c>
      <c r="O13" s="131">
        <f t="shared" si="3"/>
        <v>0</v>
      </c>
      <c r="P13" s="131">
        <f t="shared" si="4"/>
        <v>0</v>
      </c>
      <c r="Q13" s="132">
        <f t="shared" si="5"/>
        <v>0</v>
      </c>
    </row>
    <row r="14" spans="1:24" ht="13.2" x14ac:dyDescent="0.25">
      <c r="A14" s="120"/>
      <c r="B14" s="121" t="s">
        <v>104</v>
      </c>
      <c r="C14" s="122">
        <v>0</v>
      </c>
      <c r="D14" s="28">
        <f>FACTORS!$G$2*C14</f>
        <v>0</v>
      </c>
      <c r="E14" s="124">
        <f t="shared" si="0"/>
        <v>0</v>
      </c>
      <c r="F14" s="125">
        <v>0</v>
      </c>
      <c r="G14" s="126">
        <v>0</v>
      </c>
      <c r="H14" s="124">
        <f>FACTORS!$C$12*C14/454</f>
        <v>0</v>
      </c>
      <c r="I14" s="134">
        <f>FACTORS!$D$12*C14/454</f>
        <v>0</v>
      </c>
      <c r="J14" s="134">
        <f>FACTORS!$E$12*C14/454</f>
        <v>0</v>
      </c>
      <c r="K14" s="134">
        <f>FACTORS!$F$12*C14/454</f>
        <v>0</v>
      </c>
      <c r="L14" s="135">
        <f>FACTORS!$G$12*C14/454</f>
        <v>0</v>
      </c>
      <c r="M14" s="130">
        <f t="shared" si="1"/>
        <v>0</v>
      </c>
      <c r="N14" s="131">
        <f t="shared" si="2"/>
        <v>0</v>
      </c>
      <c r="O14" s="131">
        <f t="shared" si="3"/>
        <v>0</v>
      </c>
      <c r="P14" s="131">
        <f t="shared" si="4"/>
        <v>0</v>
      </c>
      <c r="Q14" s="132">
        <f t="shared" si="5"/>
        <v>0</v>
      </c>
    </row>
    <row r="15" spans="1:24" ht="13.2" x14ac:dyDescent="0.25">
      <c r="A15" s="120"/>
      <c r="B15" s="121" t="s">
        <v>105</v>
      </c>
      <c r="C15" s="122">
        <v>0</v>
      </c>
      <c r="D15" s="28">
        <f>FACTORS!$G$2*C15</f>
        <v>0</v>
      </c>
      <c r="E15" s="124">
        <f t="shared" si="0"/>
        <v>0</v>
      </c>
      <c r="F15" s="122">
        <v>0</v>
      </c>
      <c r="G15" s="126">
        <v>0</v>
      </c>
      <c r="H15" s="124">
        <f>FACTORS!$C$12*C15/454</f>
        <v>0</v>
      </c>
      <c r="I15" s="134">
        <f>FACTORS!$D$12*C15/454</f>
        <v>0</v>
      </c>
      <c r="J15" s="134">
        <f>FACTORS!$E$12*C15/454</f>
        <v>0</v>
      </c>
      <c r="K15" s="134">
        <f>FACTORS!$F$12*C15/454</f>
        <v>0</v>
      </c>
      <c r="L15" s="135">
        <f>FACTORS!$G$12*C15/454</f>
        <v>0</v>
      </c>
      <c r="M15" s="130">
        <f t="shared" si="1"/>
        <v>0</v>
      </c>
      <c r="N15" s="131">
        <f t="shared" si="2"/>
        <v>0</v>
      </c>
      <c r="O15" s="131">
        <f t="shared" si="3"/>
        <v>0</v>
      </c>
      <c r="P15" s="131">
        <f t="shared" si="4"/>
        <v>0</v>
      </c>
      <c r="Q15" s="132">
        <f t="shared" si="5"/>
        <v>0</v>
      </c>
    </row>
    <row r="16" spans="1:24" ht="13.2" x14ac:dyDescent="0.25">
      <c r="A16" s="136"/>
      <c r="B16" s="137"/>
      <c r="C16" s="138"/>
      <c r="D16" s="139" t="s">
        <v>2</v>
      </c>
      <c r="E16" s="140"/>
      <c r="F16" s="141"/>
      <c r="G16" s="142"/>
      <c r="H16" s="143" t="s">
        <v>2</v>
      </c>
      <c r="I16" s="143" t="s">
        <v>2</v>
      </c>
      <c r="J16" s="143"/>
      <c r="K16" s="143"/>
      <c r="L16" s="143"/>
      <c r="M16" s="144"/>
      <c r="N16" s="145"/>
      <c r="O16" s="145"/>
      <c r="P16" s="145"/>
      <c r="Q16" s="146"/>
    </row>
    <row r="17" spans="1:17" ht="13.2" x14ac:dyDescent="0.25">
      <c r="A17" s="120" t="s">
        <v>106</v>
      </c>
      <c r="B17" s="121" t="s">
        <v>107</v>
      </c>
      <c r="C17" s="122">
        <v>0</v>
      </c>
      <c r="D17" s="123">
        <f>FACTORS!$G$2*C17</f>
        <v>0</v>
      </c>
      <c r="E17" s="124">
        <f t="shared" ref="E17:E22" si="6">D17*24</f>
        <v>0</v>
      </c>
      <c r="F17" s="125">
        <v>0</v>
      </c>
      <c r="G17" s="126">
        <v>0</v>
      </c>
      <c r="H17" s="127">
        <f>FACTORS!$C$12*C17/454</f>
        <v>0</v>
      </c>
      <c r="I17" s="128">
        <f>FACTORS!$D$12*C17/454</f>
        <v>0</v>
      </c>
      <c r="J17" s="128">
        <f>FACTORS!$E$12*C17/454</f>
        <v>0</v>
      </c>
      <c r="K17" s="128">
        <f>FACTORS!$F$12*C17/454</f>
        <v>0</v>
      </c>
      <c r="L17" s="129">
        <f>FACTORS!$G$12*C17/454</f>
        <v>0</v>
      </c>
      <c r="M17" s="130">
        <f t="shared" ref="M17:M22" si="7">IF(H17=0,0,H17*(E17/(D17*24))*F17*G17/2000)</f>
        <v>0</v>
      </c>
      <c r="N17" s="131">
        <f t="shared" ref="N17:N22" si="8">IF(I17=0,0,I17*(E17/(D17*24))*G17*F17/2000)</f>
        <v>0</v>
      </c>
      <c r="O17" s="131">
        <f t="shared" ref="O17:O22" si="9">IF(J17=0,0,J17*(E17/(D17*24))*G17*F17/2000)</f>
        <v>0</v>
      </c>
      <c r="P17" s="131">
        <f t="shared" ref="P17:P22" si="10">IF(K17=0,0,K17*(E17/(D17*24))*G17*F17/2000)</f>
        <v>0</v>
      </c>
      <c r="Q17" s="132">
        <f t="shared" ref="Q17:Q22" si="11">IF(L17=0,0,L17*(E17/(D17*24))*G17*F17/2000)</f>
        <v>0</v>
      </c>
    </row>
    <row r="18" spans="1:17" ht="13.2" x14ac:dyDescent="0.25">
      <c r="A18" s="120" t="s">
        <v>108</v>
      </c>
      <c r="B18" s="121" t="s">
        <v>109</v>
      </c>
      <c r="C18" s="122">
        <v>0</v>
      </c>
      <c r="D18" s="28">
        <f>FACTORS!$G$2*C18</f>
        <v>0</v>
      </c>
      <c r="E18" s="124">
        <f t="shared" si="6"/>
        <v>0</v>
      </c>
      <c r="F18" s="125">
        <v>0</v>
      </c>
      <c r="G18" s="126">
        <v>0</v>
      </c>
      <c r="H18" s="124">
        <f>FACTORS!$C$12*C18/454</f>
        <v>0</v>
      </c>
      <c r="I18" s="134">
        <f>FACTORS!$D$12*C18/454</f>
        <v>0</v>
      </c>
      <c r="J18" s="134">
        <f>FACTORS!$E$12*C18/454</f>
        <v>0</v>
      </c>
      <c r="K18" s="134">
        <f>FACTORS!$F$12*C18/454</f>
        <v>0</v>
      </c>
      <c r="L18" s="135">
        <f>FACTORS!$G$12*C18/454</f>
        <v>0</v>
      </c>
      <c r="M18" s="130">
        <f t="shared" si="7"/>
        <v>0</v>
      </c>
      <c r="N18" s="131">
        <f t="shared" si="8"/>
        <v>0</v>
      </c>
      <c r="O18" s="131">
        <f t="shared" si="9"/>
        <v>0</v>
      </c>
      <c r="P18" s="131">
        <f t="shared" si="10"/>
        <v>0</v>
      </c>
      <c r="Q18" s="132">
        <f t="shared" si="11"/>
        <v>0</v>
      </c>
    </row>
    <row r="19" spans="1:17" ht="13.2" x14ac:dyDescent="0.25">
      <c r="A19" s="120"/>
      <c r="B19" s="121" t="s">
        <v>110</v>
      </c>
      <c r="C19" s="122">
        <v>0</v>
      </c>
      <c r="D19" s="28">
        <f>FACTORS!$G$2*C19</f>
        <v>0</v>
      </c>
      <c r="E19" s="124">
        <f t="shared" si="6"/>
        <v>0</v>
      </c>
      <c r="F19" s="125">
        <v>0</v>
      </c>
      <c r="G19" s="126">
        <v>0</v>
      </c>
      <c r="H19" s="124">
        <f>FACTORS!$C$12*C19/454</f>
        <v>0</v>
      </c>
      <c r="I19" s="134">
        <f>FACTORS!$D$12*C19/454</f>
        <v>0</v>
      </c>
      <c r="J19" s="134">
        <f>FACTORS!$E$12*C19/454</f>
        <v>0</v>
      </c>
      <c r="K19" s="134">
        <f>FACTORS!$F$12*C19/454</f>
        <v>0</v>
      </c>
      <c r="L19" s="135">
        <f>FACTORS!$G$12*C19/454</f>
        <v>0</v>
      </c>
      <c r="M19" s="130">
        <f t="shared" si="7"/>
        <v>0</v>
      </c>
      <c r="N19" s="131">
        <f t="shared" si="8"/>
        <v>0</v>
      </c>
      <c r="O19" s="131">
        <f t="shared" si="9"/>
        <v>0</v>
      </c>
      <c r="P19" s="131">
        <f t="shared" si="10"/>
        <v>0</v>
      </c>
      <c r="Q19" s="132">
        <f t="shared" si="11"/>
        <v>0</v>
      </c>
    </row>
    <row r="20" spans="1:17" ht="13.5" customHeight="1" x14ac:dyDescent="0.25">
      <c r="A20" s="120"/>
      <c r="B20" s="121" t="s">
        <v>109</v>
      </c>
      <c r="C20" s="122">
        <v>0</v>
      </c>
      <c r="D20" s="28">
        <f>FACTORS!$G$2*C20</f>
        <v>0</v>
      </c>
      <c r="E20" s="124">
        <f t="shared" si="6"/>
        <v>0</v>
      </c>
      <c r="F20" s="125">
        <v>0</v>
      </c>
      <c r="G20" s="126">
        <v>0</v>
      </c>
      <c r="H20" s="124">
        <f>FACTORS!$C$12*C20/454</f>
        <v>0</v>
      </c>
      <c r="I20" s="134">
        <f>FACTORS!$D$12*C20/454</f>
        <v>0</v>
      </c>
      <c r="J20" s="134">
        <f>FACTORS!$E$12*C20/454</f>
        <v>0</v>
      </c>
      <c r="K20" s="134">
        <f>FACTORS!$F$12*C20/454</f>
        <v>0</v>
      </c>
      <c r="L20" s="135">
        <f>FACTORS!$G$12*C20/454</f>
        <v>0</v>
      </c>
      <c r="M20" s="130">
        <f t="shared" si="7"/>
        <v>0</v>
      </c>
      <c r="N20" s="131">
        <f t="shared" si="8"/>
        <v>0</v>
      </c>
      <c r="O20" s="131">
        <f t="shared" si="9"/>
        <v>0</v>
      </c>
      <c r="P20" s="131">
        <f t="shared" si="10"/>
        <v>0</v>
      </c>
      <c r="Q20" s="132">
        <f t="shared" si="11"/>
        <v>0</v>
      </c>
    </row>
    <row r="21" spans="1:17" ht="13.2" x14ac:dyDescent="0.25">
      <c r="A21" s="120"/>
      <c r="B21" s="121" t="s">
        <v>103</v>
      </c>
      <c r="C21" s="122">
        <v>0</v>
      </c>
      <c r="D21" s="28">
        <f>FACTORS!$G$2*C21</f>
        <v>0</v>
      </c>
      <c r="E21" s="124">
        <f t="shared" si="6"/>
        <v>0</v>
      </c>
      <c r="F21" s="125">
        <v>0</v>
      </c>
      <c r="G21" s="126">
        <v>0</v>
      </c>
      <c r="H21" s="124">
        <f>FACTORS!$C$12*C21/454</f>
        <v>0</v>
      </c>
      <c r="I21" s="134">
        <f>FACTORS!$D$12*C21/454</f>
        <v>0</v>
      </c>
      <c r="J21" s="134">
        <f>FACTORS!$E$12*C21/454</f>
        <v>0</v>
      </c>
      <c r="K21" s="134">
        <f>FACTORS!$F$12*C21/454</f>
        <v>0</v>
      </c>
      <c r="L21" s="135">
        <f>FACTORS!$G$12*C21/454</f>
        <v>0</v>
      </c>
      <c r="M21" s="130">
        <f t="shared" si="7"/>
        <v>0</v>
      </c>
      <c r="N21" s="131">
        <f t="shared" si="8"/>
        <v>0</v>
      </c>
      <c r="O21" s="131">
        <f t="shared" si="9"/>
        <v>0</v>
      </c>
      <c r="P21" s="131">
        <f t="shared" si="10"/>
        <v>0</v>
      </c>
      <c r="Q21" s="132">
        <f t="shared" si="11"/>
        <v>0</v>
      </c>
    </row>
    <row r="22" spans="1:17" ht="13.2" x14ac:dyDescent="0.25">
      <c r="A22" s="120"/>
      <c r="B22" s="121" t="s">
        <v>104</v>
      </c>
      <c r="C22" s="122">
        <v>0</v>
      </c>
      <c r="D22" s="28">
        <f>FACTORS!$G$2*C22</f>
        <v>0</v>
      </c>
      <c r="E22" s="124">
        <f t="shared" si="6"/>
        <v>0</v>
      </c>
      <c r="F22" s="125">
        <v>0</v>
      </c>
      <c r="G22" s="126">
        <v>0</v>
      </c>
      <c r="H22" s="124">
        <f>FACTORS!$C$12*C22/454</f>
        <v>0</v>
      </c>
      <c r="I22" s="134">
        <f>FACTORS!$D$12*C22/454</f>
        <v>0</v>
      </c>
      <c r="J22" s="134">
        <f>FACTORS!$E$12*C22/454</f>
        <v>0</v>
      </c>
      <c r="K22" s="134">
        <f>FACTORS!$F$12*C22/454</f>
        <v>0</v>
      </c>
      <c r="L22" s="135">
        <f>FACTORS!$G$12*C22/454</f>
        <v>0</v>
      </c>
      <c r="M22" s="130">
        <f t="shared" si="7"/>
        <v>0</v>
      </c>
      <c r="N22" s="131">
        <f t="shared" si="8"/>
        <v>0</v>
      </c>
      <c r="O22" s="131">
        <f t="shared" si="9"/>
        <v>0</v>
      </c>
      <c r="P22" s="131">
        <f t="shared" si="10"/>
        <v>0</v>
      </c>
      <c r="Q22" s="132">
        <f t="shared" si="11"/>
        <v>0</v>
      </c>
    </row>
    <row r="23" spans="1:17" ht="13.2" x14ac:dyDescent="0.25">
      <c r="A23" s="136"/>
      <c r="B23" s="137"/>
      <c r="C23" s="138"/>
      <c r="D23" s="139" t="s">
        <v>2</v>
      </c>
      <c r="E23" s="140"/>
      <c r="F23" s="141"/>
      <c r="G23" s="142"/>
      <c r="H23" s="143" t="s">
        <v>2</v>
      </c>
      <c r="I23" s="143" t="s">
        <v>2</v>
      </c>
      <c r="J23" s="143"/>
      <c r="K23" s="143"/>
      <c r="L23" s="143"/>
      <c r="M23" s="147"/>
      <c r="N23" s="148"/>
      <c r="O23" s="143"/>
      <c r="P23" s="148"/>
      <c r="Q23" s="149"/>
    </row>
    <row r="24" spans="1:17" ht="13.2" x14ac:dyDescent="0.25">
      <c r="A24" s="120" t="s">
        <v>111</v>
      </c>
      <c r="B24" s="121" t="s">
        <v>112</v>
      </c>
      <c r="C24" s="122">
        <v>0</v>
      </c>
      <c r="D24" s="123">
        <f>FACTORS!$G$2*C24</f>
        <v>0</v>
      </c>
      <c r="E24" s="124">
        <f>D24*24</f>
        <v>0</v>
      </c>
      <c r="F24" s="125">
        <v>0</v>
      </c>
      <c r="G24" s="126">
        <v>0</v>
      </c>
      <c r="H24" s="127">
        <f>FACTORS!$C$12*C24/454</f>
        <v>0</v>
      </c>
      <c r="I24" s="128">
        <f>FACTORS!$D$12*C24/454</f>
        <v>0</v>
      </c>
      <c r="J24" s="128">
        <f>FACTORS!$E$12*C24/454</f>
        <v>0</v>
      </c>
      <c r="K24" s="128">
        <f>FACTORS!$F$12*C24/454</f>
        <v>0</v>
      </c>
      <c r="L24" s="129">
        <f>FACTORS!$G$12*C24/454</f>
        <v>0</v>
      </c>
      <c r="M24" s="130">
        <f>IF(H24=0,0,H24*(E24/(D24*24))*F24*G24/2000)</f>
        <v>0</v>
      </c>
      <c r="N24" s="131">
        <f>IF(I24=0,0,I24*(E24/(D24*24))*G24*F24/2000)</f>
        <v>0</v>
      </c>
      <c r="O24" s="131">
        <f>IF(J24=0,0,J24*(E24/(D24*24))*G24*F24/2000)</f>
        <v>0</v>
      </c>
      <c r="P24" s="131">
        <f>IF(K24=0,0,K24*(E24/(D24*24))*G24*F24/2000)</f>
        <v>0</v>
      </c>
      <c r="Q24" s="132">
        <f>IF(L24=0,0,L24*(E24/(D24*24))*G24*F24/2000)</f>
        <v>0</v>
      </c>
    </row>
    <row r="25" spans="1:17" ht="13.2" x14ac:dyDescent="0.25">
      <c r="A25" s="120" t="s">
        <v>108</v>
      </c>
      <c r="B25" s="121" t="s">
        <v>113</v>
      </c>
      <c r="C25" s="122">
        <v>0</v>
      </c>
      <c r="D25" s="28">
        <f>FACTORS!$G$2*C25</f>
        <v>0</v>
      </c>
      <c r="E25" s="124">
        <f>D25*24</f>
        <v>0</v>
      </c>
      <c r="F25" s="125">
        <v>0</v>
      </c>
      <c r="G25" s="126">
        <v>0</v>
      </c>
      <c r="H25" s="124">
        <f>FACTORS!$C$12*C25/454</f>
        <v>0</v>
      </c>
      <c r="I25" s="134">
        <f>FACTORS!$D$12*C25/454</f>
        <v>0</v>
      </c>
      <c r="J25" s="134">
        <f>FACTORS!$E$12*C25/454</f>
        <v>0</v>
      </c>
      <c r="K25" s="134">
        <f>FACTORS!$F$12*C25/454</f>
        <v>0</v>
      </c>
      <c r="L25" s="135">
        <f>FACTORS!$G$12*C25/454</f>
        <v>0</v>
      </c>
      <c r="M25" s="130">
        <f>IF(H25=0,0,H25*(E25/(D25*24))*F25*G25/2000)</f>
        <v>0</v>
      </c>
      <c r="N25" s="131">
        <f>IF(I25=0,0,I25*(E25/(D25*24))*G25*F25/2000)</f>
        <v>0</v>
      </c>
      <c r="O25" s="131">
        <f>IF(J25=0,0,J25*(E25/(D25*24))*G25*F25/2000)</f>
        <v>0</v>
      </c>
      <c r="P25" s="131">
        <f>IF(K25=0,0,K25*(E25/(D25*24))*G25*F25/2000)</f>
        <v>0</v>
      </c>
      <c r="Q25" s="132">
        <f>IF(L25=0,0,L25*(E25/(D25*24))*G25*F25/2000)</f>
        <v>0</v>
      </c>
    </row>
    <row r="26" spans="1:17" ht="13.2" x14ac:dyDescent="0.25">
      <c r="A26" s="120"/>
      <c r="B26" s="121" t="s">
        <v>103</v>
      </c>
      <c r="C26" s="122">
        <v>0</v>
      </c>
      <c r="D26" s="28">
        <f>FACTORS!$G$2*C26</f>
        <v>0</v>
      </c>
      <c r="E26" s="124">
        <f>D26*24</f>
        <v>0</v>
      </c>
      <c r="F26" s="125">
        <v>0</v>
      </c>
      <c r="G26" s="126">
        <v>0</v>
      </c>
      <c r="H26" s="124">
        <f>FACTORS!$C$12*C26/454</f>
        <v>0</v>
      </c>
      <c r="I26" s="134">
        <f>FACTORS!$D$12*C26/454</f>
        <v>0</v>
      </c>
      <c r="J26" s="134">
        <f>FACTORS!$E$12*C26/454</f>
        <v>0</v>
      </c>
      <c r="K26" s="134">
        <f>FACTORS!$F$12*C26/454</f>
        <v>0</v>
      </c>
      <c r="L26" s="135">
        <f>FACTORS!$G$12*C26/454</f>
        <v>0</v>
      </c>
      <c r="M26" s="130">
        <f>IF(H26=0,0,H26*(E26/(D26*24))*F26*G26/2000)</f>
        <v>0</v>
      </c>
      <c r="N26" s="131">
        <f>IF(I26=0,0,I26*(E26/(D26*24))*G26*F26/2000)</f>
        <v>0</v>
      </c>
      <c r="O26" s="131">
        <f>IF(J26=0,0,J26*(E26/(D26*24))*G26*F26/2000)</f>
        <v>0</v>
      </c>
      <c r="P26" s="131">
        <f>IF(K26=0,0,K26*(E26/(D26*24))*G26*F26/2000)</f>
        <v>0</v>
      </c>
      <c r="Q26" s="132">
        <f>IF(L26=0,0,L26*(E26/(D26*24))*G26*F26/2000)</f>
        <v>0</v>
      </c>
    </row>
    <row r="27" spans="1:17" ht="13.2" x14ac:dyDescent="0.25">
      <c r="A27" s="120"/>
      <c r="B27" s="121" t="s">
        <v>104</v>
      </c>
      <c r="C27" s="122">
        <v>0</v>
      </c>
      <c r="D27" s="28">
        <f>FACTORS!$G$2*C27</f>
        <v>0</v>
      </c>
      <c r="E27" s="124">
        <f>D27*24</f>
        <v>0</v>
      </c>
      <c r="F27" s="125">
        <v>0</v>
      </c>
      <c r="G27" s="126">
        <v>0</v>
      </c>
      <c r="H27" s="124">
        <f>FACTORS!$C$12*C27/454</f>
        <v>0</v>
      </c>
      <c r="I27" s="134">
        <f>FACTORS!$D$12*C27/454</f>
        <v>0</v>
      </c>
      <c r="J27" s="134">
        <f>FACTORS!$E$12*C27/454</f>
        <v>0</v>
      </c>
      <c r="K27" s="134">
        <f>FACTORS!$F$12*C27/454</f>
        <v>0</v>
      </c>
      <c r="L27" s="135">
        <f>FACTORS!$G$12*C27/454</f>
        <v>0</v>
      </c>
      <c r="M27" s="130">
        <f>IF(H27=0,0,H27*(E27/(D27*24))*F27*G27/2000)</f>
        <v>0</v>
      </c>
      <c r="N27" s="131">
        <f>IF(I27=0,0,I27*(E27/(D27*24))*G27*F27/2000)</f>
        <v>0</v>
      </c>
      <c r="O27" s="131">
        <f>IF(J27=0,0,J27*(E27/(D27*24))*G27*F27/2000)</f>
        <v>0</v>
      </c>
      <c r="P27" s="131">
        <f>IF(K27=0,0,K27*(E27/(D27*24))*G27*F27/2000)</f>
        <v>0</v>
      </c>
      <c r="Q27" s="132">
        <f>IF(L27=0,0,L27*(E27/(D27*24))*G27*F27/2000)</f>
        <v>0</v>
      </c>
    </row>
    <row r="28" spans="1:17" ht="13.2" x14ac:dyDescent="0.25">
      <c r="A28" s="136"/>
      <c r="B28" s="137"/>
      <c r="C28" s="138"/>
      <c r="D28" s="139" t="s">
        <v>2</v>
      </c>
      <c r="E28" s="140"/>
      <c r="F28" s="141"/>
      <c r="G28" s="142"/>
      <c r="H28" s="143" t="s">
        <v>2</v>
      </c>
      <c r="I28" s="143" t="s">
        <v>2</v>
      </c>
      <c r="J28" s="143"/>
      <c r="K28" s="143"/>
      <c r="L28" s="143"/>
      <c r="M28" s="147"/>
      <c r="N28" s="148"/>
      <c r="O28" s="143"/>
      <c r="P28" s="143"/>
      <c r="Q28" s="149"/>
    </row>
    <row r="29" spans="1:17" ht="13.2" x14ac:dyDescent="0.25">
      <c r="A29" s="120" t="s">
        <v>114</v>
      </c>
      <c r="B29" s="150" t="s">
        <v>115</v>
      </c>
      <c r="C29" s="122">
        <v>0</v>
      </c>
      <c r="D29" s="123">
        <f>FACTORS!$G$2*C29</f>
        <v>0</v>
      </c>
      <c r="E29" s="124">
        <f t="shared" ref="E29:E36" si="12">D29*24</f>
        <v>0</v>
      </c>
      <c r="F29" s="125">
        <v>0</v>
      </c>
      <c r="G29" s="126">
        <v>0</v>
      </c>
      <c r="H29" s="127">
        <f>FACTORS!$C$11*C29/454</f>
        <v>0</v>
      </c>
      <c r="I29" s="128">
        <f>FACTORS!$D$11*C29/454</f>
        <v>0</v>
      </c>
      <c r="J29" s="128">
        <f>FACTORS!$E$11*C29/454</f>
        <v>0</v>
      </c>
      <c r="K29" s="128">
        <f>FACTORS!$F$11*C29/454</f>
        <v>0</v>
      </c>
      <c r="L29" s="129">
        <f>FACTORS!$G$11*C29/454</f>
        <v>0</v>
      </c>
      <c r="M29" s="130">
        <f>IF(H29=0,0,H29*(E29/(D29*24))*F29*G29/2000)</f>
        <v>0</v>
      </c>
      <c r="N29" s="131">
        <f t="shared" ref="N29:N36" si="13">IF(I29=0,0,I29*(E29/(D29*24))*G29*F29/2000)</f>
        <v>0</v>
      </c>
      <c r="O29" s="131">
        <f t="shared" ref="O29:O36" si="14">IF(J29=0,0,J29*(E29/(D29*24))*G29*F29/2000)</f>
        <v>0</v>
      </c>
      <c r="P29" s="131">
        <f t="shared" ref="P29:P36" si="15">IF(K29=0,0,K29*(E29/(D29*24))*G29*F29/2000)</f>
        <v>0</v>
      </c>
      <c r="Q29" s="132">
        <f t="shared" ref="Q29:Q36" si="16">IF(L29=0,0,L29*(E29/(D29*24))*G29*F29/2000)</f>
        <v>0</v>
      </c>
    </row>
    <row r="30" spans="1:17" ht="13.2" x14ac:dyDescent="0.25">
      <c r="A30" s="151"/>
      <c r="B30" s="150" t="s">
        <v>116</v>
      </c>
      <c r="C30" s="122">
        <v>0</v>
      </c>
      <c r="D30" s="28">
        <f>FACTORS!$G$2*C30</f>
        <v>0</v>
      </c>
      <c r="E30" s="124">
        <f t="shared" si="12"/>
        <v>0</v>
      </c>
      <c r="F30" s="125">
        <v>0</v>
      </c>
      <c r="G30" s="126">
        <v>0</v>
      </c>
      <c r="H30" s="124">
        <f>FACTORS!$C$12*C30/454</f>
        <v>0</v>
      </c>
      <c r="I30" s="134">
        <f>FACTORS!$D$12*C30/454</f>
        <v>0</v>
      </c>
      <c r="J30" s="134">
        <f>FACTORS!$E$12*C30/454</f>
        <v>0</v>
      </c>
      <c r="K30" s="134">
        <f>FACTORS!$F$12*C30/454</f>
        <v>0</v>
      </c>
      <c r="L30" s="135">
        <f>FACTORS!$G$12*C30/454</f>
        <v>0</v>
      </c>
      <c r="M30" s="130">
        <f>IF(H30=0,0,H30*(E30/(D30*24))*F30*G30/2000)</f>
        <v>0</v>
      </c>
      <c r="N30" s="131">
        <f t="shared" si="13"/>
        <v>0</v>
      </c>
      <c r="O30" s="131">
        <f t="shared" si="14"/>
        <v>0</v>
      </c>
      <c r="P30" s="131">
        <f t="shared" si="15"/>
        <v>0</v>
      </c>
      <c r="Q30" s="132">
        <f t="shared" si="16"/>
        <v>0</v>
      </c>
    </row>
    <row r="31" spans="1:17" ht="13.2" x14ac:dyDescent="0.25">
      <c r="A31" s="120"/>
      <c r="B31" s="121" t="s">
        <v>109</v>
      </c>
      <c r="C31" s="122">
        <v>0</v>
      </c>
      <c r="D31" s="28">
        <f>FACTORS!$G$2*C31</f>
        <v>0</v>
      </c>
      <c r="E31" s="124">
        <f t="shared" si="12"/>
        <v>0</v>
      </c>
      <c r="F31" s="125">
        <v>0</v>
      </c>
      <c r="G31" s="126">
        <v>0</v>
      </c>
      <c r="H31" s="124">
        <f>FACTORS!$C$12*C31/454</f>
        <v>0</v>
      </c>
      <c r="I31" s="134">
        <f>FACTORS!$D$12*C31/454</f>
        <v>0</v>
      </c>
      <c r="J31" s="134">
        <f>FACTORS!$E$12*C31/454</f>
        <v>0</v>
      </c>
      <c r="K31" s="134">
        <f>FACTORS!$F$12*C31/454</f>
        <v>0</v>
      </c>
      <c r="L31" s="135">
        <f>FACTORS!$G$12*C31/454</f>
        <v>0</v>
      </c>
      <c r="M31" s="130">
        <f>IF(H31=0,0,H31*(E31/(D31*24))*F31*G31/2000)</f>
        <v>0</v>
      </c>
      <c r="N31" s="131">
        <f t="shared" si="13"/>
        <v>0</v>
      </c>
      <c r="O31" s="131">
        <f t="shared" si="14"/>
        <v>0</v>
      </c>
      <c r="P31" s="131">
        <f t="shared" si="15"/>
        <v>0</v>
      </c>
      <c r="Q31" s="132">
        <f t="shared" si="16"/>
        <v>0</v>
      </c>
    </row>
    <row r="32" spans="1:17" ht="13.2" x14ac:dyDescent="0.25">
      <c r="A32" s="120"/>
      <c r="B32" s="152" t="s">
        <v>117</v>
      </c>
      <c r="C32" s="122">
        <v>0</v>
      </c>
      <c r="D32" s="28">
        <f>FACTORS!$C$2*C32</f>
        <v>0</v>
      </c>
      <c r="E32" s="124">
        <f t="shared" si="12"/>
        <v>0</v>
      </c>
      <c r="F32" s="125">
        <v>0</v>
      </c>
      <c r="G32" s="126">
        <v>0</v>
      </c>
      <c r="H32" s="153" t="s">
        <v>2</v>
      </c>
      <c r="I32" s="134">
        <f>FACTORS!$D$6*C32/454</f>
        <v>0</v>
      </c>
      <c r="J32" s="134">
        <f>FACTORS!$E$6*C32/454</f>
        <v>0</v>
      </c>
      <c r="K32" s="134">
        <f>FACTORS!$F$6*C32/454</f>
        <v>0</v>
      </c>
      <c r="L32" s="135">
        <f>FACTORS!$G$6*C32/454</f>
        <v>0</v>
      </c>
      <c r="M32" s="130" t="s">
        <v>2</v>
      </c>
      <c r="N32" s="131">
        <f t="shared" si="13"/>
        <v>0</v>
      </c>
      <c r="O32" s="154">
        <f t="shared" si="14"/>
        <v>0</v>
      </c>
      <c r="P32" s="131">
        <f t="shared" si="15"/>
        <v>0</v>
      </c>
      <c r="Q32" s="132">
        <f t="shared" si="16"/>
        <v>0</v>
      </c>
    </row>
    <row r="33" spans="1:17" ht="13.2" x14ac:dyDescent="0.25">
      <c r="A33" s="120"/>
      <c r="B33" s="152" t="s">
        <v>118</v>
      </c>
      <c r="C33" s="122">
        <v>0</v>
      </c>
      <c r="D33" s="28">
        <f>FACTORS!$G$2*C33</f>
        <v>0</v>
      </c>
      <c r="E33" s="124">
        <f t="shared" si="12"/>
        <v>0</v>
      </c>
      <c r="F33" s="125">
        <v>0</v>
      </c>
      <c r="G33" s="126">
        <v>0</v>
      </c>
      <c r="H33" s="153" t="s">
        <v>2</v>
      </c>
      <c r="I33" s="134">
        <f>FACTORS!$D$7*C33/454</f>
        <v>0</v>
      </c>
      <c r="J33" s="134">
        <f>FACTORS!$E$7*C33/454</f>
        <v>0</v>
      </c>
      <c r="K33" s="134">
        <f>FACTORS!$F$7*C33/454</f>
        <v>0</v>
      </c>
      <c r="L33" s="135">
        <f>FACTORS!$G$7*C33/454</f>
        <v>0</v>
      </c>
      <c r="M33" s="130" t="s">
        <v>2</v>
      </c>
      <c r="N33" s="131">
        <f t="shared" si="13"/>
        <v>0</v>
      </c>
      <c r="O33" s="154">
        <f t="shared" si="14"/>
        <v>0</v>
      </c>
      <c r="P33" s="131">
        <f t="shared" si="15"/>
        <v>0</v>
      </c>
      <c r="Q33" s="132">
        <f t="shared" si="16"/>
        <v>0</v>
      </c>
    </row>
    <row r="34" spans="1:17" ht="13.2" x14ac:dyDescent="0.25">
      <c r="A34" s="120"/>
      <c r="B34" s="152" t="s">
        <v>119</v>
      </c>
      <c r="C34" s="122">
        <v>0</v>
      </c>
      <c r="D34" s="28">
        <f>FACTORS!$E$2*C34</f>
        <v>0</v>
      </c>
      <c r="E34" s="124">
        <f t="shared" si="12"/>
        <v>0</v>
      </c>
      <c r="F34" s="125">
        <v>0</v>
      </c>
      <c r="G34" s="126">
        <v>0</v>
      </c>
      <c r="H34" s="153" t="s">
        <v>2</v>
      </c>
      <c r="I34" s="134">
        <f>FACTORS!$D$8*C34/454</f>
        <v>0</v>
      </c>
      <c r="J34" s="134">
        <f>FACTORS!$E$8*C34/454</f>
        <v>0</v>
      </c>
      <c r="K34" s="134">
        <f>FACTORS!$F$8*C34/454</f>
        <v>0</v>
      </c>
      <c r="L34" s="135">
        <f>FACTORS!$G$8*C34/454</f>
        <v>0</v>
      </c>
      <c r="M34" s="130" t="s">
        <v>2</v>
      </c>
      <c r="N34" s="131">
        <f t="shared" si="13"/>
        <v>0</v>
      </c>
      <c r="O34" s="154">
        <f t="shared" si="14"/>
        <v>0</v>
      </c>
      <c r="P34" s="131">
        <f t="shared" si="15"/>
        <v>0</v>
      </c>
      <c r="Q34" s="132">
        <f t="shared" si="16"/>
        <v>0</v>
      </c>
    </row>
    <row r="35" spans="1:17" ht="13.2" x14ac:dyDescent="0.25">
      <c r="A35" s="120"/>
      <c r="B35" s="152" t="s">
        <v>120</v>
      </c>
      <c r="C35" s="122">
        <v>0</v>
      </c>
      <c r="D35" s="28">
        <f>FACTORS!$E$2*C35</f>
        <v>0</v>
      </c>
      <c r="E35" s="124">
        <f t="shared" si="12"/>
        <v>0</v>
      </c>
      <c r="F35" s="125">
        <v>0</v>
      </c>
      <c r="G35" s="126">
        <v>0</v>
      </c>
      <c r="H35" s="153" t="s">
        <v>2</v>
      </c>
      <c r="I35" s="134">
        <f>FACTORS!$D$9*C35/454</f>
        <v>0</v>
      </c>
      <c r="J35" s="134">
        <f>FACTORS!$E$9*C35/454</f>
        <v>0</v>
      </c>
      <c r="K35" s="134">
        <f>FACTORS!$F$9*C35/454</f>
        <v>0</v>
      </c>
      <c r="L35" s="135">
        <f>FACTORS!$G$9*C35/454</f>
        <v>0</v>
      </c>
      <c r="M35" s="130" t="s">
        <v>2</v>
      </c>
      <c r="N35" s="131">
        <f t="shared" si="13"/>
        <v>0</v>
      </c>
      <c r="O35" s="154">
        <f t="shared" si="14"/>
        <v>0</v>
      </c>
      <c r="P35" s="131">
        <f t="shared" si="15"/>
        <v>0</v>
      </c>
      <c r="Q35" s="132">
        <f t="shared" si="16"/>
        <v>0</v>
      </c>
    </row>
    <row r="36" spans="1:17" ht="13.2" x14ac:dyDescent="0.25">
      <c r="A36" s="151"/>
      <c r="B36" s="155" t="s">
        <v>121</v>
      </c>
      <c r="C36" s="122">
        <v>0</v>
      </c>
      <c r="D36" s="156">
        <f>C36*1000000/1050</f>
        <v>0</v>
      </c>
      <c r="E36" s="124">
        <f t="shared" si="12"/>
        <v>0</v>
      </c>
      <c r="F36" s="125">
        <v>0</v>
      </c>
      <c r="G36" s="126">
        <v>0</v>
      </c>
      <c r="H36" s="140">
        <f>FACTORS!$C$15*D36/1000000</f>
        <v>0</v>
      </c>
      <c r="I36" s="157">
        <f>FACTORS!$D$15*D36/1000000</f>
        <v>0</v>
      </c>
      <c r="J36" s="157">
        <f>FACTORS!$E$15*D36/1000000</f>
        <v>0</v>
      </c>
      <c r="K36" s="158">
        <f>FACTORS!$F$15*D36/1000000</f>
        <v>0</v>
      </c>
      <c r="L36" s="158">
        <f>FACTORS!$G$15*D36/1000000</f>
        <v>0</v>
      </c>
      <c r="M36" s="130">
        <f>IF(H36=0,0,H36*(E36/(D36*24))*F36*G36/2000)</f>
        <v>0</v>
      </c>
      <c r="N36" s="131">
        <f t="shared" si="13"/>
        <v>0</v>
      </c>
      <c r="O36" s="131">
        <f t="shared" si="14"/>
        <v>0</v>
      </c>
      <c r="P36" s="131">
        <f t="shared" si="15"/>
        <v>0</v>
      </c>
      <c r="Q36" s="132">
        <f t="shared" si="16"/>
        <v>0</v>
      </c>
    </row>
    <row r="37" spans="1:17" ht="13.2" x14ac:dyDescent="0.25">
      <c r="A37" s="151"/>
      <c r="B37" s="159" t="s">
        <v>122</v>
      </c>
      <c r="C37" s="160" t="s">
        <v>123</v>
      </c>
      <c r="D37" s="160" t="s">
        <v>93</v>
      </c>
      <c r="E37" s="161" t="s">
        <v>124</v>
      </c>
      <c r="F37" s="33"/>
      <c r="G37" s="162"/>
      <c r="H37" s="163"/>
      <c r="I37" s="163"/>
      <c r="J37" s="163"/>
      <c r="K37" s="163"/>
      <c r="L37" s="163" t="s">
        <v>2</v>
      </c>
      <c r="M37" s="164"/>
      <c r="N37" s="163"/>
      <c r="O37" s="163"/>
      <c r="P37" s="163"/>
      <c r="Q37" s="165"/>
    </row>
    <row r="38" spans="1:17" ht="13.2" x14ac:dyDescent="0.25">
      <c r="A38" s="151"/>
      <c r="B38" s="121" t="s">
        <v>125</v>
      </c>
      <c r="C38" s="122">
        <v>0</v>
      </c>
      <c r="D38" s="166"/>
      <c r="E38" s="167"/>
      <c r="F38" s="168">
        <v>0</v>
      </c>
      <c r="G38" s="126">
        <v>0</v>
      </c>
      <c r="H38" s="169"/>
      <c r="I38" s="170"/>
      <c r="J38" s="170"/>
      <c r="K38" s="128">
        <f>FACTORS!$F$18*C38/24</f>
        <v>0</v>
      </c>
      <c r="L38" s="171"/>
      <c r="M38" s="130"/>
      <c r="N38" s="172"/>
      <c r="O38" s="153"/>
      <c r="P38" s="154">
        <f>C38*G38*0.03/2000</f>
        <v>0</v>
      </c>
      <c r="Q38" s="132" t="s">
        <v>2</v>
      </c>
    </row>
    <row r="39" spans="1:17" ht="13.2" x14ac:dyDescent="0.25">
      <c r="A39" s="151"/>
      <c r="B39" s="121" t="s">
        <v>126</v>
      </c>
      <c r="C39" s="166"/>
      <c r="D39" s="122">
        <v>0</v>
      </c>
      <c r="E39" s="167"/>
      <c r="F39" s="122">
        <v>0</v>
      </c>
      <c r="G39" s="126">
        <v>0</v>
      </c>
      <c r="H39" s="153"/>
      <c r="I39" s="134">
        <f>FACTORS!$D$16*D39/1000000</f>
        <v>0</v>
      </c>
      <c r="J39" s="134">
        <f>FACTORS!$E$16*D39/1000000</f>
        <v>0</v>
      </c>
      <c r="K39" s="134">
        <f>FACTORS!$F$16*D39/1000000</f>
        <v>0</v>
      </c>
      <c r="L39" s="135">
        <f>FACTORS!$G$16*D39/1000000</f>
        <v>0</v>
      </c>
      <c r="M39" s="173" t="s">
        <v>2</v>
      </c>
      <c r="N39" s="154">
        <f>G39*F39*I39/2000</f>
        <v>0</v>
      </c>
      <c r="O39" s="154">
        <f>F39*G39*J39/2000</f>
        <v>0</v>
      </c>
      <c r="P39" s="131">
        <f>F39*G39*K39/2000</f>
        <v>0</v>
      </c>
      <c r="Q39" s="132">
        <f>F39*G39*L39/2000</f>
        <v>0</v>
      </c>
    </row>
    <row r="40" spans="1:17" ht="13.2" x14ac:dyDescent="0.25">
      <c r="A40" s="151"/>
      <c r="B40" s="150" t="s">
        <v>127</v>
      </c>
      <c r="C40" s="166" t="s">
        <v>2</v>
      </c>
      <c r="D40" s="122">
        <v>0</v>
      </c>
      <c r="E40" s="167"/>
      <c r="F40" s="122">
        <v>0</v>
      </c>
      <c r="G40" s="126">
        <v>0</v>
      </c>
      <c r="H40" s="153" t="s">
        <v>2</v>
      </c>
      <c r="I40" s="154" t="s">
        <v>2</v>
      </c>
      <c r="J40" s="154" t="s">
        <v>2</v>
      </c>
      <c r="K40" s="134">
        <f>FACTORS!$F$21*D40</f>
        <v>0</v>
      </c>
      <c r="L40" s="131" t="s">
        <v>2</v>
      </c>
      <c r="M40" s="130" t="s">
        <v>2</v>
      </c>
      <c r="N40" s="172" t="s">
        <v>2</v>
      </c>
      <c r="O40" s="153" t="s">
        <v>8</v>
      </c>
      <c r="P40" s="154">
        <f>F40*G40*K40/2000</f>
        <v>0</v>
      </c>
      <c r="Q40" s="132" t="s">
        <v>2</v>
      </c>
    </row>
    <row r="41" spans="1:17" ht="13.2" x14ac:dyDescent="0.25">
      <c r="A41" s="151"/>
      <c r="B41" s="150" t="s">
        <v>128</v>
      </c>
      <c r="C41" s="166"/>
      <c r="D41" s="166"/>
      <c r="E41" s="174">
        <v>0</v>
      </c>
      <c r="F41" s="166"/>
      <c r="G41" s="126">
        <v>0</v>
      </c>
      <c r="H41" s="153"/>
      <c r="I41" s="154"/>
      <c r="J41" s="154"/>
      <c r="K41" s="134">
        <f>FACTORS!$F$19*E41</f>
        <v>0</v>
      </c>
      <c r="L41" s="131"/>
      <c r="M41" s="130"/>
      <c r="N41" s="172"/>
      <c r="O41" s="154"/>
      <c r="P41" s="154">
        <f>K41*24*G41/2000</f>
        <v>0</v>
      </c>
      <c r="Q41" s="132" t="s">
        <v>2</v>
      </c>
    </row>
    <row r="42" spans="1:17" ht="13.2" x14ac:dyDescent="0.25">
      <c r="A42" s="175"/>
      <c r="B42" s="176" t="s">
        <v>129</v>
      </c>
      <c r="C42" s="177"/>
      <c r="D42" s="138">
        <v>0</v>
      </c>
      <c r="E42" s="228"/>
      <c r="F42" s="138">
        <v>0</v>
      </c>
      <c r="G42" s="126">
        <v>0</v>
      </c>
      <c r="H42" s="145"/>
      <c r="I42" s="143"/>
      <c r="J42" s="143"/>
      <c r="K42" s="157">
        <f>FACTORS!$F$20*D42/1000000</f>
        <v>0</v>
      </c>
      <c r="L42" s="148"/>
      <c r="M42" s="147"/>
      <c r="N42" s="148"/>
      <c r="O42" s="148"/>
      <c r="P42" s="148">
        <f>K42*F42*G42/2000</f>
        <v>0</v>
      </c>
      <c r="Q42" s="149"/>
    </row>
    <row r="43" spans="1:17" ht="13.2" x14ac:dyDescent="0.25">
      <c r="A43" s="120" t="s">
        <v>99</v>
      </c>
      <c r="B43" s="121" t="s">
        <v>130</v>
      </c>
      <c r="C43" s="168">
        <v>0</v>
      </c>
      <c r="D43" s="166"/>
      <c r="E43" s="167"/>
      <c r="F43" s="168">
        <v>0</v>
      </c>
      <c r="G43" s="229">
        <v>0</v>
      </c>
      <c r="H43" s="127">
        <f>FACTORS!$C$17*C43/24</f>
        <v>0</v>
      </c>
      <c r="I43" s="128">
        <f>FACTORS!$D$17*C43/24</f>
        <v>0</v>
      </c>
      <c r="J43" s="128">
        <f>FACTORS!$E$17*C43/24</f>
        <v>0</v>
      </c>
      <c r="K43" s="128">
        <f>FACTORS!$F$17*C43/24</f>
        <v>0</v>
      </c>
      <c r="L43" s="129">
        <f>FACTORS!$G$17*C43/24</f>
        <v>0</v>
      </c>
      <c r="M43" s="173">
        <f>H43*F43*G43/2000</f>
        <v>0</v>
      </c>
      <c r="N43" s="153">
        <f>I43*F43*G43/2000</f>
        <v>0</v>
      </c>
      <c r="O43" s="153">
        <f>J43*F43*G43/2000</f>
        <v>0</v>
      </c>
      <c r="P43" s="154">
        <f>K43*F43*G43/2000</f>
        <v>0</v>
      </c>
      <c r="Q43" s="132">
        <f>L43*F43*G43/2000</f>
        <v>0</v>
      </c>
    </row>
    <row r="44" spans="1:17" ht="13.2" x14ac:dyDescent="0.25">
      <c r="A44" s="120" t="s">
        <v>131</v>
      </c>
      <c r="B44" s="150" t="s">
        <v>132</v>
      </c>
      <c r="C44" s="166"/>
      <c r="D44" s="122">
        <v>0</v>
      </c>
      <c r="E44" s="167" t="s">
        <v>2</v>
      </c>
      <c r="F44" s="122">
        <v>0</v>
      </c>
      <c r="G44" s="126">
        <v>0</v>
      </c>
      <c r="H44" s="145" t="s">
        <v>2</v>
      </c>
      <c r="I44" s="134">
        <f>FACTORS!$D$16*D44/1000000</f>
        <v>0</v>
      </c>
      <c r="J44" s="157">
        <f>FACTORS!$E$16*D44/1000000</f>
        <v>0</v>
      </c>
      <c r="K44" s="157">
        <f>FACTORS!$F$16*D44/1000000</f>
        <v>0</v>
      </c>
      <c r="L44" s="158">
        <f>FACTORS!$G$16*D44/1000000</f>
        <v>0</v>
      </c>
      <c r="M44" s="173" t="s">
        <v>2</v>
      </c>
      <c r="N44" s="153">
        <f>I44*F44*G44/2000</f>
        <v>0</v>
      </c>
      <c r="O44" s="154">
        <f>F44*G44*J44/2000</f>
        <v>0</v>
      </c>
      <c r="P44" s="131">
        <f>F44*G44*K44/2000</f>
        <v>0</v>
      </c>
      <c r="Q44" s="132">
        <f>F44*G44*L44/2000</f>
        <v>0</v>
      </c>
    </row>
    <row r="45" spans="1:17" ht="13.2" x14ac:dyDescent="0.25">
      <c r="A45" s="186"/>
      <c r="B45" s="187"/>
      <c r="C45" s="188"/>
      <c r="D45" s="188"/>
      <c r="E45" s="189"/>
      <c r="F45" s="188"/>
      <c r="G45" s="190"/>
      <c r="H45" s="127"/>
      <c r="I45" s="127"/>
      <c r="J45" s="127"/>
      <c r="K45" s="127"/>
      <c r="L45" s="127"/>
      <c r="M45" s="191"/>
      <c r="N45" s="129"/>
      <c r="O45" s="129"/>
      <c r="P45" s="129"/>
      <c r="Q45" s="192"/>
    </row>
    <row r="46" spans="1:17" ht="13.2" x14ac:dyDescent="0.25">
      <c r="A46" s="194">
        <f>EMISSIONS2!$A$46+1</f>
        <v>2001</v>
      </c>
      <c r="B46" s="195" t="s">
        <v>133</v>
      </c>
      <c r="C46" s="196"/>
      <c r="D46" s="196"/>
      <c r="E46" s="197"/>
      <c r="F46" s="196"/>
      <c r="G46" s="199"/>
      <c r="H46" s="200">
        <f t="shared" ref="H46:Q46" si="17">SUM(H3:H44)</f>
        <v>0</v>
      </c>
      <c r="I46" s="200">
        <f t="shared" si="17"/>
        <v>0</v>
      </c>
      <c r="J46" s="200">
        <f t="shared" si="17"/>
        <v>0</v>
      </c>
      <c r="K46" s="200">
        <f t="shared" si="17"/>
        <v>0</v>
      </c>
      <c r="L46" s="201">
        <f t="shared" si="17"/>
        <v>0</v>
      </c>
      <c r="M46" s="200">
        <f t="shared" si="17"/>
        <v>0</v>
      </c>
      <c r="N46" s="200">
        <f t="shared" si="17"/>
        <v>0</v>
      </c>
      <c r="O46" s="200">
        <f t="shared" si="17"/>
        <v>0</v>
      </c>
      <c r="P46" s="200">
        <f t="shared" si="17"/>
        <v>0</v>
      </c>
      <c r="Q46" s="202">
        <f t="shared" si="17"/>
        <v>0</v>
      </c>
    </row>
    <row r="47" spans="1:17" ht="13.2" x14ac:dyDescent="0.25">
      <c r="A47" s="205"/>
      <c r="B47" s="206"/>
      <c r="C47" s="122"/>
      <c r="D47" s="122"/>
      <c r="E47" s="174"/>
      <c r="F47" s="122"/>
      <c r="G47" s="207"/>
      <c r="H47" s="124"/>
      <c r="I47" s="124"/>
      <c r="J47" s="124"/>
      <c r="K47" s="124"/>
      <c r="L47" s="208"/>
      <c r="M47" s="135"/>
      <c r="N47" s="135"/>
      <c r="O47" s="135"/>
      <c r="P47" s="135"/>
      <c r="Q47" s="209"/>
    </row>
    <row r="48" spans="1:17" ht="26.1" customHeight="1" x14ac:dyDescent="0.25">
      <c r="A48" s="210" t="s">
        <v>134</v>
      </c>
      <c r="B48" s="211" t="s">
        <v>135</v>
      </c>
      <c r="C48" s="96"/>
      <c r="D48" s="96"/>
      <c r="E48" s="92"/>
      <c r="F48" s="96"/>
      <c r="G48" s="96"/>
      <c r="H48" s="212"/>
      <c r="I48" s="212"/>
      <c r="J48" s="212"/>
      <c r="K48" s="212"/>
      <c r="L48" s="212"/>
      <c r="M48" s="213">
        <f>33.3*$B$49</f>
        <v>0</v>
      </c>
      <c r="N48" s="214">
        <f>33.3*$B$49</f>
        <v>0</v>
      </c>
      <c r="O48" s="215">
        <f>33.3*$B$49</f>
        <v>0</v>
      </c>
      <c r="P48" s="214">
        <f>33.3*$B$49</f>
        <v>0</v>
      </c>
      <c r="Q48" s="216">
        <f>3400*$B$49^(2/3)</f>
        <v>0</v>
      </c>
    </row>
    <row r="49" spans="1:17" ht="13.8" thickBot="1" x14ac:dyDescent="0.3">
      <c r="A49" s="217"/>
      <c r="B49" s="218">
        <v>0</v>
      </c>
      <c r="C49" s="219"/>
      <c r="D49" s="219"/>
      <c r="E49" s="220"/>
      <c r="F49" s="219"/>
      <c r="G49" s="219"/>
      <c r="H49" s="221"/>
      <c r="I49" s="221"/>
      <c r="J49" s="221"/>
      <c r="K49" s="221"/>
      <c r="L49" s="221"/>
      <c r="M49" s="222"/>
      <c r="N49" s="223"/>
      <c r="O49" s="224"/>
      <c r="P49" s="223"/>
      <c r="Q49" s="225"/>
    </row>
    <row r="50" spans="1:17" ht="13.2" thickTop="1" x14ac:dyDescent="0.25"/>
  </sheetData>
  <phoneticPr fontId="0" type="noConversion"/>
  <printOptions horizontalCentered="1"/>
  <pageMargins left="0.25" right="0.25" top="1" bottom="0.5" header="0.5" footer="0.5"/>
  <pageSetup scale="65" orientation="landscape" horizontalDpi="4294967292" verticalDpi="300" r:id="rId1"/>
  <headerFooter alignWithMargins="0">
    <oddHeader>&amp;C&amp;"MS Sans Serif,Bold"AIR EMISSIONS CALCULATIONS - THIRD YEAR</oddHeader>
    <oddFooter>&amp;L&amp;"Arial,Bold"FORM BOEM-0139&amp;"Arial,Regular" &amp;8  &amp;R Page 5 of 8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0"/>
  <sheetViews>
    <sheetView topLeftCell="C1" workbookViewId="0">
      <selection activeCell="M6" sqref="M6"/>
    </sheetView>
  </sheetViews>
  <sheetFormatPr defaultRowHeight="12.6" x14ac:dyDescent="0.25"/>
  <cols>
    <col min="1" max="1" width="16.6640625" customWidth="1"/>
    <col min="2" max="2" width="28.6640625" customWidth="1"/>
    <col min="3" max="17" width="10.6640625" customWidth="1"/>
  </cols>
  <sheetData>
    <row r="1" spans="1:24" ht="13.2" thickBot="1" x14ac:dyDescent="0.3">
      <c r="A1" s="58" t="s">
        <v>3</v>
      </c>
      <c r="B1" s="58" t="s">
        <v>4</v>
      </c>
      <c r="C1" s="58" t="s">
        <v>5</v>
      </c>
      <c r="D1" s="58" t="s">
        <v>7</v>
      </c>
      <c r="E1" s="59" t="s">
        <v>9</v>
      </c>
      <c r="F1" s="58" t="s">
        <v>10</v>
      </c>
      <c r="G1" s="60"/>
      <c r="H1" s="61"/>
      <c r="I1" s="62" t="s">
        <v>78</v>
      </c>
      <c r="J1" s="63" t="s">
        <v>2</v>
      </c>
      <c r="K1" s="63" t="s">
        <v>79</v>
      </c>
      <c r="L1" s="64" t="s">
        <v>14</v>
      </c>
      <c r="M1" s="65"/>
      <c r="N1" s="65"/>
      <c r="O1" s="65"/>
      <c r="P1" s="65"/>
      <c r="Q1" s="66"/>
    </row>
    <row r="2" spans="1:24" ht="13.8" thickBot="1" x14ac:dyDescent="0.3">
      <c r="A2" s="69" t="str">
        <f>TITLE!$C$1</f>
        <v xml:space="preserve"> </v>
      </c>
      <c r="B2" s="69" t="str">
        <f>TITLE!$C$2</f>
        <v xml:space="preserve"> </v>
      </c>
      <c r="C2" s="70" t="str">
        <f>TITLE!$C$3</f>
        <v xml:space="preserve">   </v>
      </c>
      <c r="D2" s="69" t="str">
        <f>TITLE!$C$4</f>
        <v xml:space="preserve">  </v>
      </c>
      <c r="E2" s="70" t="str">
        <f>TITLE!$C$5</f>
        <v xml:space="preserve"> </v>
      </c>
      <c r="F2" s="69" t="str">
        <f>TITLE!$C$6</f>
        <v xml:space="preserve">    </v>
      </c>
      <c r="G2" s="69"/>
      <c r="H2" s="69"/>
      <c r="I2" s="71" t="str">
        <f>TITLE!$C$7</f>
        <v xml:space="preserve">  </v>
      </c>
      <c r="J2" s="72"/>
      <c r="K2" s="69" t="str">
        <f>TITLE!$C$8</f>
        <v xml:space="preserve"> </v>
      </c>
      <c r="L2" s="71" t="e">
        <f>TITLE!#REF!</f>
        <v>#REF!</v>
      </c>
      <c r="M2" s="73"/>
      <c r="N2" s="73"/>
      <c r="O2" s="73"/>
      <c r="P2" s="73"/>
      <c r="Q2" s="74"/>
    </row>
    <row r="3" spans="1:24" s="53" customFormat="1" ht="12.75" customHeight="1" thickTop="1" x14ac:dyDescent="0.25">
      <c r="A3" s="77" t="s">
        <v>80</v>
      </c>
      <c r="B3" s="78" t="s">
        <v>81</v>
      </c>
      <c r="C3" s="78" t="s">
        <v>82</v>
      </c>
      <c r="D3" s="78" t="s">
        <v>83</v>
      </c>
      <c r="E3" s="79" t="s">
        <v>84</v>
      </c>
      <c r="F3" s="80" t="s">
        <v>85</v>
      </c>
      <c r="G3" s="81"/>
      <c r="H3" s="82"/>
      <c r="I3" s="82"/>
      <c r="J3" s="82" t="s">
        <v>86</v>
      </c>
      <c r="K3" s="82"/>
      <c r="L3" s="83"/>
      <c r="M3" s="84"/>
      <c r="N3" s="84"/>
      <c r="O3" s="82" t="s">
        <v>87</v>
      </c>
      <c r="P3" s="84"/>
      <c r="Q3" s="85"/>
      <c r="R3" s="86"/>
      <c r="S3" s="9"/>
      <c r="T3" s="9"/>
      <c r="U3" s="9"/>
      <c r="V3" s="9"/>
      <c r="W3" s="9"/>
      <c r="X3" s="9"/>
    </row>
    <row r="4" spans="1:24" ht="13.2" x14ac:dyDescent="0.25">
      <c r="A4" s="87"/>
      <c r="B4" s="88" t="s">
        <v>88</v>
      </c>
      <c r="C4" s="88" t="s">
        <v>89</v>
      </c>
      <c r="D4" s="88" t="s">
        <v>90</v>
      </c>
      <c r="E4" s="89" t="s">
        <v>91</v>
      </c>
      <c r="F4" s="90"/>
      <c r="G4" s="91"/>
      <c r="H4" s="92"/>
      <c r="I4" s="92"/>
      <c r="J4" s="92"/>
      <c r="K4" s="92"/>
      <c r="L4" s="93"/>
      <c r="M4" s="94"/>
      <c r="N4" s="94"/>
      <c r="O4" s="92"/>
      <c r="P4" s="94"/>
      <c r="Q4" s="95"/>
    </row>
    <row r="5" spans="1:24" ht="13.2" x14ac:dyDescent="0.25">
      <c r="A5" s="97"/>
      <c r="B5" s="98" t="s">
        <v>92</v>
      </c>
      <c r="C5" s="99" t="s">
        <v>89</v>
      </c>
      <c r="D5" s="99" t="s">
        <v>93</v>
      </c>
      <c r="E5" s="100" t="s">
        <v>94</v>
      </c>
      <c r="F5" s="101"/>
      <c r="G5" s="102"/>
      <c r="H5" s="103"/>
      <c r="I5" s="103"/>
      <c r="J5" s="103"/>
      <c r="K5" s="103"/>
      <c r="L5" s="104"/>
      <c r="M5" s="105"/>
      <c r="N5" s="105"/>
      <c r="O5" s="103"/>
      <c r="P5" s="105"/>
      <c r="Q5" s="106"/>
    </row>
    <row r="6" spans="1:24" ht="13.8" thickBot="1" x14ac:dyDescent="0.3">
      <c r="A6" s="108"/>
      <c r="B6" s="109" t="s">
        <v>95</v>
      </c>
      <c r="C6" s="110" t="s">
        <v>96</v>
      </c>
      <c r="D6" s="111" t="s">
        <v>93</v>
      </c>
      <c r="E6" s="112" t="s">
        <v>94</v>
      </c>
      <c r="F6" s="113" t="s">
        <v>97</v>
      </c>
      <c r="G6" s="114" t="s">
        <v>98</v>
      </c>
      <c r="H6" s="112" t="s">
        <v>32</v>
      </c>
      <c r="I6" s="112" t="s">
        <v>33</v>
      </c>
      <c r="J6" s="112" t="s">
        <v>34</v>
      </c>
      <c r="K6" s="112" t="s">
        <v>35</v>
      </c>
      <c r="L6" s="115" t="s">
        <v>36</v>
      </c>
      <c r="M6" s="116" t="s">
        <v>32</v>
      </c>
      <c r="N6" s="116" t="s">
        <v>33</v>
      </c>
      <c r="O6" s="116" t="s">
        <v>34</v>
      </c>
      <c r="P6" s="116" t="s">
        <v>35</v>
      </c>
      <c r="Q6" s="117" t="s">
        <v>36</v>
      </c>
    </row>
    <row r="7" spans="1:24" ht="13.8" thickTop="1" x14ac:dyDescent="0.25">
      <c r="A7" s="120" t="s">
        <v>99</v>
      </c>
      <c r="B7" s="121" t="s">
        <v>100</v>
      </c>
      <c r="C7" s="122">
        <v>0</v>
      </c>
      <c r="D7" s="123">
        <f>FACTORS!$G$2*C7</f>
        <v>0</v>
      </c>
      <c r="E7" s="124">
        <f t="shared" ref="E7:E15" si="0">D7*24</f>
        <v>0</v>
      </c>
      <c r="F7" s="125">
        <v>0</v>
      </c>
      <c r="G7" s="126">
        <v>0</v>
      </c>
      <c r="H7" s="127">
        <f>FACTORS!$C$12*C7/454</f>
        <v>0</v>
      </c>
      <c r="I7" s="128">
        <f>FACTORS!$D$12*C7/454</f>
        <v>0</v>
      </c>
      <c r="J7" s="128">
        <f>FACTORS!$E$12*C7/454</f>
        <v>0</v>
      </c>
      <c r="K7" s="128">
        <f>FACTORS!$F$12*C7/454</f>
        <v>0</v>
      </c>
      <c r="L7" s="129">
        <f>FACTORS!$G$12*C7/454</f>
        <v>0</v>
      </c>
      <c r="M7" s="130">
        <f t="shared" ref="M7:M15" si="1">IF(H7=0,0,H7*(E7/(D7*24))*F7*G7/2000)</f>
        <v>0</v>
      </c>
      <c r="N7" s="131">
        <f t="shared" ref="N7:N15" si="2">IF(I7=0,0,I7*(E7/(D7*24))*G7*F7/2000)</f>
        <v>0</v>
      </c>
      <c r="O7" s="131">
        <f t="shared" ref="O7:O15" si="3">IF(J7=0,0,J7*(E7/(D7*24))*G7*F7/2000)</f>
        <v>0</v>
      </c>
      <c r="P7" s="131">
        <f t="shared" ref="P7:P15" si="4">IF(K7=0,0,K7*(E7/(D7*24))*G7*F7/2000)</f>
        <v>0</v>
      </c>
      <c r="Q7" s="132">
        <f t="shared" ref="Q7:Q15" si="5">IF(L7=0,0,L7*(E7/(D7*24))*G7*F7/2000)</f>
        <v>0</v>
      </c>
    </row>
    <row r="8" spans="1:24" ht="13.2" x14ac:dyDescent="0.25">
      <c r="A8" s="120"/>
      <c r="B8" s="121" t="s">
        <v>100</v>
      </c>
      <c r="C8" s="122">
        <v>0</v>
      </c>
      <c r="D8" s="28">
        <f>FACTORS!$G$2*C8</f>
        <v>0</v>
      </c>
      <c r="E8" s="124">
        <f t="shared" si="0"/>
        <v>0</v>
      </c>
      <c r="F8" s="125">
        <v>0</v>
      </c>
      <c r="G8" s="126">
        <v>0</v>
      </c>
      <c r="H8" s="124">
        <f>FACTORS!$C$12*C8/454</f>
        <v>0</v>
      </c>
      <c r="I8" s="134">
        <f>FACTORS!$D$12*C8/454</f>
        <v>0</v>
      </c>
      <c r="J8" s="134">
        <f>FACTORS!$E$12*C8/454</f>
        <v>0</v>
      </c>
      <c r="K8" s="134">
        <f>FACTORS!$F$12*C8/454</f>
        <v>0</v>
      </c>
      <c r="L8" s="135">
        <f>FACTORS!$G$12*C8/454</f>
        <v>0</v>
      </c>
      <c r="M8" s="130">
        <f t="shared" si="1"/>
        <v>0</v>
      </c>
      <c r="N8" s="131">
        <f t="shared" si="2"/>
        <v>0</v>
      </c>
      <c r="O8" s="131">
        <f t="shared" si="3"/>
        <v>0</v>
      </c>
      <c r="P8" s="131">
        <f t="shared" si="4"/>
        <v>0</v>
      </c>
      <c r="Q8" s="132">
        <f t="shared" si="5"/>
        <v>0</v>
      </c>
    </row>
    <row r="9" spans="1:24" ht="13.2" x14ac:dyDescent="0.25">
      <c r="A9" s="120"/>
      <c r="B9" s="121" t="s">
        <v>100</v>
      </c>
      <c r="C9" s="122">
        <v>0</v>
      </c>
      <c r="D9" s="28">
        <f>FACTORS!$G$2*C9</f>
        <v>0</v>
      </c>
      <c r="E9" s="124">
        <f t="shared" si="0"/>
        <v>0</v>
      </c>
      <c r="F9" s="125">
        <v>0</v>
      </c>
      <c r="G9" s="126">
        <v>0</v>
      </c>
      <c r="H9" s="124">
        <f>FACTORS!$C$12*C9/454</f>
        <v>0</v>
      </c>
      <c r="I9" s="134">
        <f>FACTORS!$D$12*C9/454</f>
        <v>0</v>
      </c>
      <c r="J9" s="134">
        <f>FACTORS!$E$12*C9/454</f>
        <v>0</v>
      </c>
      <c r="K9" s="134">
        <f>FACTORS!$F$12*C9/454</f>
        <v>0</v>
      </c>
      <c r="L9" s="135">
        <f>FACTORS!$G$12*C9/454</f>
        <v>0</v>
      </c>
      <c r="M9" s="130">
        <f t="shared" si="1"/>
        <v>0</v>
      </c>
      <c r="N9" s="131">
        <f t="shared" si="2"/>
        <v>0</v>
      </c>
      <c r="O9" s="131">
        <f t="shared" si="3"/>
        <v>0</v>
      </c>
      <c r="P9" s="131">
        <f t="shared" si="4"/>
        <v>0</v>
      </c>
      <c r="Q9" s="132">
        <f t="shared" si="5"/>
        <v>0</v>
      </c>
    </row>
    <row r="10" spans="1:24" ht="13.2" x14ac:dyDescent="0.25">
      <c r="A10" s="120"/>
      <c r="B10" s="121" t="s">
        <v>100</v>
      </c>
      <c r="C10" s="122">
        <v>0</v>
      </c>
      <c r="D10" s="28">
        <f>FACTORS!$G$2*C10</f>
        <v>0</v>
      </c>
      <c r="E10" s="124">
        <f t="shared" si="0"/>
        <v>0</v>
      </c>
      <c r="F10" s="125">
        <v>0</v>
      </c>
      <c r="G10" s="126">
        <v>0</v>
      </c>
      <c r="H10" s="124">
        <f>FACTORS!$C$12*C10/454</f>
        <v>0</v>
      </c>
      <c r="I10" s="134">
        <f>FACTORS!$D$12*C10/454</f>
        <v>0</v>
      </c>
      <c r="J10" s="134">
        <f>FACTORS!$E$12*C10/454</f>
        <v>0</v>
      </c>
      <c r="K10" s="134">
        <f>FACTORS!$F$12*C10/454</f>
        <v>0</v>
      </c>
      <c r="L10" s="135">
        <f>FACTORS!$G$12*C10/454</f>
        <v>0</v>
      </c>
      <c r="M10" s="130">
        <f t="shared" si="1"/>
        <v>0</v>
      </c>
      <c r="N10" s="131">
        <f t="shared" si="2"/>
        <v>0</v>
      </c>
      <c r="O10" s="131">
        <f t="shared" si="3"/>
        <v>0</v>
      </c>
      <c r="P10" s="131">
        <f t="shared" si="4"/>
        <v>0</v>
      </c>
      <c r="Q10" s="132">
        <f t="shared" si="5"/>
        <v>0</v>
      </c>
    </row>
    <row r="11" spans="1:24" ht="13.2" x14ac:dyDescent="0.25">
      <c r="A11" s="120"/>
      <c r="B11" s="121" t="s">
        <v>101</v>
      </c>
      <c r="C11" s="168">
        <v>0</v>
      </c>
      <c r="D11" s="166"/>
      <c r="E11" s="167"/>
      <c r="F11" s="168">
        <v>0</v>
      </c>
      <c r="G11" s="126">
        <v>0</v>
      </c>
      <c r="H11" s="124">
        <f>FACTORS!$C$13*C11/24</f>
        <v>0</v>
      </c>
      <c r="I11" s="134">
        <f>FACTORS!$D$13*C11/24</f>
        <v>0</v>
      </c>
      <c r="J11" s="134">
        <f>FACTORS!$E$13*C11/24</f>
        <v>0</v>
      </c>
      <c r="K11" s="134">
        <f>FACTORS!$F$13*C11/24</f>
        <v>0</v>
      </c>
      <c r="L11" s="135">
        <f>FACTORS!$G$13*C11/24</f>
        <v>0</v>
      </c>
      <c r="M11" s="173">
        <f>H11*F11*G11/2000</f>
        <v>0</v>
      </c>
      <c r="N11" s="153">
        <f>I11*F11*G11/2000</f>
        <v>0</v>
      </c>
      <c r="O11" s="153">
        <f>J11*F11*G11/2000</f>
        <v>0</v>
      </c>
      <c r="P11" s="154">
        <f>K11*F11*G11/2000</f>
        <v>0</v>
      </c>
      <c r="Q11" s="132">
        <f>L11*F11*G11/2000</f>
        <v>0</v>
      </c>
    </row>
    <row r="12" spans="1:24" ht="13.2" x14ac:dyDescent="0.25">
      <c r="A12" s="120"/>
      <c r="B12" s="121" t="s">
        <v>102</v>
      </c>
      <c r="C12" s="122">
        <v>0</v>
      </c>
      <c r="D12" s="28">
        <f>FACTORS!$G$2*C12</f>
        <v>0</v>
      </c>
      <c r="E12" s="124">
        <f t="shared" si="0"/>
        <v>0</v>
      </c>
      <c r="F12" s="125">
        <v>0</v>
      </c>
      <c r="G12" s="126">
        <v>0</v>
      </c>
      <c r="H12" s="124">
        <f>FACTORS!$C$11*C12/454</f>
        <v>0</v>
      </c>
      <c r="I12" s="134">
        <f>FACTORS!$D$11*C12/454</f>
        <v>0</v>
      </c>
      <c r="J12" s="134">
        <f>FACTORS!$E$11*C12/454</f>
        <v>0</v>
      </c>
      <c r="K12" s="134">
        <f>FACTORS!$F$11*C12/454</f>
        <v>0</v>
      </c>
      <c r="L12" s="135">
        <f>FACTORS!$G$11*C12/454</f>
        <v>0</v>
      </c>
      <c r="M12" s="130">
        <f t="shared" si="1"/>
        <v>0</v>
      </c>
      <c r="N12" s="131">
        <f t="shared" si="2"/>
        <v>0</v>
      </c>
      <c r="O12" s="131">
        <f t="shared" si="3"/>
        <v>0</v>
      </c>
      <c r="P12" s="131">
        <f t="shared" si="4"/>
        <v>0</v>
      </c>
      <c r="Q12" s="132">
        <f t="shared" si="5"/>
        <v>0</v>
      </c>
    </row>
    <row r="13" spans="1:24" ht="13.2" x14ac:dyDescent="0.25">
      <c r="A13" s="120"/>
      <c r="B13" s="121" t="s">
        <v>103</v>
      </c>
      <c r="C13" s="122">
        <v>0</v>
      </c>
      <c r="D13" s="28">
        <f>FACTORS!$G$2*C13</f>
        <v>0</v>
      </c>
      <c r="E13" s="124">
        <f t="shared" si="0"/>
        <v>0</v>
      </c>
      <c r="F13" s="125">
        <v>0</v>
      </c>
      <c r="G13" s="126">
        <v>0</v>
      </c>
      <c r="H13" s="124">
        <f>FACTORS!$C$12*C13/454</f>
        <v>0</v>
      </c>
      <c r="I13" s="134">
        <f>FACTORS!$D$12*C13/454</f>
        <v>0</v>
      </c>
      <c r="J13" s="134">
        <f>FACTORS!$E$12*C13/454</f>
        <v>0</v>
      </c>
      <c r="K13" s="134">
        <f>FACTORS!$F$12*C13/454</f>
        <v>0</v>
      </c>
      <c r="L13" s="135">
        <f>FACTORS!$G$12*C13/454</f>
        <v>0</v>
      </c>
      <c r="M13" s="130">
        <f t="shared" si="1"/>
        <v>0</v>
      </c>
      <c r="N13" s="131">
        <f t="shared" si="2"/>
        <v>0</v>
      </c>
      <c r="O13" s="131">
        <f t="shared" si="3"/>
        <v>0</v>
      </c>
      <c r="P13" s="131">
        <f t="shared" si="4"/>
        <v>0</v>
      </c>
      <c r="Q13" s="132">
        <f t="shared" si="5"/>
        <v>0</v>
      </c>
    </row>
    <row r="14" spans="1:24" ht="13.2" x14ac:dyDescent="0.25">
      <c r="A14" s="120"/>
      <c r="B14" s="121" t="s">
        <v>104</v>
      </c>
      <c r="C14" s="122">
        <v>0</v>
      </c>
      <c r="D14" s="28">
        <f>FACTORS!$G$2*C14</f>
        <v>0</v>
      </c>
      <c r="E14" s="124">
        <f t="shared" si="0"/>
        <v>0</v>
      </c>
      <c r="F14" s="125">
        <v>0</v>
      </c>
      <c r="G14" s="126">
        <v>0</v>
      </c>
      <c r="H14" s="124">
        <f>FACTORS!$C$12*C14/454</f>
        <v>0</v>
      </c>
      <c r="I14" s="134">
        <f>FACTORS!$D$12*C14/454</f>
        <v>0</v>
      </c>
      <c r="J14" s="134">
        <f>FACTORS!$E$12*C14/454</f>
        <v>0</v>
      </c>
      <c r="K14" s="134">
        <f>FACTORS!$F$12*C14/454</f>
        <v>0</v>
      </c>
      <c r="L14" s="135">
        <f>FACTORS!$G$12*C14/454</f>
        <v>0</v>
      </c>
      <c r="M14" s="130">
        <f t="shared" si="1"/>
        <v>0</v>
      </c>
      <c r="N14" s="131">
        <f t="shared" si="2"/>
        <v>0</v>
      </c>
      <c r="O14" s="131">
        <f t="shared" si="3"/>
        <v>0</v>
      </c>
      <c r="P14" s="131">
        <f t="shared" si="4"/>
        <v>0</v>
      </c>
      <c r="Q14" s="132">
        <f t="shared" si="5"/>
        <v>0</v>
      </c>
    </row>
    <row r="15" spans="1:24" ht="13.2" x14ac:dyDescent="0.25">
      <c r="A15" s="120"/>
      <c r="B15" s="121" t="s">
        <v>105</v>
      </c>
      <c r="C15" s="122">
        <v>0</v>
      </c>
      <c r="D15" s="28">
        <f>FACTORS!$G$2*C15</f>
        <v>0</v>
      </c>
      <c r="E15" s="124">
        <f t="shared" si="0"/>
        <v>0</v>
      </c>
      <c r="F15" s="122">
        <v>0</v>
      </c>
      <c r="G15" s="126">
        <v>0</v>
      </c>
      <c r="H15" s="124">
        <f>FACTORS!$C$12*C15/454</f>
        <v>0</v>
      </c>
      <c r="I15" s="134">
        <f>FACTORS!$D$12*C15/454</f>
        <v>0</v>
      </c>
      <c r="J15" s="134">
        <f>FACTORS!$E$12*C15/454</f>
        <v>0</v>
      </c>
      <c r="K15" s="134">
        <f>FACTORS!$F$12*C15/454</f>
        <v>0</v>
      </c>
      <c r="L15" s="135">
        <f>FACTORS!$G$12*C15/454</f>
        <v>0</v>
      </c>
      <c r="M15" s="130">
        <f t="shared" si="1"/>
        <v>0</v>
      </c>
      <c r="N15" s="131">
        <f t="shared" si="2"/>
        <v>0</v>
      </c>
      <c r="O15" s="131">
        <f t="shared" si="3"/>
        <v>0</v>
      </c>
      <c r="P15" s="131">
        <f t="shared" si="4"/>
        <v>0</v>
      </c>
      <c r="Q15" s="132">
        <f t="shared" si="5"/>
        <v>0</v>
      </c>
    </row>
    <row r="16" spans="1:24" ht="13.2" x14ac:dyDescent="0.25">
      <c r="A16" s="136"/>
      <c r="B16" s="137"/>
      <c r="C16" s="138"/>
      <c r="D16" s="139" t="s">
        <v>2</v>
      </c>
      <c r="E16" s="140"/>
      <c r="F16" s="141"/>
      <c r="G16" s="142"/>
      <c r="H16" s="143" t="s">
        <v>2</v>
      </c>
      <c r="I16" s="143" t="s">
        <v>2</v>
      </c>
      <c r="J16" s="143"/>
      <c r="K16" s="143"/>
      <c r="L16" s="143"/>
      <c r="M16" s="144"/>
      <c r="N16" s="145"/>
      <c r="O16" s="145"/>
      <c r="P16" s="145"/>
      <c r="Q16" s="146"/>
    </row>
    <row r="17" spans="1:17" ht="13.2" x14ac:dyDescent="0.25">
      <c r="A17" s="120" t="s">
        <v>106</v>
      </c>
      <c r="B17" s="121" t="s">
        <v>107</v>
      </c>
      <c r="C17" s="122">
        <v>0</v>
      </c>
      <c r="D17" s="123">
        <f>FACTORS!$G$2*C17</f>
        <v>0</v>
      </c>
      <c r="E17" s="124">
        <f t="shared" ref="E17:E22" si="6">D17*24</f>
        <v>0</v>
      </c>
      <c r="F17" s="125">
        <v>0</v>
      </c>
      <c r="G17" s="126">
        <v>0</v>
      </c>
      <c r="H17" s="127">
        <f>FACTORS!$C$12*C17/454</f>
        <v>0</v>
      </c>
      <c r="I17" s="128">
        <f>FACTORS!$D$12*C17/454</f>
        <v>0</v>
      </c>
      <c r="J17" s="128">
        <f>FACTORS!$E$12*C17/454</f>
        <v>0</v>
      </c>
      <c r="K17" s="128">
        <f>FACTORS!$F$12*C17/454</f>
        <v>0</v>
      </c>
      <c r="L17" s="129">
        <f>FACTORS!$G$12*C17/454</f>
        <v>0</v>
      </c>
      <c r="M17" s="130">
        <f t="shared" ref="M17:M22" si="7">IF(H17=0,0,H17*(E17/(D17*24))*F17*G17/2000)</f>
        <v>0</v>
      </c>
      <c r="N17" s="131">
        <f t="shared" ref="N17:N22" si="8">IF(I17=0,0,I17*(E17/(D17*24))*G17*F17/2000)</f>
        <v>0</v>
      </c>
      <c r="O17" s="131">
        <f t="shared" ref="O17:O22" si="9">IF(J17=0,0,J17*(E17/(D17*24))*G17*F17/2000)</f>
        <v>0</v>
      </c>
      <c r="P17" s="131">
        <f t="shared" ref="P17:P22" si="10">IF(K17=0,0,K17*(E17/(D17*24))*G17*F17/2000)</f>
        <v>0</v>
      </c>
      <c r="Q17" s="132">
        <f t="shared" ref="Q17:Q22" si="11">IF(L17=0,0,L17*(E17/(D17*24))*G17*F17/2000)</f>
        <v>0</v>
      </c>
    </row>
    <row r="18" spans="1:17" ht="13.2" x14ac:dyDescent="0.25">
      <c r="A18" s="120" t="s">
        <v>108</v>
      </c>
      <c r="B18" s="121" t="s">
        <v>109</v>
      </c>
      <c r="C18" s="122">
        <v>0</v>
      </c>
      <c r="D18" s="28">
        <f>FACTORS!$G$2*C18</f>
        <v>0</v>
      </c>
      <c r="E18" s="124">
        <f t="shared" si="6"/>
        <v>0</v>
      </c>
      <c r="F18" s="125">
        <v>0</v>
      </c>
      <c r="G18" s="126">
        <v>0</v>
      </c>
      <c r="H18" s="124">
        <f>FACTORS!$C$12*C18/454</f>
        <v>0</v>
      </c>
      <c r="I18" s="134">
        <f>FACTORS!$D$12*C18/454</f>
        <v>0</v>
      </c>
      <c r="J18" s="134">
        <f>FACTORS!$E$12*C18/454</f>
        <v>0</v>
      </c>
      <c r="K18" s="134">
        <f>FACTORS!$F$12*C18/454</f>
        <v>0</v>
      </c>
      <c r="L18" s="135">
        <f>FACTORS!$G$12*C18/454</f>
        <v>0</v>
      </c>
      <c r="M18" s="130">
        <f t="shared" si="7"/>
        <v>0</v>
      </c>
      <c r="N18" s="131">
        <f t="shared" si="8"/>
        <v>0</v>
      </c>
      <c r="O18" s="131">
        <f t="shared" si="9"/>
        <v>0</v>
      </c>
      <c r="P18" s="131">
        <f t="shared" si="10"/>
        <v>0</v>
      </c>
      <c r="Q18" s="132">
        <f t="shared" si="11"/>
        <v>0</v>
      </c>
    </row>
    <row r="19" spans="1:17" ht="13.2" x14ac:dyDescent="0.25">
      <c r="A19" s="120"/>
      <c r="B19" s="121" t="s">
        <v>110</v>
      </c>
      <c r="C19" s="122">
        <v>0</v>
      </c>
      <c r="D19" s="28">
        <f>FACTORS!$G$2*C19</f>
        <v>0</v>
      </c>
      <c r="E19" s="124">
        <f t="shared" si="6"/>
        <v>0</v>
      </c>
      <c r="F19" s="125">
        <v>0</v>
      </c>
      <c r="G19" s="126">
        <v>0</v>
      </c>
      <c r="H19" s="124">
        <f>FACTORS!$C$12*C19/454</f>
        <v>0</v>
      </c>
      <c r="I19" s="134">
        <f>FACTORS!$D$12*C19/454</f>
        <v>0</v>
      </c>
      <c r="J19" s="134">
        <f>FACTORS!$E$12*C19/454</f>
        <v>0</v>
      </c>
      <c r="K19" s="134">
        <f>FACTORS!$F$12*C19/454</f>
        <v>0</v>
      </c>
      <c r="L19" s="135">
        <f>FACTORS!$G$12*C19/454</f>
        <v>0</v>
      </c>
      <c r="M19" s="130">
        <f t="shared" si="7"/>
        <v>0</v>
      </c>
      <c r="N19" s="131">
        <f t="shared" si="8"/>
        <v>0</v>
      </c>
      <c r="O19" s="131">
        <f t="shared" si="9"/>
        <v>0</v>
      </c>
      <c r="P19" s="131">
        <f t="shared" si="10"/>
        <v>0</v>
      </c>
      <c r="Q19" s="132">
        <f t="shared" si="11"/>
        <v>0</v>
      </c>
    </row>
    <row r="20" spans="1:17" ht="13.2" x14ac:dyDescent="0.25">
      <c r="A20" s="120"/>
      <c r="B20" s="121" t="s">
        <v>109</v>
      </c>
      <c r="C20" s="122">
        <v>0</v>
      </c>
      <c r="D20" s="28">
        <f>FACTORS!$G$2*C20</f>
        <v>0</v>
      </c>
      <c r="E20" s="124">
        <f t="shared" si="6"/>
        <v>0</v>
      </c>
      <c r="F20" s="125">
        <v>0</v>
      </c>
      <c r="G20" s="126">
        <v>0</v>
      </c>
      <c r="H20" s="124">
        <f>FACTORS!$C$12*C20/454</f>
        <v>0</v>
      </c>
      <c r="I20" s="134">
        <f>FACTORS!$D$12*C20/454</f>
        <v>0</v>
      </c>
      <c r="J20" s="134">
        <f>FACTORS!$E$12*C20/454</f>
        <v>0</v>
      </c>
      <c r="K20" s="134">
        <f>FACTORS!$F$12*C20/454</f>
        <v>0</v>
      </c>
      <c r="L20" s="135">
        <f>FACTORS!$G$12*C20/454</f>
        <v>0</v>
      </c>
      <c r="M20" s="130">
        <f t="shared" si="7"/>
        <v>0</v>
      </c>
      <c r="N20" s="131">
        <f t="shared" si="8"/>
        <v>0</v>
      </c>
      <c r="O20" s="131">
        <f t="shared" si="9"/>
        <v>0</v>
      </c>
      <c r="P20" s="131">
        <f t="shared" si="10"/>
        <v>0</v>
      </c>
      <c r="Q20" s="132">
        <f t="shared" si="11"/>
        <v>0</v>
      </c>
    </row>
    <row r="21" spans="1:17" ht="13.2" x14ac:dyDescent="0.25">
      <c r="A21" s="120"/>
      <c r="B21" s="121" t="s">
        <v>103</v>
      </c>
      <c r="C21" s="122">
        <v>0</v>
      </c>
      <c r="D21" s="28">
        <f>FACTORS!$G$2*C21</f>
        <v>0</v>
      </c>
      <c r="E21" s="124">
        <f t="shared" si="6"/>
        <v>0</v>
      </c>
      <c r="F21" s="125">
        <v>0</v>
      </c>
      <c r="G21" s="126">
        <v>0</v>
      </c>
      <c r="H21" s="124">
        <f>FACTORS!$C$12*C21/454</f>
        <v>0</v>
      </c>
      <c r="I21" s="134">
        <f>FACTORS!$D$12*C21/454</f>
        <v>0</v>
      </c>
      <c r="J21" s="134">
        <f>FACTORS!$E$12*C21/454</f>
        <v>0</v>
      </c>
      <c r="K21" s="134">
        <f>FACTORS!$F$12*C21/454</f>
        <v>0</v>
      </c>
      <c r="L21" s="135">
        <f>FACTORS!$G$12*C21/454</f>
        <v>0</v>
      </c>
      <c r="M21" s="130">
        <f t="shared" si="7"/>
        <v>0</v>
      </c>
      <c r="N21" s="131">
        <f t="shared" si="8"/>
        <v>0</v>
      </c>
      <c r="O21" s="131">
        <f t="shared" si="9"/>
        <v>0</v>
      </c>
      <c r="P21" s="131">
        <f t="shared" si="10"/>
        <v>0</v>
      </c>
      <c r="Q21" s="132">
        <f t="shared" si="11"/>
        <v>0</v>
      </c>
    </row>
    <row r="22" spans="1:17" ht="13.2" x14ac:dyDescent="0.25">
      <c r="A22" s="120"/>
      <c r="B22" s="121" t="s">
        <v>104</v>
      </c>
      <c r="C22" s="122">
        <v>0</v>
      </c>
      <c r="D22" s="28">
        <f>FACTORS!$G$2*C22</f>
        <v>0</v>
      </c>
      <c r="E22" s="124">
        <f t="shared" si="6"/>
        <v>0</v>
      </c>
      <c r="F22" s="125">
        <v>0</v>
      </c>
      <c r="G22" s="126">
        <v>0</v>
      </c>
      <c r="H22" s="124">
        <f>FACTORS!$C$12*C22/454</f>
        <v>0</v>
      </c>
      <c r="I22" s="134">
        <f>FACTORS!$D$12*C22/454</f>
        <v>0</v>
      </c>
      <c r="J22" s="134">
        <f>FACTORS!$E$12*C22/454</f>
        <v>0</v>
      </c>
      <c r="K22" s="134">
        <f>FACTORS!$F$12*C22/454</f>
        <v>0</v>
      </c>
      <c r="L22" s="135">
        <f>FACTORS!$G$12*C22/454</f>
        <v>0</v>
      </c>
      <c r="M22" s="130">
        <f t="shared" si="7"/>
        <v>0</v>
      </c>
      <c r="N22" s="131">
        <f t="shared" si="8"/>
        <v>0</v>
      </c>
      <c r="O22" s="131">
        <f t="shared" si="9"/>
        <v>0</v>
      </c>
      <c r="P22" s="131">
        <f t="shared" si="10"/>
        <v>0</v>
      </c>
      <c r="Q22" s="132">
        <f t="shared" si="11"/>
        <v>0</v>
      </c>
    </row>
    <row r="23" spans="1:17" ht="13.2" x14ac:dyDescent="0.25">
      <c r="A23" s="136"/>
      <c r="B23" s="137"/>
      <c r="C23" s="138"/>
      <c r="D23" s="139" t="s">
        <v>2</v>
      </c>
      <c r="E23" s="140"/>
      <c r="F23" s="141"/>
      <c r="G23" s="142"/>
      <c r="H23" s="143" t="s">
        <v>2</v>
      </c>
      <c r="I23" s="143" t="s">
        <v>2</v>
      </c>
      <c r="J23" s="143"/>
      <c r="K23" s="143"/>
      <c r="L23" s="143"/>
      <c r="M23" s="147"/>
      <c r="N23" s="148"/>
      <c r="O23" s="143"/>
      <c r="P23" s="148"/>
      <c r="Q23" s="149"/>
    </row>
    <row r="24" spans="1:17" ht="13.2" x14ac:dyDescent="0.25">
      <c r="A24" s="120" t="s">
        <v>111</v>
      </c>
      <c r="B24" s="121" t="s">
        <v>112</v>
      </c>
      <c r="C24" s="122">
        <v>0</v>
      </c>
      <c r="D24" s="123">
        <f>FACTORS!$G$2*C24</f>
        <v>0</v>
      </c>
      <c r="E24" s="124">
        <f>D24*24</f>
        <v>0</v>
      </c>
      <c r="F24" s="125">
        <v>0</v>
      </c>
      <c r="G24" s="126">
        <v>0</v>
      </c>
      <c r="H24" s="127">
        <f>FACTORS!$C$12*C24/454</f>
        <v>0</v>
      </c>
      <c r="I24" s="128">
        <f>FACTORS!$D$12*C24/454</f>
        <v>0</v>
      </c>
      <c r="J24" s="128">
        <f>FACTORS!$E$12*C24/454</f>
        <v>0</v>
      </c>
      <c r="K24" s="128">
        <f>FACTORS!$F$12*C24/454</f>
        <v>0</v>
      </c>
      <c r="L24" s="129">
        <f>FACTORS!$G$12*C24/454</f>
        <v>0</v>
      </c>
      <c r="M24" s="130">
        <f>IF(H24=0,0,H24*(E24/(D24*24))*F24*G24/2000)</f>
        <v>0</v>
      </c>
      <c r="N24" s="131">
        <f>IF(I24=0,0,I24*(E24/(D24*24))*G24*F24/2000)</f>
        <v>0</v>
      </c>
      <c r="O24" s="131">
        <f>IF(J24=0,0,J24*(E24/(D24*24))*G24*F24/2000)</f>
        <v>0</v>
      </c>
      <c r="P24" s="131">
        <f>IF(K24=0,0,K24*(E24/(D24*24))*G24*F24/2000)</f>
        <v>0</v>
      </c>
      <c r="Q24" s="132">
        <f>IF(L24=0,0,L24*(E24/(D24*24))*G24*F24/2000)</f>
        <v>0</v>
      </c>
    </row>
    <row r="25" spans="1:17" ht="13.2" x14ac:dyDescent="0.25">
      <c r="A25" s="120" t="s">
        <v>108</v>
      </c>
      <c r="B25" s="121" t="s">
        <v>113</v>
      </c>
      <c r="C25" s="122">
        <v>0</v>
      </c>
      <c r="D25" s="28">
        <f>FACTORS!$G$2*C25</f>
        <v>0</v>
      </c>
      <c r="E25" s="124">
        <f>D25*24</f>
        <v>0</v>
      </c>
      <c r="F25" s="125">
        <v>0</v>
      </c>
      <c r="G25" s="126">
        <v>0</v>
      </c>
      <c r="H25" s="124">
        <f>FACTORS!$C$12*C25/454</f>
        <v>0</v>
      </c>
      <c r="I25" s="134">
        <f>FACTORS!$D$12*C25/454</f>
        <v>0</v>
      </c>
      <c r="J25" s="134">
        <f>FACTORS!$E$12*C25/454</f>
        <v>0</v>
      </c>
      <c r="K25" s="134">
        <f>FACTORS!$F$12*C25/454</f>
        <v>0</v>
      </c>
      <c r="L25" s="135">
        <f>FACTORS!$G$12*C25/454</f>
        <v>0</v>
      </c>
      <c r="M25" s="130">
        <f>IF(H25=0,0,H25*(E25/(D25*24))*F25*G25/2000)</f>
        <v>0</v>
      </c>
      <c r="N25" s="131">
        <f>IF(I25=0,0,I25*(E25/(D25*24))*G25*F25/2000)</f>
        <v>0</v>
      </c>
      <c r="O25" s="131">
        <f>IF(J25=0,0,J25*(E25/(D25*24))*G25*F25/2000)</f>
        <v>0</v>
      </c>
      <c r="P25" s="131">
        <f>IF(K25=0,0,K25*(E25/(D25*24))*G25*F25/2000)</f>
        <v>0</v>
      </c>
      <c r="Q25" s="132">
        <f>IF(L25=0,0,L25*(E25/(D25*24))*G25*F25/2000)</f>
        <v>0</v>
      </c>
    </row>
    <row r="26" spans="1:17" ht="13.2" x14ac:dyDescent="0.25">
      <c r="A26" s="120"/>
      <c r="B26" s="121" t="s">
        <v>103</v>
      </c>
      <c r="C26" s="122">
        <v>0</v>
      </c>
      <c r="D26" s="28">
        <f>FACTORS!$G$2*C26</f>
        <v>0</v>
      </c>
      <c r="E26" s="124">
        <f>D26*24</f>
        <v>0</v>
      </c>
      <c r="F26" s="125">
        <v>0</v>
      </c>
      <c r="G26" s="126">
        <v>0</v>
      </c>
      <c r="H26" s="124">
        <f>FACTORS!$C$12*C26/454</f>
        <v>0</v>
      </c>
      <c r="I26" s="134">
        <f>FACTORS!$D$12*C26/454</f>
        <v>0</v>
      </c>
      <c r="J26" s="134">
        <f>FACTORS!$E$12*C26/454</f>
        <v>0</v>
      </c>
      <c r="K26" s="134">
        <f>FACTORS!$F$12*C26/454</f>
        <v>0</v>
      </c>
      <c r="L26" s="135">
        <f>FACTORS!$G$12*C26/454</f>
        <v>0</v>
      </c>
      <c r="M26" s="130">
        <f>IF(H26=0,0,H26*(E26/(D26*24))*F26*G26/2000)</f>
        <v>0</v>
      </c>
      <c r="N26" s="131">
        <f>IF(I26=0,0,I26*(E26/(D26*24))*G26*F26/2000)</f>
        <v>0</v>
      </c>
      <c r="O26" s="131">
        <f>IF(J26=0,0,J26*(E26/(D26*24))*G26*F26/2000)</f>
        <v>0</v>
      </c>
      <c r="P26" s="131">
        <f>IF(K26=0,0,K26*(E26/(D26*24))*G26*F26/2000)</f>
        <v>0</v>
      </c>
      <c r="Q26" s="132">
        <f>IF(L26=0,0,L26*(E26/(D26*24))*G26*F26/2000)</f>
        <v>0</v>
      </c>
    </row>
    <row r="27" spans="1:17" ht="13.2" x14ac:dyDescent="0.25">
      <c r="A27" s="120"/>
      <c r="B27" s="121" t="s">
        <v>104</v>
      </c>
      <c r="C27" s="122">
        <v>0</v>
      </c>
      <c r="D27" s="28">
        <f>FACTORS!$G$2*C27</f>
        <v>0</v>
      </c>
      <c r="E27" s="124">
        <f>D27*24</f>
        <v>0</v>
      </c>
      <c r="F27" s="125">
        <v>0</v>
      </c>
      <c r="G27" s="126">
        <v>0</v>
      </c>
      <c r="H27" s="124">
        <f>FACTORS!$C$12*C27/454</f>
        <v>0</v>
      </c>
      <c r="I27" s="134">
        <f>FACTORS!$D$12*C27/454</f>
        <v>0</v>
      </c>
      <c r="J27" s="134">
        <f>FACTORS!$E$12*C27/454</f>
        <v>0</v>
      </c>
      <c r="K27" s="134">
        <f>FACTORS!$F$12*C27/454</f>
        <v>0</v>
      </c>
      <c r="L27" s="135">
        <f>FACTORS!$G$12*C27/454</f>
        <v>0</v>
      </c>
      <c r="M27" s="130">
        <f>IF(H27=0,0,H27*(E27/(D27*24))*F27*G27/2000)</f>
        <v>0</v>
      </c>
      <c r="N27" s="131">
        <f>IF(I27=0,0,I27*(E27/(D27*24))*G27*F27/2000)</f>
        <v>0</v>
      </c>
      <c r="O27" s="131">
        <f>IF(J27=0,0,J27*(E27/(D27*24))*G27*F27/2000)</f>
        <v>0</v>
      </c>
      <c r="P27" s="131">
        <f>IF(K27=0,0,K27*(E27/(D27*24))*G27*F27/2000)</f>
        <v>0</v>
      </c>
      <c r="Q27" s="132">
        <f>IF(L27=0,0,L27*(E27/(D27*24))*G27*F27/2000)</f>
        <v>0</v>
      </c>
    </row>
    <row r="28" spans="1:17" ht="13.2" x14ac:dyDescent="0.25">
      <c r="A28" s="136"/>
      <c r="B28" s="137"/>
      <c r="C28" s="138"/>
      <c r="D28" s="139" t="s">
        <v>2</v>
      </c>
      <c r="E28" s="140"/>
      <c r="F28" s="141"/>
      <c r="G28" s="142"/>
      <c r="H28" s="143" t="s">
        <v>2</v>
      </c>
      <c r="I28" s="143" t="s">
        <v>2</v>
      </c>
      <c r="J28" s="143"/>
      <c r="K28" s="143"/>
      <c r="L28" s="143"/>
      <c r="M28" s="147"/>
      <c r="N28" s="148"/>
      <c r="O28" s="143"/>
      <c r="P28" s="143"/>
      <c r="Q28" s="149"/>
    </row>
    <row r="29" spans="1:17" ht="13.2" x14ac:dyDescent="0.25">
      <c r="A29" s="120" t="s">
        <v>114</v>
      </c>
      <c r="B29" s="150" t="s">
        <v>115</v>
      </c>
      <c r="C29" s="122">
        <v>0</v>
      </c>
      <c r="D29" s="123">
        <f>FACTORS!$G$2*C29</f>
        <v>0</v>
      </c>
      <c r="E29" s="124">
        <f t="shared" ref="E29:E36" si="12">D29*24</f>
        <v>0</v>
      </c>
      <c r="F29" s="125">
        <v>0</v>
      </c>
      <c r="G29" s="126">
        <v>0</v>
      </c>
      <c r="H29" s="127">
        <f>FACTORS!$C$11*C29/454</f>
        <v>0</v>
      </c>
      <c r="I29" s="128">
        <f>FACTORS!$D$11*C29/454</f>
        <v>0</v>
      </c>
      <c r="J29" s="128">
        <f>FACTORS!$E$11*C29/454</f>
        <v>0</v>
      </c>
      <c r="K29" s="128">
        <f>FACTORS!$F$11*C29/454</f>
        <v>0</v>
      </c>
      <c r="L29" s="129">
        <f>FACTORS!$G$11*C29/454</f>
        <v>0</v>
      </c>
      <c r="M29" s="130">
        <f>IF(H29=0,0,H29*(E29/(D29*24))*F29*G29/2000)</f>
        <v>0</v>
      </c>
      <c r="N29" s="131">
        <f t="shared" ref="N29:N36" si="13">IF(I29=0,0,I29*(E29/(D29*24))*G29*F29/2000)</f>
        <v>0</v>
      </c>
      <c r="O29" s="131">
        <f t="shared" ref="O29:O36" si="14">IF(J29=0,0,J29*(E29/(D29*24))*G29*F29/2000)</f>
        <v>0</v>
      </c>
      <c r="P29" s="131">
        <f t="shared" ref="P29:P36" si="15">IF(K29=0,0,K29*(E29/(D29*24))*G29*F29/2000)</f>
        <v>0</v>
      </c>
      <c r="Q29" s="132">
        <f t="shared" ref="Q29:Q36" si="16">IF(L29=0,0,L29*(E29/(D29*24))*G29*F29/2000)</f>
        <v>0</v>
      </c>
    </row>
    <row r="30" spans="1:17" ht="13.2" x14ac:dyDescent="0.25">
      <c r="A30" s="151"/>
      <c r="B30" s="150" t="s">
        <v>116</v>
      </c>
      <c r="C30" s="122">
        <v>0</v>
      </c>
      <c r="D30" s="28">
        <f>FACTORS!$G$2*C30</f>
        <v>0</v>
      </c>
      <c r="E30" s="124">
        <f t="shared" si="12"/>
        <v>0</v>
      </c>
      <c r="F30" s="125">
        <v>0</v>
      </c>
      <c r="G30" s="126">
        <v>0</v>
      </c>
      <c r="H30" s="124">
        <f>FACTORS!$C$12*C30/454</f>
        <v>0</v>
      </c>
      <c r="I30" s="134">
        <f>FACTORS!$D$12*C30/454</f>
        <v>0</v>
      </c>
      <c r="J30" s="134">
        <f>FACTORS!$E$12*C30/454</f>
        <v>0</v>
      </c>
      <c r="K30" s="134">
        <f>FACTORS!$F$12*C30/454</f>
        <v>0</v>
      </c>
      <c r="L30" s="135">
        <f>FACTORS!$G$12*C30/454</f>
        <v>0</v>
      </c>
      <c r="M30" s="130">
        <f>IF(H30=0,0,H30*(E30/(D30*24))*F30*G30/2000)</f>
        <v>0</v>
      </c>
      <c r="N30" s="131">
        <f t="shared" si="13"/>
        <v>0</v>
      </c>
      <c r="O30" s="131">
        <f t="shared" si="14"/>
        <v>0</v>
      </c>
      <c r="P30" s="131">
        <f t="shared" si="15"/>
        <v>0</v>
      </c>
      <c r="Q30" s="132">
        <f t="shared" si="16"/>
        <v>0</v>
      </c>
    </row>
    <row r="31" spans="1:17" ht="13.2" x14ac:dyDescent="0.25">
      <c r="A31" s="120"/>
      <c r="B31" s="121" t="s">
        <v>109</v>
      </c>
      <c r="C31" s="122">
        <v>0</v>
      </c>
      <c r="D31" s="28">
        <f>FACTORS!$G$2*C31</f>
        <v>0</v>
      </c>
      <c r="E31" s="124">
        <f t="shared" si="12"/>
        <v>0</v>
      </c>
      <c r="F31" s="125">
        <v>0</v>
      </c>
      <c r="G31" s="126">
        <v>0</v>
      </c>
      <c r="H31" s="124">
        <f>FACTORS!$C$12*C31/454</f>
        <v>0</v>
      </c>
      <c r="I31" s="134">
        <f>FACTORS!$D$12*C31/454</f>
        <v>0</v>
      </c>
      <c r="J31" s="134">
        <f>FACTORS!$E$12*C31/454</f>
        <v>0</v>
      </c>
      <c r="K31" s="134">
        <f>FACTORS!$F$12*C31/454</f>
        <v>0</v>
      </c>
      <c r="L31" s="135">
        <f>FACTORS!$G$12*C31/454</f>
        <v>0</v>
      </c>
      <c r="M31" s="130">
        <f>IF(H31=0,0,H31*(E31/(D31*24))*F31*G31/2000)</f>
        <v>0</v>
      </c>
      <c r="N31" s="131">
        <f t="shared" si="13"/>
        <v>0</v>
      </c>
      <c r="O31" s="131">
        <f t="shared" si="14"/>
        <v>0</v>
      </c>
      <c r="P31" s="131">
        <f t="shared" si="15"/>
        <v>0</v>
      </c>
      <c r="Q31" s="132">
        <f t="shared" si="16"/>
        <v>0</v>
      </c>
    </row>
    <row r="32" spans="1:17" ht="13.2" x14ac:dyDescent="0.25">
      <c r="A32" s="120"/>
      <c r="B32" s="152" t="s">
        <v>117</v>
      </c>
      <c r="C32" s="122">
        <v>0</v>
      </c>
      <c r="D32" s="28">
        <f>FACTORS!$C$2*C32</f>
        <v>0</v>
      </c>
      <c r="E32" s="124">
        <f t="shared" si="12"/>
        <v>0</v>
      </c>
      <c r="F32" s="125">
        <v>0</v>
      </c>
      <c r="G32" s="126">
        <v>0</v>
      </c>
      <c r="H32" s="153" t="s">
        <v>2</v>
      </c>
      <c r="I32" s="134">
        <f>FACTORS!$D$6*C32/454</f>
        <v>0</v>
      </c>
      <c r="J32" s="134">
        <f>FACTORS!$E$6*C32/454</f>
        <v>0</v>
      </c>
      <c r="K32" s="134">
        <f>FACTORS!$F$6*C32/454</f>
        <v>0</v>
      </c>
      <c r="L32" s="135">
        <f>FACTORS!$G$6*C32/454</f>
        <v>0</v>
      </c>
      <c r="M32" s="130" t="s">
        <v>2</v>
      </c>
      <c r="N32" s="131">
        <f t="shared" si="13"/>
        <v>0</v>
      </c>
      <c r="O32" s="154">
        <f t="shared" si="14"/>
        <v>0</v>
      </c>
      <c r="P32" s="131">
        <f t="shared" si="15"/>
        <v>0</v>
      </c>
      <c r="Q32" s="132">
        <f t="shared" si="16"/>
        <v>0</v>
      </c>
    </row>
    <row r="33" spans="1:17" ht="13.2" x14ac:dyDescent="0.25">
      <c r="A33" s="120"/>
      <c r="B33" s="152" t="s">
        <v>118</v>
      </c>
      <c r="C33" s="122">
        <v>0</v>
      </c>
      <c r="D33" s="28">
        <f>FACTORS!$G$2*C33</f>
        <v>0</v>
      </c>
      <c r="E33" s="124">
        <f t="shared" si="12"/>
        <v>0</v>
      </c>
      <c r="F33" s="125">
        <v>0</v>
      </c>
      <c r="G33" s="126">
        <v>0</v>
      </c>
      <c r="H33" s="153" t="s">
        <v>2</v>
      </c>
      <c r="I33" s="134">
        <f>FACTORS!$D$7*C33/454</f>
        <v>0</v>
      </c>
      <c r="J33" s="134">
        <f>FACTORS!$E$7*C33/454</f>
        <v>0</v>
      </c>
      <c r="K33" s="134">
        <f>FACTORS!$F$7*C33/454</f>
        <v>0</v>
      </c>
      <c r="L33" s="135">
        <f>FACTORS!$G$7*C33/454</f>
        <v>0</v>
      </c>
      <c r="M33" s="130" t="s">
        <v>2</v>
      </c>
      <c r="N33" s="131">
        <f t="shared" si="13"/>
        <v>0</v>
      </c>
      <c r="O33" s="154">
        <f t="shared" si="14"/>
        <v>0</v>
      </c>
      <c r="P33" s="131">
        <f t="shared" si="15"/>
        <v>0</v>
      </c>
      <c r="Q33" s="132">
        <f t="shared" si="16"/>
        <v>0</v>
      </c>
    </row>
    <row r="34" spans="1:17" ht="13.2" x14ac:dyDescent="0.25">
      <c r="A34" s="120"/>
      <c r="B34" s="152" t="s">
        <v>119</v>
      </c>
      <c r="C34" s="122">
        <v>0</v>
      </c>
      <c r="D34" s="28">
        <f>FACTORS!$E$2*C34</f>
        <v>0</v>
      </c>
      <c r="E34" s="124">
        <f t="shared" si="12"/>
        <v>0</v>
      </c>
      <c r="F34" s="125">
        <v>0</v>
      </c>
      <c r="G34" s="126">
        <v>0</v>
      </c>
      <c r="H34" s="153" t="s">
        <v>2</v>
      </c>
      <c r="I34" s="134">
        <f>FACTORS!$D$8*C34/454</f>
        <v>0</v>
      </c>
      <c r="J34" s="134">
        <f>FACTORS!$E$8*C34/454</f>
        <v>0</v>
      </c>
      <c r="K34" s="134">
        <f>FACTORS!$F$8*C34/454</f>
        <v>0</v>
      </c>
      <c r="L34" s="135">
        <f>FACTORS!$G$8*C34/454</f>
        <v>0</v>
      </c>
      <c r="M34" s="130" t="s">
        <v>2</v>
      </c>
      <c r="N34" s="131">
        <f t="shared" si="13"/>
        <v>0</v>
      </c>
      <c r="O34" s="154">
        <f t="shared" si="14"/>
        <v>0</v>
      </c>
      <c r="P34" s="131">
        <f t="shared" si="15"/>
        <v>0</v>
      </c>
      <c r="Q34" s="132">
        <f t="shared" si="16"/>
        <v>0</v>
      </c>
    </row>
    <row r="35" spans="1:17" ht="13.2" x14ac:dyDescent="0.25">
      <c r="A35" s="120"/>
      <c r="B35" s="152" t="s">
        <v>120</v>
      </c>
      <c r="C35" s="122">
        <v>0</v>
      </c>
      <c r="D35" s="28">
        <f>FACTORS!$E$2*C35</f>
        <v>0</v>
      </c>
      <c r="E35" s="124">
        <f t="shared" si="12"/>
        <v>0</v>
      </c>
      <c r="F35" s="125">
        <v>0</v>
      </c>
      <c r="G35" s="126">
        <v>0</v>
      </c>
      <c r="H35" s="153" t="s">
        <v>2</v>
      </c>
      <c r="I35" s="134">
        <f>FACTORS!$D$9*C35/454</f>
        <v>0</v>
      </c>
      <c r="J35" s="134">
        <f>FACTORS!$E$9*C35/454</f>
        <v>0</v>
      </c>
      <c r="K35" s="134">
        <f>FACTORS!$F$9*C35/454</f>
        <v>0</v>
      </c>
      <c r="L35" s="135">
        <f>FACTORS!$G$9*C35/454</f>
        <v>0</v>
      </c>
      <c r="M35" s="130" t="s">
        <v>2</v>
      </c>
      <c r="N35" s="131">
        <f t="shared" si="13"/>
        <v>0</v>
      </c>
      <c r="O35" s="154">
        <f t="shared" si="14"/>
        <v>0</v>
      </c>
      <c r="P35" s="131">
        <f t="shared" si="15"/>
        <v>0</v>
      </c>
      <c r="Q35" s="132">
        <f t="shared" si="16"/>
        <v>0</v>
      </c>
    </row>
    <row r="36" spans="1:17" ht="13.2" x14ac:dyDescent="0.25">
      <c r="A36" s="151"/>
      <c r="B36" s="155" t="s">
        <v>121</v>
      </c>
      <c r="C36" s="122">
        <v>0</v>
      </c>
      <c r="D36" s="156">
        <f>C36*1000000/1050</f>
        <v>0</v>
      </c>
      <c r="E36" s="124">
        <f t="shared" si="12"/>
        <v>0</v>
      </c>
      <c r="F36" s="125">
        <v>0</v>
      </c>
      <c r="G36" s="126">
        <v>0</v>
      </c>
      <c r="H36" s="140">
        <f>FACTORS!$C$15*D36/1000000</f>
        <v>0</v>
      </c>
      <c r="I36" s="157">
        <f>FACTORS!$D$15*D36/1000000</f>
        <v>0</v>
      </c>
      <c r="J36" s="157">
        <f>FACTORS!$E$15*D36/1000000</f>
        <v>0</v>
      </c>
      <c r="K36" s="158">
        <f>FACTORS!$F$15*D36/1000000</f>
        <v>0</v>
      </c>
      <c r="L36" s="158">
        <f>FACTORS!$G$15*D36/1000000</f>
        <v>0</v>
      </c>
      <c r="M36" s="130">
        <f>IF(H36=0,0,H36*(E36/(D36*24))*F36*G36/2000)</f>
        <v>0</v>
      </c>
      <c r="N36" s="131">
        <f t="shared" si="13"/>
        <v>0</v>
      </c>
      <c r="O36" s="131">
        <f t="shared" si="14"/>
        <v>0</v>
      </c>
      <c r="P36" s="131">
        <f t="shared" si="15"/>
        <v>0</v>
      </c>
      <c r="Q36" s="132">
        <f t="shared" si="16"/>
        <v>0</v>
      </c>
    </row>
    <row r="37" spans="1:17" ht="13.2" x14ac:dyDescent="0.25">
      <c r="A37" s="151"/>
      <c r="B37" s="159" t="s">
        <v>122</v>
      </c>
      <c r="C37" s="160" t="s">
        <v>123</v>
      </c>
      <c r="D37" s="160" t="s">
        <v>93</v>
      </c>
      <c r="E37" s="161" t="s">
        <v>124</v>
      </c>
      <c r="F37" s="33"/>
      <c r="G37" s="162"/>
      <c r="H37" s="163"/>
      <c r="I37" s="163"/>
      <c r="J37" s="163"/>
      <c r="K37" s="163"/>
      <c r="L37" s="163" t="s">
        <v>2</v>
      </c>
      <c r="M37" s="164"/>
      <c r="N37" s="163"/>
      <c r="O37" s="163"/>
      <c r="P37" s="163"/>
      <c r="Q37" s="165"/>
    </row>
    <row r="38" spans="1:17" ht="13.2" x14ac:dyDescent="0.25">
      <c r="A38" s="151"/>
      <c r="B38" s="121" t="s">
        <v>125</v>
      </c>
      <c r="C38" s="122">
        <v>0</v>
      </c>
      <c r="D38" s="166"/>
      <c r="E38" s="167"/>
      <c r="F38" s="168">
        <v>0</v>
      </c>
      <c r="G38" s="126">
        <v>0</v>
      </c>
      <c r="H38" s="169"/>
      <c r="I38" s="170"/>
      <c r="J38" s="170"/>
      <c r="K38" s="128">
        <f>FACTORS!$F$18*C38/24</f>
        <v>0</v>
      </c>
      <c r="L38" s="171"/>
      <c r="M38" s="130"/>
      <c r="N38" s="172"/>
      <c r="O38" s="153"/>
      <c r="P38" s="154">
        <f>C38*G38*0.03/2000</f>
        <v>0</v>
      </c>
      <c r="Q38" s="132" t="s">
        <v>2</v>
      </c>
    </row>
    <row r="39" spans="1:17" ht="13.2" x14ac:dyDescent="0.25">
      <c r="A39" s="151"/>
      <c r="B39" s="121" t="s">
        <v>126</v>
      </c>
      <c r="C39" s="166"/>
      <c r="D39" s="122">
        <v>0</v>
      </c>
      <c r="E39" s="167"/>
      <c r="F39" s="122">
        <v>0</v>
      </c>
      <c r="G39" s="126">
        <v>0</v>
      </c>
      <c r="H39" s="153"/>
      <c r="I39" s="134">
        <f>FACTORS!$D$16*D39/1000000</f>
        <v>0</v>
      </c>
      <c r="J39" s="134">
        <f>FACTORS!$E$16*D39/1000000</f>
        <v>0</v>
      </c>
      <c r="K39" s="134">
        <f>FACTORS!$F$16*D39/1000000</f>
        <v>0</v>
      </c>
      <c r="L39" s="135">
        <f>FACTORS!$G$16*D39/1000000</f>
        <v>0</v>
      </c>
      <c r="M39" s="173" t="s">
        <v>2</v>
      </c>
      <c r="N39" s="154">
        <f>G39*F39*I39/2000</f>
        <v>0</v>
      </c>
      <c r="O39" s="154">
        <f>F39*G39*J39/2000</f>
        <v>0</v>
      </c>
      <c r="P39" s="131">
        <f>F39*G39*K39/2000</f>
        <v>0</v>
      </c>
      <c r="Q39" s="132">
        <f>F39*G39*L39/2000</f>
        <v>0</v>
      </c>
    </row>
    <row r="40" spans="1:17" ht="13.2" x14ac:dyDescent="0.25">
      <c r="A40" s="151"/>
      <c r="B40" s="150" t="s">
        <v>127</v>
      </c>
      <c r="C40" s="166" t="s">
        <v>2</v>
      </c>
      <c r="D40" s="122">
        <v>0</v>
      </c>
      <c r="E40" s="167"/>
      <c r="F40" s="122">
        <v>0</v>
      </c>
      <c r="G40" s="126">
        <v>0</v>
      </c>
      <c r="H40" s="153" t="s">
        <v>2</v>
      </c>
      <c r="I40" s="154" t="s">
        <v>2</v>
      </c>
      <c r="J40" s="154" t="s">
        <v>2</v>
      </c>
      <c r="K40" s="134">
        <f>FACTORS!$F$21*D40</f>
        <v>0</v>
      </c>
      <c r="L40" s="131" t="s">
        <v>2</v>
      </c>
      <c r="M40" s="130" t="s">
        <v>2</v>
      </c>
      <c r="N40" s="172" t="s">
        <v>2</v>
      </c>
      <c r="O40" s="153" t="s">
        <v>8</v>
      </c>
      <c r="P40" s="154">
        <f>F40*G40*K40/2000</f>
        <v>0</v>
      </c>
      <c r="Q40" s="132" t="s">
        <v>2</v>
      </c>
    </row>
    <row r="41" spans="1:17" ht="13.2" x14ac:dyDescent="0.25">
      <c r="A41" s="151"/>
      <c r="B41" s="150" t="s">
        <v>128</v>
      </c>
      <c r="C41" s="166"/>
      <c r="D41" s="166"/>
      <c r="E41" s="174">
        <v>0</v>
      </c>
      <c r="F41" s="166"/>
      <c r="G41" s="126">
        <v>0</v>
      </c>
      <c r="H41" s="153"/>
      <c r="I41" s="154"/>
      <c r="J41" s="154"/>
      <c r="K41" s="134">
        <f>FACTORS!$F$19*E41</f>
        <v>0</v>
      </c>
      <c r="L41" s="131"/>
      <c r="M41" s="130"/>
      <c r="N41" s="172"/>
      <c r="O41" s="154"/>
      <c r="P41" s="154">
        <f>K41*24*G41/2000</f>
        <v>0</v>
      </c>
      <c r="Q41" s="132" t="s">
        <v>2</v>
      </c>
    </row>
    <row r="42" spans="1:17" ht="13.2" x14ac:dyDescent="0.25">
      <c r="A42" s="175"/>
      <c r="B42" s="176" t="s">
        <v>129</v>
      </c>
      <c r="C42" s="177"/>
      <c r="D42" s="138">
        <v>0</v>
      </c>
      <c r="E42" s="228"/>
      <c r="F42" s="138">
        <v>0</v>
      </c>
      <c r="G42" s="126">
        <v>0</v>
      </c>
      <c r="H42" s="145"/>
      <c r="I42" s="143"/>
      <c r="J42" s="143"/>
      <c r="K42" s="157">
        <f>FACTORS!$F$20*D42/1000000</f>
        <v>0</v>
      </c>
      <c r="L42" s="148"/>
      <c r="M42" s="147"/>
      <c r="N42" s="148"/>
      <c r="O42" s="148"/>
      <c r="P42" s="148">
        <f>K42*F42*G42/2000</f>
        <v>0</v>
      </c>
      <c r="Q42" s="149"/>
    </row>
    <row r="43" spans="1:17" ht="13.2" x14ac:dyDescent="0.25">
      <c r="A43" s="120" t="s">
        <v>99</v>
      </c>
      <c r="B43" s="121" t="s">
        <v>130</v>
      </c>
      <c r="C43" s="168">
        <v>0</v>
      </c>
      <c r="D43" s="166"/>
      <c r="E43" s="167"/>
      <c r="F43" s="168">
        <v>0</v>
      </c>
      <c r="G43" s="229">
        <v>0</v>
      </c>
      <c r="H43" s="127">
        <f>FACTORS!$C$17*C43/24</f>
        <v>0</v>
      </c>
      <c r="I43" s="128">
        <f>FACTORS!$D$17*C43/24</f>
        <v>0</v>
      </c>
      <c r="J43" s="128">
        <f>FACTORS!$E$17*C43/24</f>
        <v>0</v>
      </c>
      <c r="K43" s="128">
        <f>FACTORS!$F$17*C43/24</f>
        <v>0</v>
      </c>
      <c r="L43" s="129">
        <f>FACTORS!$G$17*C43/24</f>
        <v>0</v>
      </c>
      <c r="M43" s="173">
        <f>H43*F43*G43/2000</f>
        <v>0</v>
      </c>
      <c r="N43" s="153">
        <f>I43*F43*G43/2000</f>
        <v>0</v>
      </c>
      <c r="O43" s="153">
        <f>J43*F43*G43/2000</f>
        <v>0</v>
      </c>
      <c r="P43" s="154">
        <f>K43*F43*G43/2000</f>
        <v>0</v>
      </c>
      <c r="Q43" s="132">
        <f>L43*F43*G43/2000</f>
        <v>0</v>
      </c>
    </row>
    <row r="44" spans="1:17" ht="13.2" x14ac:dyDescent="0.25">
      <c r="A44" s="120" t="s">
        <v>131</v>
      </c>
      <c r="B44" s="150" t="s">
        <v>132</v>
      </c>
      <c r="C44" s="166"/>
      <c r="D44" s="122">
        <v>0</v>
      </c>
      <c r="E44" s="167" t="s">
        <v>2</v>
      </c>
      <c r="F44" s="122">
        <v>0</v>
      </c>
      <c r="G44" s="126">
        <v>0</v>
      </c>
      <c r="H44" s="145" t="s">
        <v>2</v>
      </c>
      <c r="I44" s="134">
        <f>FACTORS!$D$16*D44/1000000</f>
        <v>0</v>
      </c>
      <c r="J44" s="157">
        <f>FACTORS!$E$16*D44/1000000</f>
        <v>0</v>
      </c>
      <c r="K44" s="157">
        <f>FACTORS!$F$16*D44/1000000</f>
        <v>0</v>
      </c>
      <c r="L44" s="158">
        <f>FACTORS!$G$16*D44/1000000</f>
        <v>0</v>
      </c>
      <c r="M44" s="173" t="s">
        <v>2</v>
      </c>
      <c r="N44" s="153">
        <f>I44*F44*G44/2000</f>
        <v>0</v>
      </c>
      <c r="O44" s="154">
        <f>F44*G44*J44/2000</f>
        <v>0</v>
      </c>
      <c r="P44" s="131">
        <f>F44*G44*K44/2000</f>
        <v>0</v>
      </c>
      <c r="Q44" s="132">
        <f>F44*G44*L44/2000</f>
        <v>0</v>
      </c>
    </row>
    <row r="45" spans="1:17" ht="13.2" x14ac:dyDescent="0.25">
      <c r="A45" s="186"/>
      <c r="B45" s="187"/>
      <c r="C45" s="188"/>
      <c r="D45" s="188"/>
      <c r="E45" s="189"/>
      <c r="F45" s="188"/>
      <c r="G45" s="190"/>
      <c r="H45" s="127"/>
      <c r="I45" s="127"/>
      <c r="J45" s="127"/>
      <c r="K45" s="127"/>
      <c r="L45" s="127"/>
      <c r="M45" s="191"/>
      <c r="N45" s="129"/>
      <c r="O45" s="129"/>
      <c r="P45" s="129"/>
      <c r="Q45" s="192"/>
    </row>
    <row r="46" spans="1:17" ht="13.2" x14ac:dyDescent="0.25">
      <c r="A46" s="194">
        <f>EMISSIONS3!$A$46+1</f>
        <v>2002</v>
      </c>
      <c r="B46" s="195" t="s">
        <v>133</v>
      </c>
      <c r="C46" s="196"/>
      <c r="D46" s="196"/>
      <c r="E46" s="197"/>
      <c r="F46" s="196"/>
      <c r="G46" s="199"/>
      <c r="H46" s="200">
        <f t="shared" ref="H46:Q46" si="17">SUM(H3:H44)</f>
        <v>0</v>
      </c>
      <c r="I46" s="200">
        <f t="shared" si="17"/>
        <v>0</v>
      </c>
      <c r="J46" s="200">
        <f t="shared" si="17"/>
        <v>0</v>
      </c>
      <c r="K46" s="200">
        <f t="shared" si="17"/>
        <v>0</v>
      </c>
      <c r="L46" s="201">
        <f t="shared" si="17"/>
        <v>0</v>
      </c>
      <c r="M46" s="200">
        <f t="shared" si="17"/>
        <v>0</v>
      </c>
      <c r="N46" s="200">
        <f t="shared" si="17"/>
        <v>0</v>
      </c>
      <c r="O46" s="200">
        <f t="shared" si="17"/>
        <v>0</v>
      </c>
      <c r="P46" s="200">
        <f t="shared" si="17"/>
        <v>0</v>
      </c>
      <c r="Q46" s="202">
        <f t="shared" si="17"/>
        <v>0</v>
      </c>
    </row>
    <row r="47" spans="1:17" ht="13.2" x14ac:dyDescent="0.25">
      <c r="A47" s="205"/>
      <c r="B47" s="206"/>
      <c r="C47" s="122"/>
      <c r="D47" s="122"/>
      <c r="E47" s="174"/>
      <c r="F47" s="122"/>
      <c r="G47" s="207"/>
      <c r="H47" s="124"/>
      <c r="I47" s="124"/>
      <c r="J47" s="124"/>
      <c r="K47" s="124"/>
      <c r="L47" s="208"/>
      <c r="M47" s="135"/>
      <c r="N47" s="135"/>
      <c r="O47" s="135"/>
      <c r="P47" s="135"/>
      <c r="Q47" s="209"/>
    </row>
    <row r="48" spans="1:17" ht="26.1" customHeight="1" x14ac:dyDescent="0.25">
      <c r="A48" s="210" t="s">
        <v>134</v>
      </c>
      <c r="B48" s="211" t="s">
        <v>135</v>
      </c>
      <c r="C48" s="96"/>
      <c r="D48" s="96"/>
      <c r="E48" s="92"/>
      <c r="F48" s="96"/>
      <c r="G48" s="96"/>
      <c r="H48" s="212"/>
      <c r="I48" s="212"/>
      <c r="J48" s="212"/>
      <c r="K48" s="212"/>
      <c r="L48" s="212"/>
      <c r="M48" s="213">
        <f>33.3*$B$49</f>
        <v>0</v>
      </c>
      <c r="N48" s="214">
        <f>33.3*$B$49</f>
        <v>0</v>
      </c>
      <c r="O48" s="215">
        <f>33.3*$B$49</f>
        <v>0</v>
      </c>
      <c r="P48" s="214">
        <f>33.3*$B$49</f>
        <v>0</v>
      </c>
      <c r="Q48" s="216">
        <f>3400*$B$49^(2/3)</f>
        <v>0</v>
      </c>
    </row>
    <row r="49" spans="1:17" ht="13.8" thickBot="1" x14ac:dyDescent="0.3">
      <c r="A49" s="217"/>
      <c r="B49" s="218">
        <v>0</v>
      </c>
      <c r="C49" s="219"/>
      <c r="D49" s="219"/>
      <c r="E49" s="220"/>
      <c r="F49" s="219"/>
      <c r="G49" s="219"/>
      <c r="H49" s="221"/>
      <c r="I49" s="221"/>
      <c r="J49" s="221"/>
      <c r="K49" s="221"/>
      <c r="L49" s="221"/>
      <c r="M49" s="222"/>
      <c r="N49" s="223"/>
      <c r="O49" s="224"/>
      <c r="P49" s="223"/>
      <c r="Q49" s="225"/>
    </row>
    <row r="50" spans="1:17" ht="13.2" thickTop="1" x14ac:dyDescent="0.25"/>
  </sheetData>
  <phoneticPr fontId="0" type="noConversion"/>
  <printOptions horizontalCentered="1"/>
  <pageMargins left="0.25" right="0.25" top="1" bottom="0.5" header="0.5" footer="0.5"/>
  <pageSetup scale="66" orientation="landscape" r:id="rId1"/>
  <headerFooter alignWithMargins="0">
    <oddHeader>&amp;C&amp;"MS Sans Serif,Bold"AIR EMISSIONS CALCULATIONS - FOURTH YEAR</oddHeader>
    <oddFooter>&amp;L&amp;"Arial,Bold"FORM BOEM-0139&amp;"Arial,Regular"  &amp;RPage 6 of 8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0"/>
  <sheetViews>
    <sheetView workbookViewId="0">
      <selection activeCell="B37" sqref="B37"/>
    </sheetView>
  </sheetViews>
  <sheetFormatPr defaultRowHeight="12.6" x14ac:dyDescent="0.25"/>
  <cols>
    <col min="1" max="1" width="16.6640625" customWidth="1"/>
    <col min="2" max="2" width="28.6640625" customWidth="1"/>
    <col min="3" max="17" width="10.6640625" customWidth="1"/>
  </cols>
  <sheetData>
    <row r="1" spans="1:24" ht="13.2" thickBot="1" x14ac:dyDescent="0.3">
      <c r="A1" s="58" t="s">
        <v>3</v>
      </c>
      <c r="B1" s="58" t="s">
        <v>4</v>
      </c>
      <c r="C1" s="58" t="s">
        <v>5</v>
      </c>
      <c r="D1" s="58" t="s">
        <v>7</v>
      </c>
      <c r="E1" s="59" t="s">
        <v>9</v>
      </c>
      <c r="F1" s="58" t="s">
        <v>10</v>
      </c>
      <c r="G1" s="60"/>
      <c r="H1" s="61"/>
      <c r="I1" s="62" t="s">
        <v>78</v>
      </c>
      <c r="J1" s="63" t="s">
        <v>2</v>
      </c>
      <c r="K1" s="63" t="s">
        <v>79</v>
      </c>
      <c r="L1" s="64" t="s">
        <v>14</v>
      </c>
      <c r="M1" s="65"/>
      <c r="N1" s="65"/>
      <c r="O1" s="65"/>
      <c r="P1" s="65"/>
      <c r="Q1" s="66"/>
    </row>
    <row r="2" spans="1:24" ht="13.8" thickBot="1" x14ac:dyDescent="0.3">
      <c r="A2" s="69" t="str">
        <f>TITLE!$C$1</f>
        <v xml:space="preserve"> </v>
      </c>
      <c r="B2" s="69" t="str">
        <f>TITLE!$C$2</f>
        <v xml:space="preserve"> </v>
      </c>
      <c r="C2" s="70" t="str">
        <f>TITLE!$C$3</f>
        <v xml:space="preserve">   </v>
      </c>
      <c r="D2" s="69" t="str">
        <f>TITLE!$C$4</f>
        <v xml:space="preserve">  </v>
      </c>
      <c r="E2" s="70" t="str">
        <f>TITLE!$C$5</f>
        <v xml:space="preserve"> </v>
      </c>
      <c r="F2" s="69" t="str">
        <f>TITLE!$C$6</f>
        <v xml:space="preserve">    </v>
      </c>
      <c r="G2" s="69"/>
      <c r="H2" s="69"/>
      <c r="I2" s="71" t="str">
        <f>TITLE!$C$7</f>
        <v xml:space="preserve">  </v>
      </c>
      <c r="J2" s="72"/>
      <c r="K2" s="69" t="str">
        <f>TITLE!$C$8</f>
        <v xml:space="preserve"> </v>
      </c>
      <c r="L2" s="71" t="e">
        <f>TITLE!#REF!</f>
        <v>#REF!</v>
      </c>
      <c r="M2" s="73"/>
      <c r="N2" s="73"/>
      <c r="O2" s="73"/>
      <c r="P2" s="73"/>
      <c r="Q2" s="74"/>
    </row>
    <row r="3" spans="1:24" s="53" customFormat="1" ht="12.75" customHeight="1" thickTop="1" x14ac:dyDescent="0.25">
      <c r="A3" s="77" t="s">
        <v>80</v>
      </c>
      <c r="B3" s="78" t="s">
        <v>81</v>
      </c>
      <c r="C3" s="78" t="s">
        <v>82</v>
      </c>
      <c r="D3" s="78" t="s">
        <v>83</v>
      </c>
      <c r="E3" s="79" t="s">
        <v>84</v>
      </c>
      <c r="F3" s="80" t="s">
        <v>85</v>
      </c>
      <c r="G3" s="81"/>
      <c r="H3" s="82"/>
      <c r="I3" s="82"/>
      <c r="J3" s="82" t="s">
        <v>86</v>
      </c>
      <c r="K3" s="82"/>
      <c r="L3" s="83"/>
      <c r="M3" s="84"/>
      <c r="N3" s="84"/>
      <c r="O3" s="82" t="s">
        <v>87</v>
      </c>
      <c r="P3" s="84"/>
      <c r="Q3" s="85"/>
      <c r="R3" s="86"/>
      <c r="S3" s="9"/>
      <c r="T3" s="9"/>
      <c r="U3" s="9"/>
      <c r="V3" s="9"/>
      <c r="W3" s="9"/>
      <c r="X3" s="9"/>
    </row>
    <row r="4" spans="1:24" ht="13.2" x14ac:dyDescent="0.25">
      <c r="A4" s="87"/>
      <c r="B4" s="88" t="s">
        <v>88</v>
      </c>
      <c r="C4" s="88" t="s">
        <v>89</v>
      </c>
      <c r="D4" s="88" t="s">
        <v>90</v>
      </c>
      <c r="E4" s="89" t="s">
        <v>91</v>
      </c>
      <c r="F4" s="90"/>
      <c r="G4" s="91"/>
      <c r="H4" s="92"/>
      <c r="I4" s="92"/>
      <c r="J4" s="92"/>
      <c r="K4" s="92"/>
      <c r="L4" s="93"/>
      <c r="M4" s="94"/>
      <c r="N4" s="94"/>
      <c r="O4" s="92"/>
      <c r="P4" s="94"/>
      <c r="Q4" s="95"/>
    </row>
    <row r="5" spans="1:24" ht="13.2" x14ac:dyDescent="0.25">
      <c r="A5" s="97"/>
      <c r="B5" s="98" t="s">
        <v>92</v>
      </c>
      <c r="C5" s="99" t="s">
        <v>89</v>
      </c>
      <c r="D5" s="99" t="s">
        <v>93</v>
      </c>
      <c r="E5" s="100" t="s">
        <v>94</v>
      </c>
      <c r="F5" s="101"/>
      <c r="G5" s="102"/>
      <c r="H5" s="103"/>
      <c r="I5" s="103"/>
      <c r="J5" s="103"/>
      <c r="K5" s="103"/>
      <c r="L5" s="104"/>
      <c r="M5" s="105"/>
      <c r="N5" s="105"/>
      <c r="O5" s="103"/>
      <c r="P5" s="105"/>
      <c r="Q5" s="106"/>
    </row>
    <row r="6" spans="1:24" ht="13.8" thickBot="1" x14ac:dyDescent="0.3">
      <c r="A6" s="108"/>
      <c r="B6" s="109" t="s">
        <v>95</v>
      </c>
      <c r="C6" s="110" t="s">
        <v>96</v>
      </c>
      <c r="D6" s="111" t="s">
        <v>93</v>
      </c>
      <c r="E6" s="112" t="s">
        <v>94</v>
      </c>
      <c r="F6" s="113" t="s">
        <v>97</v>
      </c>
      <c r="G6" s="114" t="s">
        <v>98</v>
      </c>
      <c r="H6" s="112" t="s">
        <v>32</v>
      </c>
      <c r="I6" s="112" t="s">
        <v>33</v>
      </c>
      <c r="J6" s="112" t="s">
        <v>34</v>
      </c>
      <c r="K6" s="112" t="s">
        <v>35</v>
      </c>
      <c r="L6" s="115" t="s">
        <v>36</v>
      </c>
      <c r="M6" s="116" t="s">
        <v>32</v>
      </c>
      <c r="N6" s="116" t="s">
        <v>33</v>
      </c>
      <c r="O6" s="116" t="s">
        <v>34</v>
      </c>
      <c r="P6" s="116" t="s">
        <v>35</v>
      </c>
      <c r="Q6" s="117" t="s">
        <v>36</v>
      </c>
    </row>
    <row r="7" spans="1:24" ht="13.8" thickTop="1" x14ac:dyDescent="0.25">
      <c r="A7" s="120" t="s">
        <v>99</v>
      </c>
      <c r="B7" s="121" t="s">
        <v>100</v>
      </c>
      <c r="C7" s="122">
        <v>0</v>
      </c>
      <c r="D7" s="123">
        <f>FACTORS!$G$2*C7</f>
        <v>0</v>
      </c>
      <c r="E7" s="124">
        <f t="shared" ref="E7:E15" si="0">D7*24</f>
        <v>0</v>
      </c>
      <c r="F7" s="125">
        <v>0</v>
      </c>
      <c r="G7" s="126">
        <v>0</v>
      </c>
      <c r="H7" s="127">
        <f>FACTORS!$C$12*C7/454</f>
        <v>0</v>
      </c>
      <c r="I7" s="128">
        <f>FACTORS!$D$12*C7/454</f>
        <v>0</v>
      </c>
      <c r="J7" s="128">
        <f>FACTORS!$E$12*C7/454</f>
        <v>0</v>
      </c>
      <c r="K7" s="128">
        <f>FACTORS!$F$12*C7/454</f>
        <v>0</v>
      </c>
      <c r="L7" s="129">
        <f>FACTORS!$G$12*C7/454</f>
        <v>0</v>
      </c>
      <c r="M7" s="130">
        <f t="shared" ref="M7:M15" si="1">IF(H7=0,0,H7*(E7/(D7*24))*F7*G7/2000)</f>
        <v>0</v>
      </c>
      <c r="N7" s="131">
        <f t="shared" ref="N7:N15" si="2">IF(I7=0,0,I7*(E7/(D7*24))*G7*F7/2000)</f>
        <v>0</v>
      </c>
      <c r="O7" s="131">
        <f t="shared" ref="O7:O15" si="3">IF(J7=0,0,J7*(E7/(D7*24))*G7*F7/2000)</f>
        <v>0</v>
      </c>
      <c r="P7" s="131">
        <f t="shared" ref="P7:P15" si="4">IF(K7=0,0,K7*(E7/(D7*24))*G7*F7/2000)</f>
        <v>0</v>
      </c>
      <c r="Q7" s="132">
        <f t="shared" ref="Q7:Q15" si="5">IF(L7=0,0,L7*(E7/(D7*24))*G7*F7/2000)</f>
        <v>0</v>
      </c>
    </row>
    <row r="8" spans="1:24" ht="13.2" x14ac:dyDescent="0.25">
      <c r="A8" s="120"/>
      <c r="B8" s="121" t="s">
        <v>100</v>
      </c>
      <c r="C8" s="122">
        <v>0</v>
      </c>
      <c r="D8" s="28">
        <f>FACTORS!$G$2*C8</f>
        <v>0</v>
      </c>
      <c r="E8" s="124">
        <f t="shared" si="0"/>
        <v>0</v>
      </c>
      <c r="F8" s="125">
        <v>0</v>
      </c>
      <c r="G8" s="126">
        <v>0</v>
      </c>
      <c r="H8" s="124">
        <f>FACTORS!$C$12*C8/454</f>
        <v>0</v>
      </c>
      <c r="I8" s="134">
        <f>FACTORS!$D$12*C8/454</f>
        <v>0</v>
      </c>
      <c r="J8" s="134">
        <f>FACTORS!$E$12*C8/454</f>
        <v>0</v>
      </c>
      <c r="K8" s="134">
        <f>FACTORS!$F$12*C8/454</f>
        <v>0</v>
      </c>
      <c r="L8" s="135">
        <f>FACTORS!$G$12*C8/454</f>
        <v>0</v>
      </c>
      <c r="M8" s="130">
        <f t="shared" si="1"/>
        <v>0</v>
      </c>
      <c r="N8" s="131">
        <f t="shared" si="2"/>
        <v>0</v>
      </c>
      <c r="O8" s="131">
        <f t="shared" si="3"/>
        <v>0</v>
      </c>
      <c r="P8" s="131">
        <f t="shared" si="4"/>
        <v>0</v>
      </c>
      <c r="Q8" s="132">
        <f t="shared" si="5"/>
        <v>0</v>
      </c>
    </row>
    <row r="9" spans="1:24" ht="13.2" x14ac:dyDescent="0.25">
      <c r="A9" s="120"/>
      <c r="B9" s="121" t="s">
        <v>100</v>
      </c>
      <c r="C9" s="122">
        <v>0</v>
      </c>
      <c r="D9" s="28">
        <f>FACTORS!$G$2*C9</f>
        <v>0</v>
      </c>
      <c r="E9" s="124">
        <f t="shared" si="0"/>
        <v>0</v>
      </c>
      <c r="F9" s="125">
        <v>0</v>
      </c>
      <c r="G9" s="126">
        <v>0</v>
      </c>
      <c r="H9" s="124">
        <f>FACTORS!$C$12*C9/454</f>
        <v>0</v>
      </c>
      <c r="I9" s="134">
        <f>FACTORS!$D$12*C9/454</f>
        <v>0</v>
      </c>
      <c r="J9" s="134">
        <f>FACTORS!$E$12*C9/454</f>
        <v>0</v>
      </c>
      <c r="K9" s="134">
        <f>FACTORS!$F$12*C9/454</f>
        <v>0</v>
      </c>
      <c r="L9" s="135">
        <f>FACTORS!$G$12*C9/454</f>
        <v>0</v>
      </c>
      <c r="M9" s="130">
        <f t="shared" si="1"/>
        <v>0</v>
      </c>
      <c r="N9" s="131">
        <f t="shared" si="2"/>
        <v>0</v>
      </c>
      <c r="O9" s="131">
        <f t="shared" si="3"/>
        <v>0</v>
      </c>
      <c r="P9" s="131">
        <f t="shared" si="4"/>
        <v>0</v>
      </c>
      <c r="Q9" s="132">
        <f t="shared" si="5"/>
        <v>0</v>
      </c>
    </row>
    <row r="10" spans="1:24" ht="13.2" x14ac:dyDescent="0.25">
      <c r="A10" s="120"/>
      <c r="B10" s="121" t="s">
        <v>100</v>
      </c>
      <c r="C10" s="122">
        <v>0</v>
      </c>
      <c r="D10" s="28">
        <f>FACTORS!$G$2*C10</f>
        <v>0</v>
      </c>
      <c r="E10" s="124">
        <f t="shared" si="0"/>
        <v>0</v>
      </c>
      <c r="F10" s="125">
        <v>0</v>
      </c>
      <c r="G10" s="126">
        <v>0</v>
      </c>
      <c r="H10" s="124">
        <f>FACTORS!$C$12*C10/454</f>
        <v>0</v>
      </c>
      <c r="I10" s="134">
        <f>FACTORS!$D$12*C10/454</f>
        <v>0</v>
      </c>
      <c r="J10" s="134">
        <f>FACTORS!$E$12*C10/454</f>
        <v>0</v>
      </c>
      <c r="K10" s="134">
        <f>FACTORS!$F$12*C10/454</f>
        <v>0</v>
      </c>
      <c r="L10" s="135">
        <f>FACTORS!$G$12*C10/454</f>
        <v>0</v>
      </c>
      <c r="M10" s="130">
        <f t="shared" si="1"/>
        <v>0</v>
      </c>
      <c r="N10" s="131">
        <f t="shared" si="2"/>
        <v>0</v>
      </c>
      <c r="O10" s="131">
        <f t="shared" si="3"/>
        <v>0</v>
      </c>
      <c r="P10" s="131">
        <f t="shared" si="4"/>
        <v>0</v>
      </c>
      <c r="Q10" s="132">
        <f t="shared" si="5"/>
        <v>0</v>
      </c>
    </row>
    <row r="11" spans="1:24" ht="13.2" x14ac:dyDescent="0.25">
      <c r="A11" s="120"/>
      <c r="B11" s="121" t="s">
        <v>101</v>
      </c>
      <c r="C11" s="168">
        <v>0</v>
      </c>
      <c r="D11" s="166"/>
      <c r="E11" s="167"/>
      <c r="F11" s="168">
        <v>0</v>
      </c>
      <c r="G11" s="126">
        <v>0</v>
      </c>
      <c r="H11" s="124">
        <f>FACTORS!$C$13*C11/24</f>
        <v>0</v>
      </c>
      <c r="I11" s="134">
        <f>FACTORS!$D$13*C11/24</f>
        <v>0</v>
      </c>
      <c r="J11" s="134">
        <f>FACTORS!$E$13*C11/24</f>
        <v>0</v>
      </c>
      <c r="K11" s="134">
        <f>FACTORS!$F$13*C11/24</f>
        <v>0</v>
      </c>
      <c r="L11" s="135">
        <f>FACTORS!$G$13*C11/24</f>
        <v>0</v>
      </c>
      <c r="M11" s="173">
        <f>H11*F11*G11/2000</f>
        <v>0</v>
      </c>
      <c r="N11" s="153">
        <f>I11*F11*G11/2000</f>
        <v>0</v>
      </c>
      <c r="O11" s="153">
        <f>J11*F11*G11/2000</f>
        <v>0</v>
      </c>
      <c r="P11" s="154">
        <f>K11*F11*G11/2000</f>
        <v>0</v>
      </c>
      <c r="Q11" s="132">
        <f>L11*F11*G11/2000</f>
        <v>0</v>
      </c>
    </row>
    <row r="12" spans="1:24" ht="13.2" x14ac:dyDescent="0.25">
      <c r="A12" s="120"/>
      <c r="B12" s="121" t="s">
        <v>102</v>
      </c>
      <c r="C12" s="122">
        <v>0</v>
      </c>
      <c r="D12" s="28">
        <f>FACTORS!$G$2*C12</f>
        <v>0</v>
      </c>
      <c r="E12" s="124">
        <f t="shared" si="0"/>
        <v>0</v>
      </c>
      <c r="F12" s="125">
        <v>0</v>
      </c>
      <c r="G12" s="126">
        <v>0</v>
      </c>
      <c r="H12" s="124">
        <f>FACTORS!$C$11*C12/454</f>
        <v>0</v>
      </c>
      <c r="I12" s="134">
        <f>FACTORS!$D$11*C12/454</f>
        <v>0</v>
      </c>
      <c r="J12" s="134">
        <f>FACTORS!$E$11*C12/454</f>
        <v>0</v>
      </c>
      <c r="K12" s="134">
        <f>FACTORS!$F$11*C12/454</f>
        <v>0</v>
      </c>
      <c r="L12" s="135">
        <f>FACTORS!$G$11*C12/454</f>
        <v>0</v>
      </c>
      <c r="M12" s="130">
        <f t="shared" si="1"/>
        <v>0</v>
      </c>
      <c r="N12" s="131">
        <f t="shared" si="2"/>
        <v>0</v>
      </c>
      <c r="O12" s="131">
        <f t="shared" si="3"/>
        <v>0</v>
      </c>
      <c r="P12" s="131">
        <f t="shared" si="4"/>
        <v>0</v>
      </c>
      <c r="Q12" s="132">
        <f t="shared" si="5"/>
        <v>0</v>
      </c>
    </row>
    <row r="13" spans="1:24" ht="13.2" x14ac:dyDescent="0.25">
      <c r="A13" s="120"/>
      <c r="B13" s="121" t="s">
        <v>103</v>
      </c>
      <c r="C13" s="122">
        <v>0</v>
      </c>
      <c r="D13" s="28">
        <f>FACTORS!$G$2*C13</f>
        <v>0</v>
      </c>
      <c r="E13" s="124">
        <f t="shared" si="0"/>
        <v>0</v>
      </c>
      <c r="F13" s="125">
        <v>0</v>
      </c>
      <c r="G13" s="126">
        <v>0</v>
      </c>
      <c r="H13" s="124">
        <f>FACTORS!$C$12*C13/454</f>
        <v>0</v>
      </c>
      <c r="I13" s="134">
        <f>FACTORS!$D$12*C13/454</f>
        <v>0</v>
      </c>
      <c r="J13" s="134">
        <f>FACTORS!$E$12*C13/454</f>
        <v>0</v>
      </c>
      <c r="K13" s="134">
        <f>FACTORS!$F$12*C13/454</f>
        <v>0</v>
      </c>
      <c r="L13" s="135">
        <f>FACTORS!$G$12*C13/454</f>
        <v>0</v>
      </c>
      <c r="M13" s="130">
        <f t="shared" si="1"/>
        <v>0</v>
      </c>
      <c r="N13" s="131">
        <f t="shared" si="2"/>
        <v>0</v>
      </c>
      <c r="O13" s="131">
        <f t="shared" si="3"/>
        <v>0</v>
      </c>
      <c r="P13" s="131">
        <f t="shared" si="4"/>
        <v>0</v>
      </c>
      <c r="Q13" s="132">
        <f t="shared" si="5"/>
        <v>0</v>
      </c>
    </row>
    <row r="14" spans="1:24" ht="13.2" x14ac:dyDescent="0.25">
      <c r="A14" s="120"/>
      <c r="B14" s="121" t="s">
        <v>104</v>
      </c>
      <c r="C14" s="122">
        <v>0</v>
      </c>
      <c r="D14" s="28">
        <f>FACTORS!$G$2*C14</f>
        <v>0</v>
      </c>
      <c r="E14" s="124">
        <f t="shared" si="0"/>
        <v>0</v>
      </c>
      <c r="F14" s="125">
        <v>0</v>
      </c>
      <c r="G14" s="126">
        <v>0</v>
      </c>
      <c r="H14" s="124">
        <f>FACTORS!$C$12*C14/454</f>
        <v>0</v>
      </c>
      <c r="I14" s="134">
        <f>FACTORS!$D$12*C14/454</f>
        <v>0</v>
      </c>
      <c r="J14" s="134">
        <f>FACTORS!$E$12*C14/454</f>
        <v>0</v>
      </c>
      <c r="K14" s="134">
        <f>FACTORS!$F$12*C14/454</f>
        <v>0</v>
      </c>
      <c r="L14" s="135">
        <f>FACTORS!$G$12*C14/454</f>
        <v>0</v>
      </c>
      <c r="M14" s="130">
        <f t="shared" si="1"/>
        <v>0</v>
      </c>
      <c r="N14" s="131">
        <f t="shared" si="2"/>
        <v>0</v>
      </c>
      <c r="O14" s="131">
        <f t="shared" si="3"/>
        <v>0</v>
      </c>
      <c r="P14" s="131">
        <f t="shared" si="4"/>
        <v>0</v>
      </c>
      <c r="Q14" s="132">
        <f t="shared" si="5"/>
        <v>0</v>
      </c>
    </row>
    <row r="15" spans="1:24" ht="13.2" x14ac:dyDescent="0.25">
      <c r="A15" s="120"/>
      <c r="B15" s="121" t="s">
        <v>105</v>
      </c>
      <c r="C15" s="122">
        <v>0</v>
      </c>
      <c r="D15" s="28">
        <f>FACTORS!$G$2*C15</f>
        <v>0</v>
      </c>
      <c r="E15" s="124">
        <f t="shared" si="0"/>
        <v>0</v>
      </c>
      <c r="F15" s="122">
        <v>0</v>
      </c>
      <c r="G15" s="126">
        <v>0</v>
      </c>
      <c r="H15" s="124">
        <f>FACTORS!$C$12*C15/454</f>
        <v>0</v>
      </c>
      <c r="I15" s="134">
        <f>FACTORS!$D$12*C15/454</f>
        <v>0</v>
      </c>
      <c r="J15" s="134">
        <f>FACTORS!$E$12*C15/454</f>
        <v>0</v>
      </c>
      <c r="K15" s="134">
        <f>FACTORS!$F$12*C15/454</f>
        <v>0</v>
      </c>
      <c r="L15" s="135">
        <f>FACTORS!$G$12*C15/454</f>
        <v>0</v>
      </c>
      <c r="M15" s="130">
        <f t="shared" si="1"/>
        <v>0</v>
      </c>
      <c r="N15" s="131">
        <f t="shared" si="2"/>
        <v>0</v>
      </c>
      <c r="O15" s="131">
        <f t="shared" si="3"/>
        <v>0</v>
      </c>
      <c r="P15" s="131">
        <f t="shared" si="4"/>
        <v>0</v>
      </c>
      <c r="Q15" s="132">
        <f t="shared" si="5"/>
        <v>0</v>
      </c>
    </row>
    <row r="16" spans="1:24" ht="13.2" x14ac:dyDescent="0.25">
      <c r="A16" s="136"/>
      <c r="B16" s="137"/>
      <c r="C16" s="138"/>
      <c r="D16" s="139" t="s">
        <v>2</v>
      </c>
      <c r="E16" s="140"/>
      <c r="F16" s="141"/>
      <c r="G16" s="142"/>
      <c r="H16" s="143" t="s">
        <v>2</v>
      </c>
      <c r="I16" s="143" t="s">
        <v>2</v>
      </c>
      <c r="J16" s="143"/>
      <c r="K16" s="143"/>
      <c r="L16" s="143"/>
      <c r="M16" s="144"/>
      <c r="N16" s="145"/>
      <c r="O16" s="145"/>
      <c r="P16" s="145"/>
      <c r="Q16" s="146"/>
    </row>
    <row r="17" spans="1:17" ht="13.2" x14ac:dyDescent="0.25">
      <c r="A17" s="120" t="s">
        <v>106</v>
      </c>
      <c r="B17" s="121" t="s">
        <v>107</v>
      </c>
      <c r="C17" s="122">
        <v>0</v>
      </c>
      <c r="D17" s="123">
        <f>FACTORS!$G$2*C17</f>
        <v>0</v>
      </c>
      <c r="E17" s="124">
        <f t="shared" ref="E17:E22" si="6">D17*24</f>
        <v>0</v>
      </c>
      <c r="F17" s="125">
        <v>0</v>
      </c>
      <c r="G17" s="126">
        <v>0</v>
      </c>
      <c r="H17" s="127">
        <f>FACTORS!$C$12*C17/454</f>
        <v>0</v>
      </c>
      <c r="I17" s="128">
        <f>FACTORS!$D$12*C17/454</f>
        <v>0</v>
      </c>
      <c r="J17" s="128">
        <f>FACTORS!$E$12*C17/454</f>
        <v>0</v>
      </c>
      <c r="K17" s="128">
        <f>FACTORS!$F$12*C17/454</f>
        <v>0</v>
      </c>
      <c r="L17" s="129">
        <f>FACTORS!$G$12*C17/454</f>
        <v>0</v>
      </c>
      <c r="M17" s="130">
        <f t="shared" ref="M17:M22" si="7">IF(H17=0,0,H17*(E17/(D17*24))*F17*G17/2000)</f>
        <v>0</v>
      </c>
      <c r="N17" s="131">
        <f t="shared" ref="N17:N22" si="8">IF(I17=0,0,I17*(E17/(D17*24))*G17*F17/2000)</f>
        <v>0</v>
      </c>
      <c r="O17" s="131">
        <f t="shared" ref="O17:O22" si="9">IF(J17=0,0,J17*(E17/(D17*24))*G17*F17/2000)</f>
        <v>0</v>
      </c>
      <c r="P17" s="131">
        <f t="shared" ref="P17:P22" si="10">IF(K17=0,0,K17*(E17/(D17*24))*G17*F17/2000)</f>
        <v>0</v>
      </c>
      <c r="Q17" s="132">
        <f t="shared" ref="Q17:Q22" si="11">IF(L17=0,0,L17*(E17/(D17*24))*G17*F17/2000)</f>
        <v>0</v>
      </c>
    </row>
    <row r="18" spans="1:17" ht="13.2" x14ac:dyDescent="0.25">
      <c r="A18" s="120" t="s">
        <v>108</v>
      </c>
      <c r="B18" s="121" t="s">
        <v>109</v>
      </c>
      <c r="C18" s="122">
        <v>0</v>
      </c>
      <c r="D18" s="28">
        <f>FACTORS!$G$2*C18</f>
        <v>0</v>
      </c>
      <c r="E18" s="124">
        <f t="shared" si="6"/>
        <v>0</v>
      </c>
      <c r="F18" s="125">
        <v>0</v>
      </c>
      <c r="G18" s="126">
        <v>0</v>
      </c>
      <c r="H18" s="124">
        <f>FACTORS!$C$12*C18/454</f>
        <v>0</v>
      </c>
      <c r="I18" s="134">
        <f>FACTORS!$D$12*C18/454</f>
        <v>0</v>
      </c>
      <c r="J18" s="134">
        <f>FACTORS!$E$12*C18/454</f>
        <v>0</v>
      </c>
      <c r="K18" s="134">
        <f>FACTORS!$F$12*C18/454</f>
        <v>0</v>
      </c>
      <c r="L18" s="135">
        <f>FACTORS!$G$12*C18/454</f>
        <v>0</v>
      </c>
      <c r="M18" s="130">
        <f t="shared" si="7"/>
        <v>0</v>
      </c>
      <c r="N18" s="131">
        <f t="shared" si="8"/>
        <v>0</v>
      </c>
      <c r="O18" s="131">
        <f t="shared" si="9"/>
        <v>0</v>
      </c>
      <c r="P18" s="131">
        <f t="shared" si="10"/>
        <v>0</v>
      </c>
      <c r="Q18" s="132">
        <f t="shared" si="11"/>
        <v>0</v>
      </c>
    </row>
    <row r="19" spans="1:17" ht="13.2" x14ac:dyDescent="0.25">
      <c r="A19" s="120"/>
      <c r="B19" s="121" t="s">
        <v>110</v>
      </c>
      <c r="C19" s="122">
        <v>0</v>
      </c>
      <c r="D19" s="28">
        <f>FACTORS!$G$2*C19</f>
        <v>0</v>
      </c>
      <c r="E19" s="124">
        <f t="shared" si="6"/>
        <v>0</v>
      </c>
      <c r="F19" s="125">
        <v>0</v>
      </c>
      <c r="G19" s="126">
        <v>0</v>
      </c>
      <c r="H19" s="124">
        <f>FACTORS!$C$12*C19/454</f>
        <v>0</v>
      </c>
      <c r="I19" s="134">
        <f>FACTORS!$D$12*C19/454</f>
        <v>0</v>
      </c>
      <c r="J19" s="134">
        <f>FACTORS!$E$12*C19/454</f>
        <v>0</v>
      </c>
      <c r="K19" s="134">
        <f>FACTORS!$F$12*C19/454</f>
        <v>0</v>
      </c>
      <c r="L19" s="135">
        <f>FACTORS!$G$12*C19/454</f>
        <v>0</v>
      </c>
      <c r="M19" s="130">
        <f t="shared" si="7"/>
        <v>0</v>
      </c>
      <c r="N19" s="131">
        <f t="shared" si="8"/>
        <v>0</v>
      </c>
      <c r="O19" s="131">
        <f t="shared" si="9"/>
        <v>0</v>
      </c>
      <c r="P19" s="131">
        <f t="shared" si="10"/>
        <v>0</v>
      </c>
      <c r="Q19" s="132">
        <f t="shared" si="11"/>
        <v>0</v>
      </c>
    </row>
    <row r="20" spans="1:17" ht="13.2" x14ac:dyDescent="0.25">
      <c r="A20" s="120"/>
      <c r="B20" s="121" t="s">
        <v>109</v>
      </c>
      <c r="C20" s="122">
        <v>0</v>
      </c>
      <c r="D20" s="28">
        <f>FACTORS!$G$2*C20</f>
        <v>0</v>
      </c>
      <c r="E20" s="124">
        <f t="shared" si="6"/>
        <v>0</v>
      </c>
      <c r="F20" s="125">
        <v>0</v>
      </c>
      <c r="G20" s="126">
        <v>0</v>
      </c>
      <c r="H20" s="124">
        <f>FACTORS!$C$12*C20/454</f>
        <v>0</v>
      </c>
      <c r="I20" s="134">
        <f>FACTORS!$D$12*C20/454</f>
        <v>0</v>
      </c>
      <c r="J20" s="134">
        <f>FACTORS!$E$12*C20/454</f>
        <v>0</v>
      </c>
      <c r="K20" s="134">
        <f>FACTORS!$F$12*C20/454</f>
        <v>0</v>
      </c>
      <c r="L20" s="135">
        <f>FACTORS!$G$12*C20/454</f>
        <v>0</v>
      </c>
      <c r="M20" s="130">
        <f t="shared" si="7"/>
        <v>0</v>
      </c>
      <c r="N20" s="131">
        <f t="shared" si="8"/>
        <v>0</v>
      </c>
      <c r="O20" s="131">
        <f t="shared" si="9"/>
        <v>0</v>
      </c>
      <c r="P20" s="131">
        <f t="shared" si="10"/>
        <v>0</v>
      </c>
      <c r="Q20" s="132">
        <f t="shared" si="11"/>
        <v>0</v>
      </c>
    </row>
    <row r="21" spans="1:17" ht="13.2" x14ac:dyDescent="0.25">
      <c r="A21" s="120"/>
      <c r="B21" s="121" t="s">
        <v>103</v>
      </c>
      <c r="C21" s="122">
        <v>0</v>
      </c>
      <c r="D21" s="28">
        <f>FACTORS!$G$2*C21</f>
        <v>0</v>
      </c>
      <c r="E21" s="124">
        <f t="shared" si="6"/>
        <v>0</v>
      </c>
      <c r="F21" s="125">
        <v>0</v>
      </c>
      <c r="G21" s="126">
        <v>0</v>
      </c>
      <c r="H21" s="124">
        <f>FACTORS!$C$12*C21/454</f>
        <v>0</v>
      </c>
      <c r="I21" s="134">
        <f>FACTORS!$D$12*C21/454</f>
        <v>0</v>
      </c>
      <c r="J21" s="134">
        <f>FACTORS!$E$12*C21/454</f>
        <v>0</v>
      </c>
      <c r="K21" s="134">
        <f>FACTORS!$F$12*C21/454</f>
        <v>0</v>
      </c>
      <c r="L21" s="135">
        <f>FACTORS!$G$12*C21/454</f>
        <v>0</v>
      </c>
      <c r="M21" s="130">
        <f t="shared" si="7"/>
        <v>0</v>
      </c>
      <c r="N21" s="131">
        <f t="shared" si="8"/>
        <v>0</v>
      </c>
      <c r="O21" s="131">
        <f t="shared" si="9"/>
        <v>0</v>
      </c>
      <c r="P21" s="131">
        <f t="shared" si="10"/>
        <v>0</v>
      </c>
      <c r="Q21" s="132">
        <f t="shared" si="11"/>
        <v>0</v>
      </c>
    </row>
    <row r="22" spans="1:17" ht="13.2" x14ac:dyDescent="0.25">
      <c r="A22" s="120"/>
      <c r="B22" s="121" t="s">
        <v>104</v>
      </c>
      <c r="C22" s="122">
        <v>0</v>
      </c>
      <c r="D22" s="28">
        <f>FACTORS!$G$2*C22</f>
        <v>0</v>
      </c>
      <c r="E22" s="124">
        <f t="shared" si="6"/>
        <v>0</v>
      </c>
      <c r="F22" s="125">
        <v>0</v>
      </c>
      <c r="G22" s="126">
        <v>0</v>
      </c>
      <c r="H22" s="124">
        <f>FACTORS!$C$12*C22/454</f>
        <v>0</v>
      </c>
      <c r="I22" s="134">
        <f>FACTORS!$D$12*C22/454</f>
        <v>0</v>
      </c>
      <c r="J22" s="134">
        <f>FACTORS!$E$12*C22/454</f>
        <v>0</v>
      </c>
      <c r="K22" s="134">
        <f>FACTORS!$F$12*C22/454</f>
        <v>0</v>
      </c>
      <c r="L22" s="135">
        <f>FACTORS!$G$12*C22/454</f>
        <v>0</v>
      </c>
      <c r="M22" s="130">
        <f t="shared" si="7"/>
        <v>0</v>
      </c>
      <c r="N22" s="131">
        <f t="shared" si="8"/>
        <v>0</v>
      </c>
      <c r="O22" s="131">
        <f t="shared" si="9"/>
        <v>0</v>
      </c>
      <c r="P22" s="131">
        <f t="shared" si="10"/>
        <v>0</v>
      </c>
      <c r="Q22" s="132">
        <f t="shared" si="11"/>
        <v>0</v>
      </c>
    </row>
    <row r="23" spans="1:17" ht="13.2" x14ac:dyDescent="0.25">
      <c r="A23" s="136"/>
      <c r="B23" s="137"/>
      <c r="C23" s="138"/>
      <c r="D23" s="139" t="s">
        <v>2</v>
      </c>
      <c r="E23" s="140"/>
      <c r="F23" s="141"/>
      <c r="G23" s="142"/>
      <c r="H23" s="143" t="s">
        <v>2</v>
      </c>
      <c r="I23" s="143" t="s">
        <v>2</v>
      </c>
      <c r="J23" s="143"/>
      <c r="K23" s="143"/>
      <c r="L23" s="143"/>
      <c r="M23" s="147"/>
      <c r="N23" s="148"/>
      <c r="O23" s="143"/>
      <c r="P23" s="148"/>
      <c r="Q23" s="149"/>
    </row>
    <row r="24" spans="1:17" ht="13.2" x14ac:dyDescent="0.25">
      <c r="A24" s="120" t="s">
        <v>111</v>
      </c>
      <c r="B24" s="121" t="s">
        <v>112</v>
      </c>
      <c r="C24" s="122">
        <v>0</v>
      </c>
      <c r="D24" s="123">
        <f>FACTORS!$G$2*C24</f>
        <v>0</v>
      </c>
      <c r="E24" s="124">
        <f>D24*24</f>
        <v>0</v>
      </c>
      <c r="F24" s="125">
        <v>0</v>
      </c>
      <c r="G24" s="126">
        <v>0</v>
      </c>
      <c r="H24" s="127">
        <f>FACTORS!$C$12*C24/454</f>
        <v>0</v>
      </c>
      <c r="I24" s="128">
        <f>FACTORS!$D$12*C24/454</f>
        <v>0</v>
      </c>
      <c r="J24" s="128">
        <f>FACTORS!$E$12*C24/454</f>
        <v>0</v>
      </c>
      <c r="K24" s="128">
        <f>FACTORS!$F$12*C24/454</f>
        <v>0</v>
      </c>
      <c r="L24" s="129">
        <f>FACTORS!$G$12*C24/454</f>
        <v>0</v>
      </c>
      <c r="M24" s="130">
        <f>IF(H24=0,0,H24*(E24/(D24*24))*F24*G24/2000)</f>
        <v>0</v>
      </c>
      <c r="N24" s="131">
        <f>IF(I24=0,0,I24*(E24/(D24*24))*G24*F24/2000)</f>
        <v>0</v>
      </c>
      <c r="O24" s="131">
        <f>IF(J24=0,0,J24*(E24/(D24*24))*G24*F24/2000)</f>
        <v>0</v>
      </c>
      <c r="P24" s="131">
        <f>IF(K24=0,0,K24*(E24/(D24*24))*G24*F24/2000)</f>
        <v>0</v>
      </c>
      <c r="Q24" s="132">
        <f>IF(L24=0,0,L24*(E24/(D24*24))*G24*F24/2000)</f>
        <v>0</v>
      </c>
    </row>
    <row r="25" spans="1:17" ht="13.2" x14ac:dyDescent="0.25">
      <c r="A25" s="120" t="s">
        <v>108</v>
      </c>
      <c r="B25" s="121" t="s">
        <v>113</v>
      </c>
      <c r="C25" s="122">
        <v>0</v>
      </c>
      <c r="D25" s="28">
        <f>FACTORS!$G$2*C25</f>
        <v>0</v>
      </c>
      <c r="E25" s="124">
        <f>D25*24</f>
        <v>0</v>
      </c>
      <c r="F25" s="125">
        <v>0</v>
      </c>
      <c r="G25" s="126">
        <v>0</v>
      </c>
      <c r="H25" s="124">
        <f>FACTORS!$C$12*C25/454</f>
        <v>0</v>
      </c>
      <c r="I25" s="134">
        <f>FACTORS!$D$12*C25/454</f>
        <v>0</v>
      </c>
      <c r="J25" s="134">
        <f>FACTORS!$E$12*C25/454</f>
        <v>0</v>
      </c>
      <c r="K25" s="134">
        <f>FACTORS!$F$12*C25/454</f>
        <v>0</v>
      </c>
      <c r="L25" s="135">
        <f>FACTORS!$G$12*C25/454</f>
        <v>0</v>
      </c>
      <c r="M25" s="130">
        <f>IF(H25=0,0,H25*(E25/(D25*24))*F25*G25/2000)</f>
        <v>0</v>
      </c>
      <c r="N25" s="131">
        <f>IF(I25=0,0,I25*(E25/(D25*24))*G25*F25/2000)</f>
        <v>0</v>
      </c>
      <c r="O25" s="131">
        <f>IF(J25=0,0,J25*(E25/(D25*24))*G25*F25/2000)</f>
        <v>0</v>
      </c>
      <c r="P25" s="131">
        <f>IF(K25=0,0,K25*(E25/(D25*24))*G25*F25/2000)</f>
        <v>0</v>
      </c>
      <c r="Q25" s="132">
        <f>IF(L25=0,0,L25*(E25/(D25*24))*G25*F25/2000)</f>
        <v>0</v>
      </c>
    </row>
    <row r="26" spans="1:17" ht="13.2" x14ac:dyDescent="0.25">
      <c r="A26" s="120"/>
      <c r="B26" s="121" t="s">
        <v>103</v>
      </c>
      <c r="C26" s="122">
        <v>0</v>
      </c>
      <c r="D26" s="28">
        <f>FACTORS!$G$2*C26</f>
        <v>0</v>
      </c>
      <c r="E26" s="124">
        <f>D26*24</f>
        <v>0</v>
      </c>
      <c r="F26" s="125">
        <v>0</v>
      </c>
      <c r="G26" s="126">
        <v>0</v>
      </c>
      <c r="H26" s="124">
        <f>FACTORS!$C$12*C26/454</f>
        <v>0</v>
      </c>
      <c r="I26" s="134">
        <f>FACTORS!$D$12*C26/454</f>
        <v>0</v>
      </c>
      <c r="J26" s="134">
        <f>FACTORS!$E$12*C26/454</f>
        <v>0</v>
      </c>
      <c r="K26" s="134">
        <f>FACTORS!$F$12*C26/454</f>
        <v>0</v>
      </c>
      <c r="L26" s="135">
        <f>FACTORS!$G$12*C26/454</f>
        <v>0</v>
      </c>
      <c r="M26" s="130">
        <f>IF(H26=0,0,H26*(E26/(D26*24))*F26*G26/2000)</f>
        <v>0</v>
      </c>
      <c r="N26" s="131">
        <f>IF(I26=0,0,I26*(E26/(D26*24))*G26*F26/2000)</f>
        <v>0</v>
      </c>
      <c r="O26" s="131">
        <f>IF(J26=0,0,J26*(E26/(D26*24))*G26*F26/2000)</f>
        <v>0</v>
      </c>
      <c r="P26" s="131">
        <f>IF(K26=0,0,K26*(E26/(D26*24))*G26*F26/2000)</f>
        <v>0</v>
      </c>
      <c r="Q26" s="132">
        <f>IF(L26=0,0,L26*(E26/(D26*24))*G26*F26/2000)</f>
        <v>0</v>
      </c>
    </row>
    <row r="27" spans="1:17" ht="13.2" x14ac:dyDescent="0.25">
      <c r="A27" s="120"/>
      <c r="B27" s="121" t="s">
        <v>104</v>
      </c>
      <c r="C27" s="122">
        <v>0</v>
      </c>
      <c r="D27" s="28">
        <f>FACTORS!$G$2*C27</f>
        <v>0</v>
      </c>
      <c r="E27" s="124">
        <f>D27*24</f>
        <v>0</v>
      </c>
      <c r="F27" s="125">
        <v>0</v>
      </c>
      <c r="G27" s="126">
        <v>0</v>
      </c>
      <c r="H27" s="124">
        <f>FACTORS!$C$12*C27/454</f>
        <v>0</v>
      </c>
      <c r="I27" s="134">
        <f>FACTORS!$D$12*C27/454</f>
        <v>0</v>
      </c>
      <c r="J27" s="134">
        <f>FACTORS!$E$12*C27/454</f>
        <v>0</v>
      </c>
      <c r="K27" s="134">
        <f>FACTORS!$F$12*C27/454</f>
        <v>0</v>
      </c>
      <c r="L27" s="135">
        <f>FACTORS!$G$12*C27/454</f>
        <v>0</v>
      </c>
      <c r="M27" s="130">
        <f>IF(H27=0,0,H27*(E27/(D27*24))*F27*G27/2000)</f>
        <v>0</v>
      </c>
      <c r="N27" s="131">
        <f>IF(I27=0,0,I27*(E27/(D27*24))*G27*F27/2000)</f>
        <v>0</v>
      </c>
      <c r="O27" s="131">
        <f>IF(J27=0,0,J27*(E27/(D27*24))*G27*F27/2000)</f>
        <v>0</v>
      </c>
      <c r="P27" s="131">
        <f>IF(K27=0,0,K27*(E27/(D27*24))*G27*F27/2000)</f>
        <v>0</v>
      </c>
      <c r="Q27" s="132">
        <f>IF(L27=0,0,L27*(E27/(D27*24))*G27*F27/2000)</f>
        <v>0</v>
      </c>
    </row>
    <row r="28" spans="1:17" ht="13.2" x14ac:dyDescent="0.25">
      <c r="A28" s="136"/>
      <c r="B28" s="137"/>
      <c r="C28" s="138"/>
      <c r="D28" s="139" t="s">
        <v>2</v>
      </c>
      <c r="E28" s="140"/>
      <c r="F28" s="141"/>
      <c r="G28" s="142"/>
      <c r="H28" s="143" t="s">
        <v>2</v>
      </c>
      <c r="I28" s="143" t="s">
        <v>2</v>
      </c>
      <c r="J28" s="143"/>
      <c r="K28" s="143"/>
      <c r="L28" s="143"/>
      <c r="M28" s="147"/>
      <c r="N28" s="148"/>
      <c r="O28" s="143"/>
      <c r="P28" s="143"/>
      <c r="Q28" s="149"/>
    </row>
    <row r="29" spans="1:17" ht="13.2" x14ac:dyDescent="0.25">
      <c r="A29" s="120" t="s">
        <v>114</v>
      </c>
      <c r="B29" s="150" t="s">
        <v>115</v>
      </c>
      <c r="C29" s="122">
        <v>0</v>
      </c>
      <c r="D29" s="123">
        <f>FACTORS!$G$2*C29</f>
        <v>0</v>
      </c>
      <c r="E29" s="124">
        <f t="shared" ref="E29:E36" si="12">D29*24</f>
        <v>0</v>
      </c>
      <c r="F29" s="125">
        <v>0</v>
      </c>
      <c r="G29" s="126">
        <v>0</v>
      </c>
      <c r="H29" s="127">
        <f>FACTORS!$C$11*C29/454</f>
        <v>0</v>
      </c>
      <c r="I29" s="128">
        <f>FACTORS!$D$11*C29/454</f>
        <v>0</v>
      </c>
      <c r="J29" s="128">
        <f>FACTORS!$E$11*C29/454</f>
        <v>0</v>
      </c>
      <c r="K29" s="128">
        <f>FACTORS!$F$11*C29/454</f>
        <v>0</v>
      </c>
      <c r="L29" s="129">
        <f>FACTORS!$G$11*C29/454</f>
        <v>0</v>
      </c>
      <c r="M29" s="130">
        <f>IF(H29=0,0,H29*(E29/(D29*24))*F29*G29/2000)</f>
        <v>0</v>
      </c>
      <c r="N29" s="131">
        <f t="shared" ref="N29:N36" si="13">IF(I29=0,0,I29*(E29/(D29*24))*G29*F29/2000)</f>
        <v>0</v>
      </c>
      <c r="O29" s="131">
        <f t="shared" ref="O29:O36" si="14">IF(J29=0,0,J29*(E29/(D29*24))*G29*F29/2000)</f>
        <v>0</v>
      </c>
      <c r="P29" s="131">
        <f t="shared" ref="P29:P36" si="15">IF(K29=0,0,K29*(E29/(D29*24))*G29*F29/2000)</f>
        <v>0</v>
      </c>
      <c r="Q29" s="132">
        <f t="shared" ref="Q29:Q36" si="16">IF(L29=0,0,L29*(E29/(D29*24))*G29*F29/2000)</f>
        <v>0</v>
      </c>
    </row>
    <row r="30" spans="1:17" ht="13.2" x14ac:dyDescent="0.25">
      <c r="A30" s="151"/>
      <c r="B30" s="150" t="s">
        <v>116</v>
      </c>
      <c r="C30" s="122">
        <v>0</v>
      </c>
      <c r="D30" s="28">
        <f>FACTORS!$G$2*C30</f>
        <v>0</v>
      </c>
      <c r="E30" s="124">
        <f t="shared" si="12"/>
        <v>0</v>
      </c>
      <c r="F30" s="125">
        <v>0</v>
      </c>
      <c r="G30" s="126">
        <v>0</v>
      </c>
      <c r="H30" s="124">
        <f>FACTORS!$C$12*C30/454</f>
        <v>0</v>
      </c>
      <c r="I30" s="134">
        <f>FACTORS!$D$12*C30/454</f>
        <v>0</v>
      </c>
      <c r="J30" s="134">
        <f>FACTORS!$E$12*C30/454</f>
        <v>0</v>
      </c>
      <c r="K30" s="134">
        <f>FACTORS!$F$12*C30/454</f>
        <v>0</v>
      </c>
      <c r="L30" s="135">
        <f>FACTORS!$G$12*C30/454</f>
        <v>0</v>
      </c>
      <c r="M30" s="130">
        <f>IF(H30=0,0,H30*(E30/(D30*24))*F30*G30/2000)</f>
        <v>0</v>
      </c>
      <c r="N30" s="131">
        <f t="shared" si="13"/>
        <v>0</v>
      </c>
      <c r="O30" s="131">
        <f t="shared" si="14"/>
        <v>0</v>
      </c>
      <c r="P30" s="131">
        <f t="shared" si="15"/>
        <v>0</v>
      </c>
      <c r="Q30" s="132">
        <f t="shared" si="16"/>
        <v>0</v>
      </c>
    </row>
    <row r="31" spans="1:17" ht="13.2" x14ac:dyDescent="0.25">
      <c r="A31" s="120"/>
      <c r="B31" s="121" t="s">
        <v>109</v>
      </c>
      <c r="C31" s="122">
        <v>0</v>
      </c>
      <c r="D31" s="28">
        <f>FACTORS!$G$2*C31</f>
        <v>0</v>
      </c>
      <c r="E31" s="124">
        <f t="shared" si="12"/>
        <v>0</v>
      </c>
      <c r="F31" s="125">
        <v>0</v>
      </c>
      <c r="G31" s="126">
        <v>0</v>
      </c>
      <c r="H31" s="124">
        <f>FACTORS!$C$12*C31/454</f>
        <v>0</v>
      </c>
      <c r="I31" s="134">
        <f>FACTORS!$D$12*C31/454</f>
        <v>0</v>
      </c>
      <c r="J31" s="134">
        <f>FACTORS!$E$12*C31/454</f>
        <v>0</v>
      </c>
      <c r="K31" s="134">
        <f>FACTORS!$F$12*C31/454</f>
        <v>0</v>
      </c>
      <c r="L31" s="135">
        <f>FACTORS!$G$12*C31/454</f>
        <v>0</v>
      </c>
      <c r="M31" s="130">
        <f>IF(H31=0,0,H31*(E31/(D31*24))*F31*G31/2000)</f>
        <v>0</v>
      </c>
      <c r="N31" s="131">
        <f t="shared" si="13"/>
        <v>0</v>
      </c>
      <c r="O31" s="131">
        <f t="shared" si="14"/>
        <v>0</v>
      </c>
      <c r="P31" s="131">
        <f t="shared" si="15"/>
        <v>0</v>
      </c>
      <c r="Q31" s="132">
        <f t="shared" si="16"/>
        <v>0</v>
      </c>
    </row>
    <row r="32" spans="1:17" ht="13.2" x14ac:dyDescent="0.25">
      <c r="A32" s="120"/>
      <c r="B32" s="152" t="s">
        <v>117</v>
      </c>
      <c r="C32" s="122">
        <v>0</v>
      </c>
      <c r="D32" s="28">
        <f>FACTORS!$C$2*C32</f>
        <v>0</v>
      </c>
      <c r="E32" s="124">
        <f t="shared" si="12"/>
        <v>0</v>
      </c>
      <c r="F32" s="125">
        <v>0</v>
      </c>
      <c r="G32" s="126">
        <v>0</v>
      </c>
      <c r="H32" s="153" t="s">
        <v>2</v>
      </c>
      <c r="I32" s="134">
        <f>FACTORS!$D$6*C32/454</f>
        <v>0</v>
      </c>
      <c r="J32" s="134">
        <f>FACTORS!$E$6*C32/454</f>
        <v>0</v>
      </c>
      <c r="K32" s="134">
        <f>FACTORS!$F$6*C32/454</f>
        <v>0</v>
      </c>
      <c r="L32" s="135">
        <f>FACTORS!$G$6*C32/454</f>
        <v>0</v>
      </c>
      <c r="M32" s="130" t="s">
        <v>2</v>
      </c>
      <c r="N32" s="131">
        <f t="shared" si="13"/>
        <v>0</v>
      </c>
      <c r="O32" s="154">
        <f t="shared" si="14"/>
        <v>0</v>
      </c>
      <c r="P32" s="131">
        <f t="shared" si="15"/>
        <v>0</v>
      </c>
      <c r="Q32" s="132">
        <f t="shared" si="16"/>
        <v>0</v>
      </c>
    </row>
    <row r="33" spans="1:17" ht="13.2" x14ac:dyDescent="0.25">
      <c r="A33" s="120"/>
      <c r="B33" s="152" t="s">
        <v>118</v>
      </c>
      <c r="C33" s="122">
        <v>0</v>
      </c>
      <c r="D33" s="28">
        <f>FACTORS!$G$2*C33</f>
        <v>0</v>
      </c>
      <c r="E33" s="124">
        <f t="shared" si="12"/>
        <v>0</v>
      </c>
      <c r="F33" s="125">
        <v>0</v>
      </c>
      <c r="G33" s="126">
        <v>0</v>
      </c>
      <c r="H33" s="153" t="s">
        <v>2</v>
      </c>
      <c r="I33" s="134">
        <f>FACTORS!$D$7*C33/454</f>
        <v>0</v>
      </c>
      <c r="J33" s="134">
        <f>FACTORS!$E$7*C33/454</f>
        <v>0</v>
      </c>
      <c r="K33" s="134">
        <f>FACTORS!$F$7*C33/454</f>
        <v>0</v>
      </c>
      <c r="L33" s="135">
        <f>FACTORS!$G$7*C33/454</f>
        <v>0</v>
      </c>
      <c r="M33" s="130" t="s">
        <v>2</v>
      </c>
      <c r="N33" s="131">
        <f t="shared" si="13"/>
        <v>0</v>
      </c>
      <c r="O33" s="154">
        <f t="shared" si="14"/>
        <v>0</v>
      </c>
      <c r="P33" s="131">
        <f t="shared" si="15"/>
        <v>0</v>
      </c>
      <c r="Q33" s="132">
        <f t="shared" si="16"/>
        <v>0</v>
      </c>
    </row>
    <row r="34" spans="1:17" ht="13.2" x14ac:dyDescent="0.25">
      <c r="A34" s="120"/>
      <c r="B34" s="152" t="s">
        <v>119</v>
      </c>
      <c r="C34" s="122">
        <v>0</v>
      </c>
      <c r="D34" s="28">
        <f>FACTORS!$E$2*C34</f>
        <v>0</v>
      </c>
      <c r="E34" s="124">
        <f t="shared" si="12"/>
        <v>0</v>
      </c>
      <c r="F34" s="125">
        <v>0</v>
      </c>
      <c r="G34" s="126">
        <v>0</v>
      </c>
      <c r="H34" s="153" t="s">
        <v>2</v>
      </c>
      <c r="I34" s="134">
        <f>FACTORS!$D$8*C34/454</f>
        <v>0</v>
      </c>
      <c r="J34" s="134">
        <f>FACTORS!$E$8*C34/454</f>
        <v>0</v>
      </c>
      <c r="K34" s="134">
        <f>FACTORS!$F$8*C34/454</f>
        <v>0</v>
      </c>
      <c r="L34" s="135">
        <f>FACTORS!$G$8*C34/454</f>
        <v>0</v>
      </c>
      <c r="M34" s="130" t="s">
        <v>2</v>
      </c>
      <c r="N34" s="131">
        <f t="shared" si="13"/>
        <v>0</v>
      </c>
      <c r="O34" s="154">
        <f t="shared" si="14"/>
        <v>0</v>
      </c>
      <c r="P34" s="131">
        <f t="shared" si="15"/>
        <v>0</v>
      </c>
      <c r="Q34" s="132">
        <f t="shared" si="16"/>
        <v>0</v>
      </c>
    </row>
    <row r="35" spans="1:17" ht="13.2" x14ac:dyDescent="0.25">
      <c r="A35" s="120"/>
      <c r="B35" s="152" t="s">
        <v>120</v>
      </c>
      <c r="C35" s="122">
        <v>0</v>
      </c>
      <c r="D35" s="28">
        <f>FACTORS!$E$2*C35</f>
        <v>0</v>
      </c>
      <c r="E35" s="124">
        <f t="shared" si="12"/>
        <v>0</v>
      </c>
      <c r="F35" s="125">
        <v>0</v>
      </c>
      <c r="G35" s="126">
        <v>0</v>
      </c>
      <c r="H35" s="153" t="s">
        <v>2</v>
      </c>
      <c r="I35" s="134">
        <f>FACTORS!$D$9*C35/454</f>
        <v>0</v>
      </c>
      <c r="J35" s="134">
        <f>FACTORS!$E$9*C35/454</f>
        <v>0</v>
      </c>
      <c r="K35" s="134">
        <f>FACTORS!$F$9*C35/454</f>
        <v>0</v>
      </c>
      <c r="L35" s="135">
        <f>FACTORS!$G$9*C35/454</f>
        <v>0</v>
      </c>
      <c r="M35" s="130" t="s">
        <v>2</v>
      </c>
      <c r="N35" s="131">
        <f t="shared" si="13"/>
        <v>0</v>
      </c>
      <c r="O35" s="154">
        <f t="shared" si="14"/>
        <v>0</v>
      </c>
      <c r="P35" s="131">
        <f t="shared" si="15"/>
        <v>0</v>
      </c>
      <c r="Q35" s="132">
        <f t="shared" si="16"/>
        <v>0</v>
      </c>
    </row>
    <row r="36" spans="1:17" ht="13.2" x14ac:dyDescent="0.25">
      <c r="A36" s="151"/>
      <c r="B36" s="155" t="s">
        <v>121</v>
      </c>
      <c r="C36" s="122">
        <v>0</v>
      </c>
      <c r="D36" s="156">
        <f>C36*1000000/1050</f>
        <v>0</v>
      </c>
      <c r="E36" s="124">
        <f t="shared" si="12"/>
        <v>0</v>
      </c>
      <c r="F36" s="125">
        <v>0</v>
      </c>
      <c r="G36" s="126">
        <v>0</v>
      </c>
      <c r="H36" s="140">
        <f>FACTORS!$C$15*D36/1000000</f>
        <v>0</v>
      </c>
      <c r="I36" s="157">
        <f>FACTORS!$D$15*D36/1000000</f>
        <v>0</v>
      </c>
      <c r="J36" s="157">
        <f>FACTORS!$E$15*D36/1000000</f>
        <v>0</v>
      </c>
      <c r="K36" s="158">
        <f>FACTORS!$F$15*D36/1000000</f>
        <v>0</v>
      </c>
      <c r="L36" s="158">
        <f>FACTORS!$G$15*D36/1000000</f>
        <v>0</v>
      </c>
      <c r="M36" s="130">
        <f>IF(H36=0,0,H36*(E36/(D36*24))*F36*G36/2000)</f>
        <v>0</v>
      </c>
      <c r="N36" s="131">
        <f t="shared" si="13"/>
        <v>0</v>
      </c>
      <c r="O36" s="131">
        <f t="shared" si="14"/>
        <v>0</v>
      </c>
      <c r="P36" s="131">
        <f t="shared" si="15"/>
        <v>0</v>
      </c>
      <c r="Q36" s="132">
        <f t="shared" si="16"/>
        <v>0</v>
      </c>
    </row>
    <row r="37" spans="1:17" ht="13.2" x14ac:dyDescent="0.25">
      <c r="A37" s="151"/>
      <c r="B37" s="159" t="s">
        <v>122</v>
      </c>
      <c r="C37" s="160" t="s">
        <v>123</v>
      </c>
      <c r="D37" s="160" t="s">
        <v>93</v>
      </c>
      <c r="E37" s="161" t="s">
        <v>124</v>
      </c>
      <c r="F37" s="33"/>
      <c r="G37" s="162"/>
      <c r="H37" s="163"/>
      <c r="I37" s="163"/>
      <c r="J37" s="163"/>
      <c r="K37" s="163"/>
      <c r="L37" s="163" t="s">
        <v>2</v>
      </c>
      <c r="M37" s="164"/>
      <c r="N37" s="163"/>
      <c r="O37" s="163"/>
      <c r="P37" s="163"/>
      <c r="Q37" s="165"/>
    </row>
    <row r="38" spans="1:17" ht="13.2" x14ac:dyDescent="0.25">
      <c r="A38" s="151"/>
      <c r="B38" s="121" t="s">
        <v>125</v>
      </c>
      <c r="C38" s="122">
        <v>0</v>
      </c>
      <c r="D38" s="166"/>
      <c r="E38" s="167"/>
      <c r="F38" s="168">
        <v>0</v>
      </c>
      <c r="G38" s="126">
        <v>0</v>
      </c>
      <c r="H38" s="169"/>
      <c r="I38" s="170"/>
      <c r="J38" s="170"/>
      <c r="K38" s="128">
        <f>FACTORS!$F$18*C38/24</f>
        <v>0</v>
      </c>
      <c r="L38" s="171"/>
      <c r="M38" s="130"/>
      <c r="N38" s="172"/>
      <c r="O38" s="153"/>
      <c r="P38" s="154">
        <f>C38*G38*0.03/2000</f>
        <v>0</v>
      </c>
      <c r="Q38" s="132" t="s">
        <v>2</v>
      </c>
    </row>
    <row r="39" spans="1:17" ht="13.2" x14ac:dyDescent="0.25">
      <c r="A39" s="151"/>
      <c r="B39" s="121" t="s">
        <v>126</v>
      </c>
      <c r="C39" s="166"/>
      <c r="D39" s="122">
        <v>0</v>
      </c>
      <c r="E39" s="167"/>
      <c r="F39" s="122">
        <v>0</v>
      </c>
      <c r="G39" s="126">
        <v>0</v>
      </c>
      <c r="H39" s="153"/>
      <c r="I39" s="134">
        <f>FACTORS!$D$16*D39/1000000</f>
        <v>0</v>
      </c>
      <c r="J39" s="134">
        <f>FACTORS!$E$16*D39/1000000</f>
        <v>0</v>
      </c>
      <c r="K39" s="134">
        <f>FACTORS!$F$16*D39/1000000</f>
        <v>0</v>
      </c>
      <c r="L39" s="135">
        <f>FACTORS!$G$16*D39/1000000</f>
        <v>0</v>
      </c>
      <c r="M39" s="173" t="s">
        <v>2</v>
      </c>
      <c r="N39" s="154">
        <f>G39*F39*I39/2000</f>
        <v>0</v>
      </c>
      <c r="O39" s="154">
        <f>F39*G39*J39/2000</f>
        <v>0</v>
      </c>
      <c r="P39" s="131">
        <f>F39*G39*K39/2000</f>
        <v>0</v>
      </c>
      <c r="Q39" s="132">
        <f>F39*G39*L39/2000</f>
        <v>0</v>
      </c>
    </row>
    <row r="40" spans="1:17" ht="13.2" x14ac:dyDescent="0.25">
      <c r="A40" s="151"/>
      <c r="B40" s="150" t="s">
        <v>127</v>
      </c>
      <c r="C40" s="166" t="s">
        <v>2</v>
      </c>
      <c r="D40" s="122">
        <v>0</v>
      </c>
      <c r="E40" s="167"/>
      <c r="F40" s="122">
        <v>0</v>
      </c>
      <c r="G40" s="126">
        <v>0</v>
      </c>
      <c r="H40" s="153" t="s">
        <v>2</v>
      </c>
      <c r="I40" s="154" t="s">
        <v>2</v>
      </c>
      <c r="J40" s="154" t="s">
        <v>2</v>
      </c>
      <c r="K40" s="134">
        <f>FACTORS!$F$21*D40</f>
        <v>0</v>
      </c>
      <c r="L40" s="131" t="s">
        <v>2</v>
      </c>
      <c r="M40" s="130" t="s">
        <v>2</v>
      </c>
      <c r="N40" s="172" t="s">
        <v>2</v>
      </c>
      <c r="O40" s="153" t="s">
        <v>8</v>
      </c>
      <c r="P40" s="154">
        <f>F40*G40*K40/2000</f>
        <v>0</v>
      </c>
      <c r="Q40" s="132" t="s">
        <v>2</v>
      </c>
    </row>
    <row r="41" spans="1:17" ht="13.2" x14ac:dyDescent="0.25">
      <c r="A41" s="151"/>
      <c r="B41" s="150" t="s">
        <v>128</v>
      </c>
      <c r="C41" s="166"/>
      <c r="D41" s="166"/>
      <c r="E41" s="174">
        <v>0</v>
      </c>
      <c r="F41" s="166"/>
      <c r="G41" s="126">
        <v>0</v>
      </c>
      <c r="H41" s="153"/>
      <c r="I41" s="154"/>
      <c r="J41" s="154"/>
      <c r="K41" s="134">
        <f>FACTORS!$F$19*E41</f>
        <v>0</v>
      </c>
      <c r="L41" s="131"/>
      <c r="M41" s="130"/>
      <c r="N41" s="172"/>
      <c r="O41" s="154"/>
      <c r="P41" s="154">
        <f>K41*24*G41/2000</f>
        <v>0</v>
      </c>
      <c r="Q41" s="132" t="s">
        <v>2</v>
      </c>
    </row>
    <row r="42" spans="1:17" ht="13.2" x14ac:dyDescent="0.25">
      <c r="A42" s="175"/>
      <c r="B42" s="176" t="s">
        <v>129</v>
      </c>
      <c r="C42" s="177"/>
      <c r="D42" s="138">
        <v>0</v>
      </c>
      <c r="E42" s="228"/>
      <c r="F42" s="138">
        <v>0</v>
      </c>
      <c r="G42" s="126">
        <v>0</v>
      </c>
      <c r="H42" s="145"/>
      <c r="I42" s="143"/>
      <c r="J42" s="143"/>
      <c r="K42" s="157">
        <f>FACTORS!$F$20*D42/1000000</f>
        <v>0</v>
      </c>
      <c r="L42" s="148"/>
      <c r="M42" s="147"/>
      <c r="N42" s="148"/>
      <c r="O42" s="148"/>
      <c r="P42" s="148">
        <f>K42*F42*G42/2000</f>
        <v>0</v>
      </c>
      <c r="Q42" s="149"/>
    </row>
    <row r="43" spans="1:17" ht="13.2" x14ac:dyDescent="0.25">
      <c r="A43" s="120" t="s">
        <v>99</v>
      </c>
      <c r="B43" s="121" t="s">
        <v>130</v>
      </c>
      <c r="C43" s="168">
        <v>0</v>
      </c>
      <c r="D43" s="166"/>
      <c r="E43" s="167"/>
      <c r="F43" s="168">
        <v>0</v>
      </c>
      <c r="G43" s="229">
        <v>0</v>
      </c>
      <c r="H43" s="127">
        <f>FACTORS!$C$17*C43/24</f>
        <v>0</v>
      </c>
      <c r="I43" s="128">
        <f>FACTORS!$D$17*C43/24</f>
        <v>0</v>
      </c>
      <c r="J43" s="128">
        <f>FACTORS!$E$17*C43/24</f>
        <v>0</v>
      </c>
      <c r="K43" s="128">
        <f>FACTORS!$F$17*C43/24</f>
        <v>0</v>
      </c>
      <c r="L43" s="129">
        <f>FACTORS!$G$17*C43/24</f>
        <v>0</v>
      </c>
      <c r="M43" s="173">
        <f>H43*F43*G43/2000</f>
        <v>0</v>
      </c>
      <c r="N43" s="153">
        <f>I43*F43*G43/2000</f>
        <v>0</v>
      </c>
      <c r="O43" s="153">
        <f>J43*F43*G43/2000</f>
        <v>0</v>
      </c>
      <c r="P43" s="154">
        <f>K43*F43*G43/2000</f>
        <v>0</v>
      </c>
      <c r="Q43" s="132">
        <f>L43*F43*G43/2000</f>
        <v>0</v>
      </c>
    </row>
    <row r="44" spans="1:17" ht="13.2" x14ac:dyDescent="0.25">
      <c r="A44" s="120" t="s">
        <v>131</v>
      </c>
      <c r="B44" s="150" t="s">
        <v>132</v>
      </c>
      <c r="C44" s="166"/>
      <c r="D44" s="122">
        <v>0</v>
      </c>
      <c r="E44" s="167" t="s">
        <v>2</v>
      </c>
      <c r="F44" s="122">
        <v>0</v>
      </c>
      <c r="G44" s="126">
        <v>0</v>
      </c>
      <c r="H44" s="145" t="s">
        <v>2</v>
      </c>
      <c r="I44" s="134">
        <f>FACTORS!$D$16*D44/1000000</f>
        <v>0</v>
      </c>
      <c r="J44" s="157">
        <f>FACTORS!$E$16*D44/1000000</f>
        <v>0</v>
      </c>
      <c r="K44" s="157">
        <f>FACTORS!$F$16*D44/1000000</f>
        <v>0</v>
      </c>
      <c r="L44" s="158">
        <f>FACTORS!$G$16*D44/1000000</f>
        <v>0</v>
      </c>
      <c r="M44" s="173" t="s">
        <v>2</v>
      </c>
      <c r="N44" s="153">
        <f>I44*F44*G44/2000</f>
        <v>0</v>
      </c>
      <c r="O44" s="154">
        <f>F44*G44*J44/2000</f>
        <v>0</v>
      </c>
      <c r="P44" s="131">
        <f>F44*G44*K44/2000</f>
        <v>0</v>
      </c>
      <c r="Q44" s="132">
        <f>F44*G44*L44/2000</f>
        <v>0</v>
      </c>
    </row>
    <row r="45" spans="1:17" ht="13.2" x14ac:dyDescent="0.25">
      <c r="A45" s="186"/>
      <c r="B45" s="187"/>
      <c r="C45" s="188"/>
      <c r="D45" s="188"/>
      <c r="E45" s="189"/>
      <c r="F45" s="188"/>
      <c r="G45" s="190"/>
      <c r="H45" s="127"/>
      <c r="I45" s="127"/>
      <c r="J45" s="127"/>
      <c r="K45" s="127"/>
      <c r="L45" s="127"/>
      <c r="M45" s="191"/>
      <c r="N45" s="129"/>
      <c r="O45" s="129"/>
      <c r="P45" s="129"/>
      <c r="Q45" s="192"/>
    </row>
    <row r="46" spans="1:17" ht="13.2" x14ac:dyDescent="0.25">
      <c r="A46" s="194">
        <f>EMISSIONS4!$A$46+1</f>
        <v>2003</v>
      </c>
      <c r="B46" s="195" t="s">
        <v>133</v>
      </c>
      <c r="C46" s="196"/>
      <c r="D46" s="196"/>
      <c r="E46" s="197"/>
      <c r="F46" s="196"/>
      <c r="G46" s="199"/>
      <c r="H46" s="200">
        <f t="shared" ref="H46:Q46" si="17">SUM(H3:H44)</f>
        <v>0</v>
      </c>
      <c r="I46" s="200">
        <f t="shared" si="17"/>
        <v>0</v>
      </c>
      <c r="J46" s="200">
        <f t="shared" si="17"/>
        <v>0</v>
      </c>
      <c r="K46" s="200">
        <f t="shared" si="17"/>
        <v>0</v>
      </c>
      <c r="L46" s="201">
        <f t="shared" si="17"/>
        <v>0</v>
      </c>
      <c r="M46" s="200">
        <f t="shared" si="17"/>
        <v>0</v>
      </c>
      <c r="N46" s="200">
        <f t="shared" si="17"/>
        <v>0</v>
      </c>
      <c r="O46" s="200">
        <f t="shared" si="17"/>
        <v>0</v>
      </c>
      <c r="P46" s="200">
        <f t="shared" si="17"/>
        <v>0</v>
      </c>
      <c r="Q46" s="202">
        <f t="shared" si="17"/>
        <v>0</v>
      </c>
    </row>
    <row r="47" spans="1:17" ht="13.2" x14ac:dyDescent="0.25">
      <c r="A47" s="205"/>
      <c r="B47" s="206"/>
      <c r="C47" s="122"/>
      <c r="D47" s="122"/>
      <c r="E47" s="174"/>
      <c r="F47" s="122"/>
      <c r="G47" s="207"/>
      <c r="H47" s="124"/>
      <c r="I47" s="124"/>
      <c r="J47" s="124"/>
      <c r="K47" s="124"/>
      <c r="L47" s="208"/>
      <c r="M47" s="135"/>
      <c r="N47" s="135"/>
      <c r="O47" s="135"/>
      <c r="P47" s="135"/>
      <c r="Q47" s="209"/>
    </row>
    <row r="48" spans="1:17" ht="26.1" customHeight="1" x14ac:dyDescent="0.25">
      <c r="A48" s="210" t="s">
        <v>134</v>
      </c>
      <c r="B48" s="211" t="s">
        <v>135</v>
      </c>
      <c r="C48" s="96"/>
      <c r="D48" s="96"/>
      <c r="E48" s="92"/>
      <c r="F48" s="96"/>
      <c r="G48" s="96"/>
      <c r="H48" s="212"/>
      <c r="I48" s="212"/>
      <c r="J48" s="212"/>
      <c r="K48" s="212"/>
      <c r="L48" s="212"/>
      <c r="M48" s="213">
        <f>33.3*$B$49</f>
        <v>0</v>
      </c>
      <c r="N48" s="214">
        <f>33.3*$B$49</f>
        <v>0</v>
      </c>
      <c r="O48" s="215">
        <f>33.3*$B$49</f>
        <v>0</v>
      </c>
      <c r="P48" s="214">
        <f>33.3*$B$49</f>
        <v>0</v>
      </c>
      <c r="Q48" s="216">
        <f>3400*$B$49^(2/3)</f>
        <v>0</v>
      </c>
    </row>
    <row r="49" spans="1:17" ht="13.8" thickBot="1" x14ac:dyDescent="0.3">
      <c r="A49" s="217"/>
      <c r="B49" s="218">
        <v>0</v>
      </c>
      <c r="C49" s="219"/>
      <c r="D49" s="219"/>
      <c r="E49" s="220"/>
      <c r="F49" s="219"/>
      <c r="G49" s="219"/>
      <c r="H49" s="221"/>
      <c r="I49" s="221"/>
      <c r="J49" s="221"/>
      <c r="K49" s="221"/>
      <c r="L49" s="221"/>
      <c r="M49" s="222"/>
      <c r="N49" s="223"/>
      <c r="O49" s="224"/>
      <c r="P49" s="223"/>
      <c r="Q49" s="225"/>
    </row>
    <row r="50" spans="1:17" ht="13.2" thickTop="1" x14ac:dyDescent="0.25"/>
  </sheetData>
  <phoneticPr fontId="0" type="noConversion"/>
  <printOptions horizontalCentered="1"/>
  <pageMargins left="0.25" right="0.25" top="1" bottom="0.5" header="0.5" footer="0.5"/>
  <pageSetup scale="66" orientation="landscape" r:id="rId1"/>
  <headerFooter alignWithMargins="0">
    <oddHeader>&amp;C&amp;"MS Sans Serif,Bold"AIR EMISSIONS CALCULATIONS - FIFTH YEAR</oddHeader>
    <oddFooter>&amp;L&amp;"Arial,Bold"FORM BOEM-0139&amp;"Arial,Regular" &amp;RPage 7 of 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98"/>
  <sheetViews>
    <sheetView workbookViewId="0">
      <selection activeCell="A52" sqref="A52"/>
    </sheetView>
  </sheetViews>
  <sheetFormatPr defaultColWidth="9.109375" defaultRowHeight="13.5" customHeight="1" x14ac:dyDescent="0.25"/>
  <cols>
    <col min="1" max="1" width="10.6640625" style="9" customWidth="1"/>
    <col min="2" max="6" width="14.6640625" style="9" customWidth="1"/>
    <col min="7" max="16384" width="9.109375" style="9"/>
  </cols>
  <sheetData>
    <row r="1" spans="1:7" ht="13.5" customHeight="1" thickBot="1" x14ac:dyDescent="0.3">
      <c r="A1" s="230" t="s">
        <v>3</v>
      </c>
      <c r="B1" s="230" t="s">
        <v>4</v>
      </c>
      <c r="C1" s="230" t="s">
        <v>5</v>
      </c>
      <c r="D1" s="230" t="s">
        <v>136</v>
      </c>
      <c r="E1" s="230" t="s">
        <v>9</v>
      </c>
      <c r="F1" s="230" t="s">
        <v>10</v>
      </c>
    </row>
    <row r="2" spans="1:7" ht="13.5" customHeight="1" thickBot="1" x14ac:dyDescent="0.3">
      <c r="A2" s="69" t="str">
        <f>TITLE!$C$1</f>
        <v xml:space="preserve"> </v>
      </c>
      <c r="B2" s="69" t="str">
        <f>TITLE!$C$2</f>
        <v xml:space="preserve"> </v>
      </c>
      <c r="C2" s="69" t="str">
        <f>TITLE!$C$3</f>
        <v xml:space="preserve">   </v>
      </c>
      <c r="D2" s="69" t="str">
        <f>TITLE!$C$4</f>
        <v xml:space="preserve">  </v>
      </c>
      <c r="E2" s="69" t="str">
        <f>TITLE!$C$5</f>
        <v xml:space="preserve"> </v>
      </c>
      <c r="F2" s="69" t="str">
        <f>TITLE!$C$6</f>
        <v xml:space="preserve">    </v>
      </c>
    </row>
    <row r="3" spans="1:7" ht="13.5" customHeight="1" thickTop="1" x14ac:dyDescent="0.25">
      <c r="A3" s="231"/>
      <c r="B3" s="232"/>
      <c r="C3" s="232" t="s">
        <v>137</v>
      </c>
      <c r="D3" s="232"/>
      <c r="E3" s="232" t="s">
        <v>138</v>
      </c>
      <c r="F3" s="233"/>
    </row>
    <row r="4" spans="1:7" ht="13.5" customHeight="1" thickBot="1" x14ac:dyDescent="0.3">
      <c r="A4" s="234" t="s">
        <v>139</v>
      </c>
      <c r="B4" s="235"/>
      <c r="C4" s="235"/>
      <c r="D4" s="235"/>
      <c r="E4" s="235"/>
      <c r="F4" s="236"/>
    </row>
    <row r="5" spans="1:7" ht="13.5" customHeight="1" thickTop="1" x14ac:dyDescent="0.25">
      <c r="A5" s="234"/>
      <c r="B5" s="237"/>
      <c r="C5" s="237"/>
      <c r="D5" s="237"/>
      <c r="E5" s="237"/>
      <c r="F5" s="238"/>
    </row>
    <row r="6" spans="1:7" ht="13.5" customHeight="1" thickBot="1" x14ac:dyDescent="0.3">
      <c r="A6" s="239" t="s">
        <v>2</v>
      </c>
      <c r="B6" s="240" t="s">
        <v>32</v>
      </c>
      <c r="C6" s="240" t="s">
        <v>33</v>
      </c>
      <c r="D6" s="240" t="s">
        <v>34</v>
      </c>
      <c r="E6" s="240" t="s">
        <v>35</v>
      </c>
      <c r="F6" s="241" t="s">
        <v>36</v>
      </c>
      <c r="G6" s="9" t="s">
        <v>2</v>
      </c>
    </row>
    <row r="7" spans="1:7" ht="13.5" customHeight="1" thickTop="1" x14ac:dyDescent="0.25">
      <c r="A7" s="242">
        <f>EMISSIONS1!$A$46</f>
        <v>1999</v>
      </c>
      <c r="B7" s="243">
        <f>EMISSIONS1!$M$46</f>
        <v>0</v>
      </c>
      <c r="C7" s="243">
        <f>EMISSIONS1!$N$46</f>
        <v>0</v>
      </c>
      <c r="D7" s="243">
        <f>EMISSIONS1!$O$46</f>
        <v>0</v>
      </c>
      <c r="E7" s="243">
        <f>EMISSIONS1!$P$46</f>
        <v>0</v>
      </c>
      <c r="F7" s="243">
        <f>EMISSIONS1!$Q$46</f>
        <v>0</v>
      </c>
    </row>
    <row r="8" spans="1:7" ht="13.5" customHeight="1" x14ac:dyDescent="0.25">
      <c r="A8" s="244">
        <f>A7+1</f>
        <v>2000</v>
      </c>
      <c r="B8" s="243">
        <f>IF(EMISSIONS2!$M$46=0,B7,EMISSIONS2!$M$46)</f>
        <v>0</v>
      </c>
      <c r="C8" s="243">
        <f>IF(EMISSIONS2!$N$46=0,C7,EMISSIONS2!$N$46)</f>
        <v>0</v>
      </c>
      <c r="D8" s="243">
        <f>IF(EMISSIONS2!$O$46=0,D7,EMISSIONS2!$O$46)</f>
        <v>0</v>
      </c>
      <c r="E8" s="243">
        <f>IF(EMISSIONS2!$P$46=0,E7,EMISSIONS2!$P$46)</f>
        <v>0</v>
      </c>
      <c r="F8" s="243">
        <f>IF(EMISSIONS2!$Q$46=0,F7,EMISSIONS2!$Q$46)</f>
        <v>0</v>
      </c>
    </row>
    <row r="9" spans="1:7" ht="13.5" customHeight="1" x14ac:dyDescent="0.25">
      <c r="A9" s="244">
        <f>A8+1</f>
        <v>2001</v>
      </c>
      <c r="B9" s="243">
        <f>IF(EMISSIONS3!$M$46=0,B8,EMISSIONS3!$M$46)</f>
        <v>0</v>
      </c>
      <c r="C9" s="243">
        <f>IF(EMISSIONS3!$N$46=0,C8,EMISSIONS3!$N$46)</f>
        <v>0</v>
      </c>
      <c r="D9" s="243">
        <f>IF(EMISSIONS3!$O$46=0,D8,EMISSIONS3!$O$46)</f>
        <v>0</v>
      </c>
      <c r="E9" s="243">
        <f>IF(EMISSIONS3!$P$46=0,E8,EMISSIONS3!$P$46)</f>
        <v>0</v>
      </c>
      <c r="F9" s="243">
        <f>IF(EMISSIONS3!$Q$46=0,F8,EMISSIONS3!$Q$46)</f>
        <v>0</v>
      </c>
    </row>
    <row r="10" spans="1:7" ht="13.5" customHeight="1" x14ac:dyDescent="0.25">
      <c r="A10" s="244">
        <f>A9+1</f>
        <v>2002</v>
      </c>
      <c r="B10" s="243">
        <f>IF(EMISSIONS4!$M$46=0,B9,EMISSIONS4!$M$46)</f>
        <v>0</v>
      </c>
      <c r="C10" s="243">
        <f>IF(EMISSIONS4!$N$46=0,C9,EMISSIONS4!$N$46)</f>
        <v>0</v>
      </c>
      <c r="D10" s="243">
        <f>IF(EMISSIONS4!$O$46=0,D9,EMISSIONS4!$O$46)</f>
        <v>0</v>
      </c>
      <c r="E10" s="243">
        <f>IF(EMISSIONS4!$P$46=0,E9,EMISSIONS4!$P$46)</f>
        <v>0</v>
      </c>
      <c r="F10" s="243">
        <f>IF(EMISSIONS4!$Q$46=0,F9,EMISSIONS4!$Q$46)</f>
        <v>0</v>
      </c>
    </row>
    <row r="11" spans="1:7" ht="13.5" customHeight="1" x14ac:dyDescent="0.25">
      <c r="A11" s="244">
        <f>A10+1</f>
        <v>2003</v>
      </c>
      <c r="B11" s="243">
        <f>IF(EMISSIONS5!$M$46=0,B10,EMISSIONS5!$M$46)</f>
        <v>0</v>
      </c>
      <c r="C11" s="243">
        <f>IF(EMISSIONS5!$N$46=0,C10,EMISSIONS5!$N$46)</f>
        <v>0</v>
      </c>
      <c r="D11" s="243">
        <f>IF(EMISSIONS5!$O$46=0,D10,EMISSIONS5!$O$46)</f>
        <v>0</v>
      </c>
      <c r="E11" s="243">
        <f>IF(EMISSIONS5!$P$46=0,E10,EMISSIONS5!$P$46)</f>
        <v>0</v>
      </c>
      <c r="F11" s="243">
        <f>IF(EMISSIONS5!$Q$46=0,F10,EMISSIONS5!$Q$46)</f>
        <v>0</v>
      </c>
    </row>
    <row r="12" spans="1:7" ht="13.5" customHeight="1" x14ac:dyDescent="0.25">
      <c r="A12" s="244">
        <f>A9+3</f>
        <v>2004</v>
      </c>
      <c r="B12" s="243">
        <f t="shared" ref="B12:F16" si="0">B11</f>
        <v>0</v>
      </c>
      <c r="C12" s="243">
        <f t="shared" si="0"/>
        <v>0</v>
      </c>
      <c r="D12" s="243">
        <f t="shared" si="0"/>
        <v>0</v>
      </c>
      <c r="E12" s="243">
        <f t="shared" si="0"/>
        <v>0</v>
      </c>
      <c r="F12" s="243">
        <f t="shared" si="0"/>
        <v>0</v>
      </c>
    </row>
    <row r="13" spans="1:7" ht="13.5" customHeight="1" x14ac:dyDescent="0.25">
      <c r="A13" s="244">
        <f>A12+1</f>
        <v>2005</v>
      </c>
      <c r="B13" s="243">
        <f t="shared" si="0"/>
        <v>0</v>
      </c>
      <c r="C13" s="243">
        <f t="shared" si="0"/>
        <v>0</v>
      </c>
      <c r="D13" s="243">
        <f t="shared" si="0"/>
        <v>0</v>
      </c>
      <c r="E13" s="243">
        <f t="shared" si="0"/>
        <v>0</v>
      </c>
      <c r="F13" s="243">
        <f t="shared" si="0"/>
        <v>0</v>
      </c>
    </row>
    <row r="14" spans="1:7" ht="13.5" customHeight="1" x14ac:dyDescent="0.25">
      <c r="A14" s="244">
        <f>A13+1</f>
        <v>2006</v>
      </c>
      <c r="B14" s="243">
        <f t="shared" si="0"/>
        <v>0</v>
      </c>
      <c r="C14" s="243">
        <f t="shared" si="0"/>
        <v>0</v>
      </c>
      <c r="D14" s="243">
        <f t="shared" si="0"/>
        <v>0</v>
      </c>
      <c r="E14" s="243">
        <f t="shared" si="0"/>
        <v>0</v>
      </c>
      <c r="F14" s="243">
        <f t="shared" si="0"/>
        <v>0</v>
      </c>
    </row>
    <row r="15" spans="1:7" ht="13.5" customHeight="1" x14ac:dyDescent="0.25">
      <c r="A15" s="244">
        <f>A14+1</f>
        <v>2007</v>
      </c>
      <c r="B15" s="243">
        <f t="shared" si="0"/>
        <v>0</v>
      </c>
      <c r="C15" s="243">
        <f t="shared" si="0"/>
        <v>0</v>
      </c>
      <c r="D15" s="243">
        <f t="shared" si="0"/>
        <v>0</v>
      </c>
      <c r="E15" s="243">
        <f t="shared" si="0"/>
        <v>0</v>
      </c>
      <c r="F15" s="243">
        <f t="shared" si="0"/>
        <v>0</v>
      </c>
    </row>
    <row r="16" spans="1:7" ht="13.5" customHeight="1" thickBot="1" x14ac:dyDescent="0.3">
      <c r="A16" s="244">
        <f>A15+1</f>
        <v>2008</v>
      </c>
      <c r="B16" s="243">
        <f t="shared" si="0"/>
        <v>0</v>
      </c>
      <c r="C16" s="243">
        <f t="shared" si="0"/>
        <v>0</v>
      </c>
      <c r="D16" s="243">
        <f t="shared" si="0"/>
        <v>0</v>
      </c>
      <c r="E16" s="243">
        <f t="shared" si="0"/>
        <v>0</v>
      </c>
      <c r="F16" s="243">
        <f t="shared" si="0"/>
        <v>0</v>
      </c>
    </row>
    <row r="17" spans="1:256" ht="13.5" customHeight="1" thickTop="1" thickBot="1" x14ac:dyDescent="0.3">
      <c r="A17" s="245" t="s">
        <v>140</v>
      </c>
      <c r="B17" s="246">
        <f>EMISSIONS1!$M$48</f>
        <v>0</v>
      </c>
      <c r="C17" s="246">
        <f>EMISSIONS1!$N$48</f>
        <v>0</v>
      </c>
      <c r="D17" s="246">
        <f>EMISSIONS1!$O$48</f>
        <v>0</v>
      </c>
      <c r="E17" s="246">
        <f>EMISSIONS1!$P$48</f>
        <v>0</v>
      </c>
      <c r="F17" s="246">
        <f>EMISSIONS1!$Q$48</f>
        <v>0</v>
      </c>
    </row>
    <row r="18" spans="1:256" ht="13.5" customHeight="1" thickTop="1" x14ac:dyDescent="0.25"/>
    <row r="19" spans="1:256" ht="13.5" customHeight="1" x14ac:dyDescent="0.25">
      <c r="B19" s="9" t="s">
        <v>2</v>
      </c>
    </row>
    <row r="28" spans="1:256" s="53" customFormat="1" ht="13.5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9"/>
      <c r="IU28" s="9"/>
      <c r="IV28" s="9"/>
    </row>
    <row r="29" spans="1:256" s="96" customFormat="1" ht="13.5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9"/>
      <c r="IU29" s="9"/>
      <c r="IV29" s="9"/>
    </row>
    <row r="30" spans="1:256" s="107" customFormat="1" ht="13.5" customHeigh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  <c r="IV30" s="9"/>
    </row>
    <row r="31" spans="1:256" s="119" customFormat="1" ht="13.5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  <c r="IV31" s="9"/>
    </row>
    <row r="58" spans="1:6" ht="13.5" customHeight="1" x14ac:dyDescent="0.25">
      <c r="A58" s="179"/>
      <c r="B58" s="180"/>
      <c r="C58" s="180"/>
      <c r="D58" s="180"/>
      <c r="E58" s="180"/>
      <c r="F58" s="180"/>
    </row>
    <row r="59" spans="1:6" ht="13.5" customHeight="1" x14ac:dyDescent="0.25">
      <c r="A59" s="179" t="s">
        <v>2</v>
      </c>
      <c r="B59" s="185"/>
      <c r="C59" s="185"/>
      <c r="D59" s="185"/>
      <c r="E59" s="185"/>
      <c r="F59" s="185"/>
    </row>
    <row r="60" spans="1:6" ht="13.5" customHeight="1" x14ac:dyDescent="0.25">
      <c r="A60" s="179"/>
      <c r="B60" s="185" t="s">
        <v>2</v>
      </c>
      <c r="C60" s="185" t="s">
        <v>2</v>
      </c>
      <c r="D60" s="185" t="s">
        <v>2</v>
      </c>
      <c r="E60" s="185" t="s">
        <v>2</v>
      </c>
      <c r="F60" s="185" t="s">
        <v>2</v>
      </c>
    </row>
    <row r="61" spans="1:6" ht="13.5" customHeight="1" x14ac:dyDescent="0.25">
      <c r="A61" s="179"/>
      <c r="B61" s="193"/>
      <c r="C61" s="193"/>
      <c r="D61" s="193"/>
      <c r="E61" s="193"/>
      <c r="F61" s="185"/>
    </row>
    <row r="62" spans="1:6" s="52" customFormat="1" ht="13.5" customHeight="1" x14ac:dyDescent="0.25">
      <c r="A62" s="9"/>
      <c r="B62" s="203"/>
      <c r="C62" s="203"/>
      <c r="D62" s="203"/>
      <c r="E62" s="203"/>
      <c r="F62" s="204"/>
    </row>
    <row r="63" spans="1:6" ht="13.5" customHeight="1" x14ac:dyDescent="0.25">
      <c r="A63" s="52"/>
    </row>
    <row r="64" spans="1:6" s="52" customFormat="1" ht="13.5" customHeight="1" x14ac:dyDescent="0.25">
      <c r="A64" s="9"/>
    </row>
    <row r="72" spans="1:1" ht="13.5" customHeight="1" x14ac:dyDescent="0.25">
      <c r="A72" s="53"/>
    </row>
    <row r="73" spans="1:1" ht="13.5" customHeight="1" x14ac:dyDescent="0.25">
      <c r="A73" s="54"/>
    </row>
    <row r="74" spans="1:1" ht="13.5" customHeight="1" x14ac:dyDescent="0.25">
      <c r="A74" s="54"/>
    </row>
    <row r="75" spans="1:1" ht="13.5" customHeight="1" x14ac:dyDescent="0.25">
      <c r="A75" s="56"/>
    </row>
    <row r="150" spans="1:1" ht="13.5" customHeight="1" x14ac:dyDescent="0.25">
      <c r="A150" s="52"/>
    </row>
    <row r="153" spans="1:1" ht="13.5" customHeight="1" x14ac:dyDescent="0.25">
      <c r="A153" s="52"/>
    </row>
    <row r="162" spans="1:1" ht="13.5" customHeight="1" x14ac:dyDescent="0.25">
      <c r="A162" s="53"/>
    </row>
    <row r="163" spans="1:1" ht="13.5" customHeight="1" x14ac:dyDescent="0.25">
      <c r="A163" s="54"/>
    </row>
    <row r="164" spans="1:1" ht="13.5" customHeight="1" x14ac:dyDescent="0.25">
      <c r="A164" s="54"/>
    </row>
    <row r="165" spans="1:1" ht="13.5" customHeight="1" x14ac:dyDescent="0.25">
      <c r="A165" s="56"/>
    </row>
    <row r="195" spans="1:1" ht="13.5" customHeight="1" x14ac:dyDescent="0.25">
      <c r="A195" s="52"/>
    </row>
    <row r="198" spans="1:1" ht="13.5" customHeight="1" x14ac:dyDescent="0.25">
      <c r="A198" s="52"/>
    </row>
  </sheetData>
  <phoneticPr fontId="0" type="noConversion"/>
  <printOptions horizontalCentered="1"/>
  <pageMargins left="0.25" right="0.25" top="1" bottom="0.5" header="0.5" footer="0.5"/>
  <pageSetup scale="120" orientation="landscape" horizontalDpi="300" verticalDpi="300" r:id="rId1"/>
  <headerFooter alignWithMargins="0">
    <oddHeader>&amp;C&amp;"Helvetica,Bold"AIR EMISSIONS CALCULATIONS</oddHeader>
    <oddFooter>&amp;L&amp;"Arial,Bold"FORM BOEM-0139&amp;"Arial,Regular"&amp;9    &amp;RPage 8 of 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TITLE</vt:lpstr>
      <vt:lpstr>FACTORS</vt:lpstr>
      <vt:lpstr>EMISSIONS1</vt:lpstr>
      <vt:lpstr>EMISSIONS2</vt:lpstr>
      <vt:lpstr>EMISSIONS3</vt:lpstr>
      <vt:lpstr>EMISSIONS4</vt:lpstr>
      <vt:lpstr>EMISSIONS5</vt:lpstr>
      <vt:lpstr>SUMMARY</vt:lpstr>
      <vt:lpstr>EMISSIONS1!Criteria</vt:lpstr>
      <vt:lpstr>EMISSIONS1!Print_Area</vt:lpstr>
      <vt:lpstr>FACTORS!Print_Area</vt:lpstr>
      <vt:lpstr>SUMMARY!Print_Area</vt:lpstr>
      <vt:lpstr>TITLE!Print_Area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Bajusz, Arlene</dc:creator>
  <cp:lastModifiedBy>Bajusz, Arlene</cp:lastModifiedBy>
  <cp:lastPrinted>2014-10-07T15:30:42Z</cp:lastPrinted>
  <dcterms:created xsi:type="dcterms:W3CDTF">2000-03-22T16:03:22Z</dcterms:created>
  <dcterms:modified xsi:type="dcterms:W3CDTF">2014-10-07T15:31:02Z</dcterms:modified>
</cp:coreProperties>
</file>