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035" windowHeight="8955"/>
  </bookViews>
  <sheets>
    <sheet name="Respondent Burden" sheetId="1" r:id="rId1"/>
    <sheet name="Agency Burden" sheetId="5" r:id="rId2"/>
  </sheets>
  <definedNames>
    <definedName name="LABOR">#REF!</definedName>
  </definedNames>
  <calcPr calcId="125725"/>
</workbook>
</file>

<file path=xl/calcChain.xml><?xml version="1.0" encoding="utf-8"?>
<calcChain xmlns="http://schemas.openxmlformats.org/spreadsheetml/2006/main">
  <c r="I27" i="1"/>
  <c r="G26"/>
  <c r="H26"/>
  <c r="D13" i="5" l="1"/>
  <c r="D12"/>
  <c r="D11"/>
  <c r="D10"/>
  <c r="D9"/>
  <c r="D8"/>
  <c r="D7"/>
  <c r="F8"/>
  <c r="H8" s="1"/>
  <c r="I8" l="1"/>
  <c r="I22" l="1"/>
  <c r="E15"/>
  <c r="F13"/>
  <c r="I13" s="1"/>
  <c r="F12"/>
  <c r="I12" s="1"/>
  <c r="H11"/>
  <c r="F11"/>
  <c r="I11" s="1"/>
  <c r="H10"/>
  <c r="F10"/>
  <c r="I10" s="1"/>
  <c r="F9"/>
  <c r="I9" s="1"/>
  <c r="F7"/>
  <c r="H7" s="1"/>
  <c r="H9" l="1"/>
  <c r="H13"/>
  <c r="I7"/>
  <c r="I15" s="1"/>
  <c r="I24" s="1"/>
  <c r="H12"/>
  <c r="H15" s="1"/>
  <c r="L9" i="1" l="1"/>
  <c r="I26"/>
  <c r="F20"/>
  <c r="N20" s="1"/>
  <c r="G12"/>
  <c r="F12"/>
  <c r="N12"/>
  <c r="L12"/>
  <c r="K12"/>
  <c r="G20"/>
  <c r="O20" s="1"/>
  <c r="L24"/>
  <c r="E26"/>
  <c r="D26"/>
  <c r="C26"/>
  <c r="F24"/>
  <c r="K24" s="1"/>
  <c r="G24"/>
  <c r="B16"/>
  <c r="B15"/>
  <c r="G15" s="1"/>
  <c r="O15" s="1"/>
  <c r="B11"/>
  <c r="B10"/>
  <c r="F10" s="1"/>
  <c r="B9"/>
  <c r="B26"/>
  <c r="G22"/>
  <c r="O22" s="1"/>
  <c r="G10"/>
  <c r="O10" s="1"/>
  <c r="G11"/>
  <c r="O11" s="1"/>
  <c r="G14"/>
  <c r="O14" s="1"/>
  <c r="G16"/>
  <c r="O16" s="1"/>
  <c r="G17"/>
  <c r="O17" s="1"/>
  <c r="G18"/>
  <c r="O18" s="1"/>
  <c r="G21"/>
  <c r="O21" s="1"/>
  <c r="G23"/>
  <c r="O23" s="1"/>
  <c r="G9"/>
  <c r="O9" s="1"/>
  <c r="G8"/>
  <c r="F22"/>
  <c r="K22"/>
  <c r="F16"/>
  <c r="N16"/>
  <c r="F18"/>
  <c r="N18"/>
  <c r="F23"/>
  <c r="K23"/>
  <c r="N23"/>
  <c r="F8"/>
  <c r="N8" s="1"/>
  <c r="F9"/>
  <c r="N9" s="1"/>
  <c r="F11"/>
  <c r="N11" s="1"/>
  <c r="F14"/>
  <c r="K14" s="1"/>
  <c r="F17"/>
  <c r="N17" s="1"/>
  <c r="F21"/>
  <c r="K21" s="1"/>
  <c r="N22"/>
  <c r="L23"/>
  <c r="L22"/>
  <c r="L21"/>
  <c r="L14"/>
  <c r="L20"/>
  <c r="L10"/>
  <c r="L11"/>
  <c r="L15"/>
  <c r="L16"/>
  <c r="L17"/>
  <c r="L18"/>
  <c r="L8"/>
  <c r="L26" s="1"/>
  <c r="K9"/>
  <c r="K16"/>
  <c r="K18"/>
  <c r="K11"/>
  <c r="N21"/>
  <c r="O8"/>
  <c r="K10" l="1"/>
  <c r="N10"/>
  <c r="N14"/>
  <c r="K17"/>
  <c r="K8"/>
  <c r="F15"/>
  <c r="K20"/>
  <c r="N24"/>
  <c r="O24"/>
  <c r="O12"/>
  <c r="G27"/>
  <c r="N15" l="1"/>
  <c r="K15"/>
  <c r="N27"/>
  <c r="F26"/>
  <c r="O27"/>
</calcChain>
</file>

<file path=xl/sharedStrings.xml><?xml version="1.0" encoding="utf-8"?>
<sst xmlns="http://schemas.openxmlformats.org/spreadsheetml/2006/main" count="89" uniqueCount="68">
  <si>
    <t>Table 1- Respondent Burden and Cost</t>
  </si>
  <si>
    <t>Hours and Cost per Application</t>
  </si>
  <si>
    <t>Total Hours and Cost for industry</t>
  </si>
  <si>
    <t>Information Collection              Activity</t>
  </si>
  <si>
    <t>Engineer</t>
  </si>
  <si>
    <t>Manager</t>
  </si>
  <si>
    <t>Legal</t>
  </si>
  <si>
    <t>Clerical</t>
  </si>
  <si>
    <t>Respon.     hr/yr</t>
  </si>
  <si>
    <t>Labor            Cost/yr</t>
  </si>
  <si>
    <t>Capital Startup      Cost</t>
  </si>
  <si>
    <t>O&amp;M      Cost(1)</t>
  </si>
  <si>
    <t>Total hr/yr</t>
  </si>
  <si>
    <t>Total               Cost/yr (Without labor)</t>
  </si>
  <si>
    <t>Number of Respondents</t>
  </si>
  <si>
    <t>Total        hr/yr</t>
  </si>
  <si>
    <t>Total               Cost/yr</t>
  </si>
  <si>
    <t>varies</t>
  </si>
  <si>
    <t>N/A</t>
  </si>
  <si>
    <t>Defect Information Reports (DIRs)</t>
  </si>
  <si>
    <t>Review of instructions and regulations</t>
  </si>
  <si>
    <t>Compile Data</t>
  </si>
  <si>
    <t>Review report</t>
  </si>
  <si>
    <t>Voluntary Emission Recall Reports (VERRs)</t>
  </si>
  <si>
    <t>Review regulations</t>
  </si>
  <si>
    <t>Prepare and submit report</t>
  </si>
  <si>
    <t>Maintain Owner Records</t>
  </si>
  <si>
    <t>Voluntary Recall Quarterly Reports</t>
  </si>
  <si>
    <t>Total per manufacturer</t>
  </si>
  <si>
    <t>O&amp;M Costs</t>
  </si>
  <si>
    <t>Total per Respondent</t>
  </si>
  <si>
    <t>Total for the Industry</t>
  </si>
  <si>
    <t>Average Frequency (DIRs/VERRs per Respondent)</t>
  </si>
  <si>
    <t>Recordkeeping - VERRs &amp; VERR Quarterly Reports</t>
  </si>
  <si>
    <t>Recordkeeping</t>
  </si>
  <si>
    <t>Employee</t>
  </si>
  <si>
    <t>Hours and Labor Cost</t>
  </si>
  <si>
    <t>Level</t>
  </si>
  <si>
    <t>Rate</t>
  </si>
  <si>
    <t>Rate Increase by 1.6</t>
  </si>
  <si>
    <t>Number of Employees</t>
  </si>
  <si>
    <t>Full time hours</t>
  </si>
  <si>
    <t>% of Time</t>
  </si>
  <si>
    <t>Total  hr/yr</t>
  </si>
  <si>
    <t>Total Labor cost/yr</t>
  </si>
  <si>
    <t>GS-13/7</t>
  </si>
  <si>
    <t xml:space="preserve">Attorney </t>
  </si>
  <si>
    <t>Managers</t>
  </si>
  <si>
    <t>GS-15/1</t>
  </si>
  <si>
    <t xml:space="preserve">SES-1 </t>
  </si>
  <si>
    <t>SES - 1</t>
  </si>
  <si>
    <t>IT Support</t>
  </si>
  <si>
    <t>GS-14/1</t>
  </si>
  <si>
    <t>Contract Support</t>
  </si>
  <si>
    <t>Subtotal</t>
  </si>
  <si>
    <t>Other</t>
  </si>
  <si>
    <t>SEE Support</t>
  </si>
  <si>
    <t>Subtotal:</t>
  </si>
  <si>
    <t xml:space="preserve">TOTAL: </t>
  </si>
  <si>
    <t>Contract Support - FM Pro</t>
  </si>
  <si>
    <t>Contract Support -VERIFY</t>
  </si>
  <si>
    <t>HD/NR Defects Program</t>
  </si>
  <si>
    <t>Contracts</t>
  </si>
  <si>
    <t>GS-12/1</t>
  </si>
  <si>
    <t>GS-13/8</t>
  </si>
  <si>
    <t>Prepare and submit  reports</t>
  </si>
  <si>
    <t>Review reports</t>
  </si>
  <si>
    <t xml:space="preserve">Table 3 - Annual Agency Burden and Cost 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</si>
</sst>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0.0%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Arial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top"/>
    </xf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center" wrapText="1"/>
    </xf>
    <xf numFmtId="8" fontId="1" fillId="0" borderId="4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right"/>
    </xf>
    <xf numFmtId="166" fontId="1" fillId="2" borderId="2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center" wrapText="1"/>
    </xf>
    <xf numFmtId="8" fontId="3" fillId="3" borderId="2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right"/>
    </xf>
    <xf numFmtId="0" fontId="3" fillId="3" borderId="6" xfId="0" applyNumberFormat="1" applyFont="1" applyFill="1" applyBorder="1" applyAlignment="1"/>
    <xf numFmtId="0" fontId="3" fillId="3" borderId="2" xfId="0" applyFont="1" applyFill="1" applyBorder="1" applyAlignment="1">
      <alignment horizontal="left" wrapText="1"/>
    </xf>
    <xf numFmtId="3" fontId="3" fillId="3" borderId="2" xfId="0" applyNumberFormat="1" applyFont="1" applyFill="1" applyBorder="1" applyAlignment="1">
      <alignment horizontal="right"/>
    </xf>
    <xf numFmtId="166" fontId="3" fillId="3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6" fillId="4" borderId="2" xfId="1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2" xfId="1" applyFont="1" applyFill="1" applyBorder="1" applyAlignment="1">
      <alignment wrapText="1"/>
    </xf>
    <xf numFmtId="8" fontId="7" fillId="0" borderId="2" xfId="1" applyNumberFormat="1" applyFont="1" applyBorder="1" applyAlignment="1">
      <alignment wrapText="1"/>
    </xf>
    <xf numFmtId="0" fontId="7" fillId="0" borderId="2" xfId="1" applyFont="1" applyBorder="1" applyAlignment="1">
      <alignment wrapText="1"/>
    </xf>
    <xf numFmtId="165" fontId="7" fillId="0" borderId="2" xfId="1" applyNumberFormat="1" applyFont="1" applyBorder="1" applyAlignment="1">
      <alignment horizontal="right" wrapText="1"/>
    </xf>
    <xf numFmtId="0" fontId="7" fillId="0" borderId="2" xfId="1" applyFont="1" applyFill="1" applyBorder="1" applyAlignment="1">
      <alignment horizontal="left" wrapText="1"/>
    </xf>
    <xf numFmtId="169" fontId="7" fillId="0" borderId="2" xfId="1" applyNumberFormat="1" applyFont="1" applyBorder="1" applyAlignment="1">
      <alignment wrapText="1"/>
    </xf>
    <xf numFmtId="169" fontId="7" fillId="0" borderId="2" xfId="2" applyNumberFormat="1" applyFont="1" applyBorder="1" applyAlignment="1">
      <alignment wrapText="1"/>
    </xf>
    <xf numFmtId="10" fontId="7" fillId="0" borderId="0" xfId="2" applyNumberFormat="1" applyFont="1" applyAlignment="1">
      <alignment wrapText="1"/>
    </xf>
    <xf numFmtId="9" fontId="7" fillId="0" borderId="0" xfId="2" applyFont="1" applyAlignment="1">
      <alignment wrapText="1"/>
    </xf>
    <xf numFmtId="0" fontId="6" fillId="0" borderId="2" xfId="1" applyFont="1" applyFill="1" applyBorder="1" applyAlignment="1">
      <alignment horizontal="center" wrapText="1"/>
    </xf>
    <xf numFmtId="165" fontId="7" fillId="0" borderId="9" xfId="1" applyNumberFormat="1" applyFont="1" applyBorder="1" applyAlignment="1">
      <alignment horizontal="right" wrapText="1"/>
    </xf>
    <xf numFmtId="0" fontId="6" fillId="4" borderId="3" xfId="1" applyFont="1" applyFill="1" applyBorder="1" applyAlignment="1">
      <alignment horizontal="center" wrapText="1"/>
    </xf>
    <xf numFmtId="168" fontId="6" fillId="4" borderId="3" xfId="3" applyNumberFormat="1" applyFont="1" applyFill="1" applyBorder="1" applyAlignment="1">
      <alignment horizontal="center" wrapText="1"/>
    </xf>
    <xf numFmtId="167" fontId="6" fillId="4" borderId="3" xfId="4" applyNumberFormat="1" applyFont="1" applyFill="1" applyBorder="1" applyAlignment="1">
      <alignment horizontal="center" wrapText="1"/>
    </xf>
    <xf numFmtId="0" fontId="6" fillId="0" borderId="4" xfId="1" applyFont="1" applyFill="1" applyBorder="1" applyAlignment="1">
      <alignment horizontal="center" wrapText="1"/>
    </xf>
    <xf numFmtId="0" fontId="6" fillId="0" borderId="9" xfId="1" applyFont="1" applyFill="1" applyBorder="1" applyAlignment="1">
      <alignment horizontal="center" wrapText="1"/>
    </xf>
    <xf numFmtId="0" fontId="6" fillId="0" borderId="8" xfId="1" applyFont="1" applyFill="1" applyBorder="1" applyAlignment="1">
      <alignment horizontal="center" wrapText="1"/>
    </xf>
    <xf numFmtId="165" fontId="7" fillId="0" borderId="9" xfId="1" applyNumberFormat="1" applyFont="1" applyFill="1" applyBorder="1" applyAlignment="1">
      <alignment horizontal="right" wrapText="1"/>
    </xf>
    <xf numFmtId="0" fontId="6" fillId="0" borderId="3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6" fillId="0" borderId="5" xfId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167" fontId="6" fillId="4" borderId="2" xfId="4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7" fontId="0" fillId="0" borderId="0" xfId="0" applyNumberFormat="1" applyAlignment="1">
      <alignment wrapText="1"/>
    </xf>
    <xf numFmtId="167" fontId="2" fillId="0" borderId="0" xfId="4" applyNumberFormat="1" applyFont="1" applyAlignment="1">
      <alignment wrapText="1"/>
    </xf>
    <xf numFmtId="44" fontId="2" fillId="0" borderId="0" xfId="0" applyNumberFormat="1" applyFont="1" applyAlignment="1">
      <alignment wrapText="1"/>
    </xf>
    <xf numFmtId="0" fontId="2" fillId="0" borderId="0" xfId="1" applyFont="1" applyFill="1" applyBorder="1" applyAlignment="1">
      <alignment horizontal="left"/>
    </xf>
    <xf numFmtId="167" fontId="6" fillId="4" borderId="9" xfId="4" applyNumberFormat="1" applyFont="1" applyFill="1" applyBorder="1" applyAlignment="1">
      <alignment horizontal="center" wrapText="1"/>
    </xf>
    <xf numFmtId="167" fontId="2" fillId="0" borderId="0" xfId="0" applyNumberFormat="1" applyFont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4" fontId="3" fillId="3" borderId="7" xfId="0" applyNumberFormat="1" applyFont="1" applyFill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center" wrapText="1"/>
    </xf>
    <xf numFmtId="0" fontId="3" fillId="3" borderId="7" xfId="0" applyNumberFormat="1" applyFont="1" applyFill="1" applyBorder="1" applyAlignment="1">
      <alignment horizontal="center" wrapText="1"/>
    </xf>
    <xf numFmtId="0" fontId="3" fillId="3" borderId="6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 wrapText="1"/>
    </xf>
    <xf numFmtId="0" fontId="3" fillId="3" borderId="5" xfId="0" applyNumberFormat="1" applyFont="1" applyFill="1" applyBorder="1" applyAlignment="1">
      <alignment horizontal="center" wrapText="1"/>
    </xf>
    <xf numFmtId="0" fontId="1" fillId="4" borderId="8" xfId="1" applyFont="1" applyFill="1" applyBorder="1" applyAlignment="1">
      <alignment horizontal="left" wrapText="1"/>
    </xf>
    <xf numFmtId="0" fontId="1" fillId="4" borderId="4" xfId="1" applyFont="1" applyFill="1" applyBorder="1" applyAlignment="1">
      <alignment horizontal="left" wrapText="1"/>
    </xf>
    <xf numFmtId="0" fontId="1" fillId="4" borderId="9" xfId="1" applyFont="1" applyFill="1" applyBorder="1" applyAlignment="1">
      <alignment horizontal="left" wrapText="1"/>
    </xf>
    <xf numFmtId="0" fontId="1" fillId="4" borderId="11" xfId="1" applyFont="1" applyFill="1" applyBorder="1" applyAlignment="1">
      <alignment horizontal="center" wrapText="1"/>
    </xf>
    <xf numFmtId="0" fontId="1" fillId="4" borderId="12" xfId="1" applyFont="1" applyFill="1" applyBorder="1" applyAlignment="1">
      <alignment horizontal="center" wrapText="1"/>
    </xf>
    <xf numFmtId="0" fontId="1" fillId="4" borderId="13" xfId="1" applyFont="1" applyFill="1" applyBorder="1" applyAlignment="1">
      <alignment horizontal="center" wrapText="1"/>
    </xf>
    <xf numFmtId="0" fontId="1" fillId="4" borderId="3" xfId="1" applyFont="1" applyFill="1" applyBorder="1" applyAlignment="1">
      <alignment horizontal="center" wrapText="1"/>
    </xf>
    <xf numFmtId="0" fontId="1" fillId="4" borderId="1" xfId="1" applyFont="1" applyFill="1" applyBorder="1" applyAlignment="1">
      <alignment horizontal="center" wrapText="1"/>
    </xf>
    <xf numFmtId="0" fontId="1" fillId="4" borderId="5" xfId="1" applyFont="1" applyFill="1" applyBorder="1" applyAlignment="1">
      <alignment horizontal="center" wrapText="1"/>
    </xf>
    <xf numFmtId="0" fontId="5" fillId="4" borderId="10" xfId="1" applyFont="1" applyFill="1" applyBorder="1" applyAlignment="1">
      <alignment horizontal="center" wrapText="1"/>
    </xf>
    <xf numFmtId="0" fontId="5" fillId="4" borderId="6" xfId="1" applyFont="1" applyFill="1" applyBorder="1" applyAlignment="1">
      <alignment horizontal="center" wrapText="1"/>
    </xf>
    <xf numFmtId="0" fontId="6" fillId="4" borderId="8" xfId="1" applyFont="1" applyFill="1" applyBorder="1" applyAlignment="1">
      <alignment horizontal="center" wrapText="1"/>
    </xf>
    <xf numFmtId="0" fontId="6" fillId="4" borderId="4" xfId="1" applyFont="1" applyFill="1" applyBorder="1" applyAlignment="1">
      <alignment horizontal="center" wrapText="1"/>
    </xf>
    <xf numFmtId="0" fontId="6" fillId="4" borderId="9" xfId="1" applyFont="1" applyFill="1" applyBorder="1" applyAlignment="1">
      <alignment horizontal="center" wrapText="1"/>
    </xf>
  </cellXfs>
  <cellStyles count="5">
    <cellStyle name="Comma 2" xfId="3"/>
    <cellStyle name="Currency 2" xfId="4"/>
    <cellStyle name="Normal" xfId="0" builtinId="0"/>
    <cellStyle name="Normal_1722 Marine SI tables" xfId="1"/>
    <cellStyle name="Percent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tabSelected="1" zoomScale="85" workbookViewId="0">
      <selection activeCell="J34" sqref="J34"/>
    </sheetView>
  </sheetViews>
  <sheetFormatPr defaultRowHeight="12.75"/>
  <cols>
    <col min="1" max="1" width="22" style="10" customWidth="1"/>
    <col min="2" max="2" width="9.85546875" style="10" customWidth="1"/>
    <col min="3" max="3" width="11" style="10" bestFit="1" customWidth="1"/>
    <col min="4" max="4" width="10" style="10" customWidth="1"/>
    <col min="5" max="5" width="10.28515625" style="10" bestFit="1" customWidth="1"/>
    <col min="6" max="6" width="9.140625" style="10"/>
    <col min="7" max="7" width="12.85546875" style="10" bestFit="1" customWidth="1"/>
    <col min="8" max="8" width="7.85546875" style="10" bestFit="1" customWidth="1"/>
    <col min="9" max="9" width="13.7109375" style="10" customWidth="1"/>
    <col min="10" max="10" width="14.140625" style="10" bestFit="1" customWidth="1"/>
    <col min="11" max="11" width="11.42578125" style="10" customWidth="1"/>
    <col min="12" max="12" width="12.85546875" style="10" customWidth="1"/>
    <col min="13" max="13" width="9.42578125" style="10" customWidth="1"/>
    <col min="14" max="14" width="11.5703125" style="10" customWidth="1"/>
    <col min="15" max="15" width="13.85546875" style="10" bestFit="1" customWidth="1"/>
    <col min="16" max="16384" width="9.140625" style="10"/>
  </cols>
  <sheetData>
    <row r="1" spans="1:15" s="7" customForma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s="8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7" customFormat="1" ht="26.25" customHeight="1">
      <c r="A3" s="23"/>
      <c r="B3" s="72" t="s">
        <v>1</v>
      </c>
      <c r="C3" s="73"/>
      <c r="D3" s="73"/>
      <c r="E3" s="73"/>
      <c r="F3" s="73"/>
      <c r="G3" s="73"/>
      <c r="H3" s="73"/>
      <c r="I3" s="73"/>
      <c r="J3" s="74"/>
      <c r="K3" s="75" t="s">
        <v>30</v>
      </c>
      <c r="L3" s="76"/>
      <c r="M3" s="72" t="s">
        <v>2</v>
      </c>
      <c r="N3" s="73"/>
      <c r="O3" s="74"/>
    </row>
    <row r="4" spans="1:15" s="9" customFormat="1" ht="66.75" customHeight="1">
      <c r="A4" s="69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67" t="s">
        <v>8</v>
      </c>
      <c r="G4" s="67" t="s">
        <v>9</v>
      </c>
      <c r="H4" s="67" t="s">
        <v>10</v>
      </c>
      <c r="I4" s="67" t="s">
        <v>11</v>
      </c>
      <c r="J4" s="67" t="s">
        <v>32</v>
      </c>
      <c r="K4" s="67" t="s">
        <v>12</v>
      </c>
      <c r="L4" s="67" t="s">
        <v>13</v>
      </c>
      <c r="M4" s="67" t="s">
        <v>14</v>
      </c>
      <c r="N4" s="67" t="s">
        <v>15</v>
      </c>
      <c r="O4" s="67" t="s">
        <v>16</v>
      </c>
    </row>
    <row r="5" spans="1:15">
      <c r="A5" s="70"/>
      <c r="B5" s="21">
        <v>65.2</v>
      </c>
      <c r="C5" s="21">
        <v>102.5</v>
      </c>
      <c r="D5" s="21">
        <v>100.69</v>
      </c>
      <c r="E5" s="21">
        <v>25.81</v>
      </c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s="11" customFormat="1">
      <c r="A6" s="14"/>
      <c r="B6" s="15"/>
      <c r="C6" s="15"/>
      <c r="D6" s="15"/>
      <c r="E6" s="15"/>
      <c r="F6" s="16"/>
      <c r="G6" s="16"/>
      <c r="H6" s="16"/>
      <c r="I6" s="16"/>
      <c r="J6" s="16"/>
      <c r="K6" s="16"/>
      <c r="L6" s="16"/>
      <c r="M6" s="16"/>
      <c r="N6" s="16"/>
      <c r="O6" s="17"/>
    </row>
    <row r="7" spans="1:15" s="11" customFormat="1" ht="15.75" customHeight="1">
      <c r="A7" s="61" t="s">
        <v>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5" ht="25.5">
      <c r="A8" s="12" t="s">
        <v>20</v>
      </c>
      <c r="B8" s="13">
        <v>10</v>
      </c>
      <c r="C8" s="13">
        <v>8</v>
      </c>
      <c r="D8" s="13">
        <v>3</v>
      </c>
      <c r="E8" s="13">
        <v>0</v>
      </c>
      <c r="F8" s="6">
        <f t="shared" ref="F8:F20" si="0">B8+C8+D8+E8</f>
        <v>21</v>
      </c>
      <c r="G8" s="4">
        <f t="shared" ref="G8:G20" si="1">(B8*$B$5)+(C8*$C$5)+(D8*$D$5)+(E8*$E$5)</f>
        <v>1774.07</v>
      </c>
      <c r="H8" s="3">
        <v>0</v>
      </c>
      <c r="I8" s="4">
        <v>0</v>
      </c>
      <c r="J8" s="22">
        <v>1</v>
      </c>
      <c r="K8" s="2">
        <f>F8*J8</f>
        <v>21</v>
      </c>
      <c r="L8" s="2">
        <f>I8*J8</f>
        <v>0</v>
      </c>
      <c r="M8" s="6">
        <v>40</v>
      </c>
      <c r="N8" s="2">
        <f>F8*J8*M8</f>
        <v>840</v>
      </c>
      <c r="O8" s="3">
        <f>(G8+H8+I8)*J8*M8</f>
        <v>70962.8</v>
      </c>
    </row>
    <row r="9" spans="1:15">
      <c r="A9" s="12" t="s">
        <v>21</v>
      </c>
      <c r="B9" s="13">
        <f>220/5</f>
        <v>44</v>
      </c>
      <c r="C9" s="13">
        <v>12</v>
      </c>
      <c r="D9" s="13">
        <v>0</v>
      </c>
      <c r="E9" s="13">
        <v>0</v>
      </c>
      <c r="F9" s="6">
        <f t="shared" si="0"/>
        <v>56</v>
      </c>
      <c r="G9" s="4">
        <f t="shared" si="1"/>
        <v>4098.8</v>
      </c>
      <c r="H9" s="3">
        <v>0</v>
      </c>
      <c r="I9" s="4">
        <v>40</v>
      </c>
      <c r="J9" s="22">
        <v>3</v>
      </c>
      <c r="K9" s="2">
        <f>F9*J9</f>
        <v>168</v>
      </c>
      <c r="L9" s="2">
        <f>I9*J9</f>
        <v>120</v>
      </c>
      <c r="M9" s="6">
        <v>40</v>
      </c>
      <c r="N9" s="2">
        <f>F9*J9*M9</f>
        <v>6720</v>
      </c>
      <c r="O9" s="3">
        <f>(G9+H9+I9)*J9*M9</f>
        <v>496656.00000000006</v>
      </c>
    </row>
    <row r="10" spans="1:15" ht="25.5">
      <c r="A10" s="12" t="s">
        <v>65</v>
      </c>
      <c r="B10" s="13">
        <f>60/5</f>
        <v>12</v>
      </c>
      <c r="C10" s="13">
        <v>4</v>
      </c>
      <c r="D10" s="13">
        <v>2</v>
      </c>
      <c r="E10" s="13">
        <v>5</v>
      </c>
      <c r="F10" s="6">
        <f t="shared" si="0"/>
        <v>23</v>
      </c>
      <c r="G10" s="4">
        <f t="shared" si="1"/>
        <v>1522.8300000000002</v>
      </c>
      <c r="H10" s="3">
        <v>0</v>
      </c>
      <c r="I10" s="4">
        <v>10</v>
      </c>
      <c r="J10" s="22">
        <v>3</v>
      </c>
      <c r="K10" s="2">
        <f>F10*J10</f>
        <v>69</v>
      </c>
      <c r="L10" s="2">
        <f>I10*J10</f>
        <v>30</v>
      </c>
      <c r="M10" s="6">
        <v>40</v>
      </c>
      <c r="N10" s="2">
        <f>F10*J10*M10</f>
        <v>2760</v>
      </c>
      <c r="O10" s="3">
        <f>(G10+H10+I10)*J10*M10</f>
        <v>183939.60000000003</v>
      </c>
    </row>
    <row r="11" spans="1:15">
      <c r="A11" s="12" t="s">
        <v>66</v>
      </c>
      <c r="B11" s="13">
        <f>16/5</f>
        <v>3.2</v>
      </c>
      <c r="C11" s="13">
        <v>1.5</v>
      </c>
      <c r="D11" s="13">
        <v>1</v>
      </c>
      <c r="E11" s="13">
        <v>1</v>
      </c>
      <c r="F11" s="6">
        <f t="shared" si="0"/>
        <v>6.7</v>
      </c>
      <c r="G11" s="4">
        <f t="shared" si="1"/>
        <v>488.89</v>
      </c>
      <c r="H11" s="3">
        <v>0</v>
      </c>
      <c r="I11" s="4">
        <v>0</v>
      </c>
      <c r="J11" s="22">
        <v>3</v>
      </c>
      <c r="K11" s="2">
        <f>F11*J11</f>
        <v>20.100000000000001</v>
      </c>
      <c r="L11" s="2">
        <f>I11*J11</f>
        <v>0</v>
      </c>
      <c r="M11" s="6">
        <v>40</v>
      </c>
      <c r="N11" s="2">
        <f>F11*J11*M11</f>
        <v>804</v>
      </c>
      <c r="O11" s="3">
        <f>(G11+H11+I11)*J11*M11</f>
        <v>58666.8</v>
      </c>
    </row>
    <row r="12" spans="1:15">
      <c r="A12" s="12" t="s">
        <v>34</v>
      </c>
      <c r="B12" s="13">
        <v>1</v>
      </c>
      <c r="C12" s="13">
        <v>0</v>
      </c>
      <c r="D12" s="13">
        <v>0</v>
      </c>
      <c r="E12" s="13">
        <v>2</v>
      </c>
      <c r="F12" s="6">
        <f>B12+C12+D12+E12</f>
        <v>3</v>
      </c>
      <c r="G12" s="4">
        <f>(B12*$B$5)+(C12*$C$5)+(D12*$D$5)+(E12*$E$5)</f>
        <v>116.82</v>
      </c>
      <c r="H12" s="3">
        <v>0</v>
      </c>
      <c r="I12" s="3">
        <v>2</v>
      </c>
      <c r="J12" s="22">
        <v>1</v>
      </c>
      <c r="K12" s="2">
        <f>F12*J12</f>
        <v>3</v>
      </c>
      <c r="L12" s="2">
        <f>I12*J12</f>
        <v>2</v>
      </c>
      <c r="M12" s="6">
        <v>40</v>
      </c>
      <c r="N12" s="2">
        <f>F12*J12*M12</f>
        <v>120</v>
      </c>
      <c r="O12" s="3">
        <f>(G12+H12+I12)*J12*M12</f>
        <v>4752.7999999999993</v>
      </c>
    </row>
    <row r="13" spans="1:15" ht="15.75" customHeight="1">
      <c r="A13" s="61" t="s">
        <v>23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</row>
    <row r="14" spans="1:15">
      <c r="A14" s="12" t="s">
        <v>24</v>
      </c>
      <c r="B14" s="13">
        <v>9</v>
      </c>
      <c r="C14" s="13">
        <v>4</v>
      </c>
      <c r="D14" s="13">
        <v>1</v>
      </c>
      <c r="E14" s="13">
        <v>0</v>
      </c>
      <c r="F14" s="6">
        <f t="shared" si="0"/>
        <v>14</v>
      </c>
      <c r="G14" s="4">
        <f>(B14*$B$5)+(C14*$C$5)+(D14*$D$5)+(E14*$E$5)</f>
        <v>1097.49</v>
      </c>
      <c r="H14" s="3">
        <v>0</v>
      </c>
      <c r="I14" s="3">
        <v>0</v>
      </c>
      <c r="J14" s="5">
        <v>1</v>
      </c>
      <c r="K14" s="2">
        <f>F14*J14</f>
        <v>14</v>
      </c>
      <c r="L14" s="2">
        <f>I14*J14</f>
        <v>0</v>
      </c>
      <c r="M14" s="6">
        <v>15</v>
      </c>
      <c r="N14" s="2">
        <f>F14*J14*M14</f>
        <v>210</v>
      </c>
      <c r="O14" s="3">
        <f>(G14+H14+I14)*J14*M14</f>
        <v>16462.349999999999</v>
      </c>
    </row>
    <row r="15" spans="1:15">
      <c r="A15" s="12" t="s">
        <v>21</v>
      </c>
      <c r="B15" s="13">
        <f>120/5</f>
        <v>24</v>
      </c>
      <c r="C15" s="13">
        <v>5</v>
      </c>
      <c r="D15" s="13">
        <v>0</v>
      </c>
      <c r="E15" s="13">
        <v>0</v>
      </c>
      <c r="F15" s="6">
        <f t="shared" si="0"/>
        <v>29</v>
      </c>
      <c r="G15" s="4">
        <f t="shared" si="1"/>
        <v>2077.3000000000002</v>
      </c>
      <c r="H15" s="3">
        <v>0</v>
      </c>
      <c r="I15" s="3">
        <v>40</v>
      </c>
      <c r="J15" s="5">
        <v>2</v>
      </c>
      <c r="K15" s="2">
        <f>F15*J15</f>
        <v>58</v>
      </c>
      <c r="L15" s="2">
        <f>I15*J15</f>
        <v>80</v>
      </c>
      <c r="M15" s="6">
        <v>15</v>
      </c>
      <c r="N15" s="2">
        <f>F15*J15*M15</f>
        <v>870</v>
      </c>
      <c r="O15" s="3">
        <f>(G15+H15+I15)*J15*M15</f>
        <v>63519.000000000007</v>
      </c>
    </row>
    <row r="16" spans="1:15" ht="12" customHeight="1">
      <c r="A16" s="12" t="s">
        <v>25</v>
      </c>
      <c r="B16" s="13">
        <f>40/5</f>
        <v>8</v>
      </c>
      <c r="C16" s="13">
        <v>5</v>
      </c>
      <c r="D16" s="13">
        <v>2</v>
      </c>
      <c r="E16" s="13">
        <v>3</v>
      </c>
      <c r="F16" s="6">
        <f t="shared" si="0"/>
        <v>18</v>
      </c>
      <c r="G16" s="4">
        <f t="shared" si="1"/>
        <v>1312.91</v>
      </c>
      <c r="H16" s="3">
        <v>0</v>
      </c>
      <c r="I16" s="3">
        <v>10</v>
      </c>
      <c r="J16" s="5">
        <v>2</v>
      </c>
      <c r="K16" s="2">
        <f>F16*J16</f>
        <v>36</v>
      </c>
      <c r="L16" s="2">
        <f>I16*J16</f>
        <v>20</v>
      </c>
      <c r="M16" s="6">
        <v>15</v>
      </c>
      <c r="N16" s="2">
        <f>F16*J16*M16</f>
        <v>540</v>
      </c>
      <c r="O16" s="3">
        <f>(G16+H16+I16)*J16*M16</f>
        <v>39687.300000000003</v>
      </c>
    </row>
    <row r="17" spans="1:15">
      <c r="A17" s="12" t="s">
        <v>22</v>
      </c>
      <c r="B17" s="13">
        <v>7</v>
      </c>
      <c r="C17" s="13">
        <v>3</v>
      </c>
      <c r="D17" s="13">
        <v>1</v>
      </c>
      <c r="E17" s="13">
        <v>1</v>
      </c>
      <c r="F17" s="6">
        <f t="shared" si="0"/>
        <v>12</v>
      </c>
      <c r="G17" s="4">
        <f t="shared" si="1"/>
        <v>890.40000000000009</v>
      </c>
      <c r="H17" s="3">
        <v>0</v>
      </c>
      <c r="I17" s="3">
        <v>0</v>
      </c>
      <c r="J17" s="5">
        <v>2</v>
      </c>
      <c r="K17" s="2">
        <f>F17*J17</f>
        <v>24</v>
      </c>
      <c r="L17" s="2">
        <f>I17*J17</f>
        <v>0</v>
      </c>
      <c r="M17" s="6">
        <v>15</v>
      </c>
      <c r="N17" s="2">
        <f>F17*J17*M17</f>
        <v>360</v>
      </c>
      <c r="O17" s="3">
        <f>(G17+H17+I17)*J17*M17</f>
        <v>26712.000000000004</v>
      </c>
    </row>
    <row r="18" spans="1:15">
      <c r="A18" s="12" t="s">
        <v>26</v>
      </c>
      <c r="B18" s="13">
        <v>2</v>
      </c>
      <c r="C18" s="13">
        <v>2</v>
      </c>
      <c r="D18" s="13">
        <v>0</v>
      </c>
      <c r="E18" s="13">
        <v>40</v>
      </c>
      <c r="F18" s="6">
        <f t="shared" si="0"/>
        <v>44</v>
      </c>
      <c r="G18" s="4">
        <f t="shared" si="1"/>
        <v>1367.7999999999997</v>
      </c>
      <c r="H18" s="3">
        <v>0</v>
      </c>
      <c r="I18" s="3">
        <v>40</v>
      </c>
      <c r="J18" s="5">
        <v>2</v>
      </c>
      <c r="K18" s="2">
        <f>F18*J18</f>
        <v>88</v>
      </c>
      <c r="L18" s="2">
        <f>I18*J18</f>
        <v>80</v>
      </c>
      <c r="M18" s="6">
        <v>15</v>
      </c>
      <c r="N18" s="2">
        <f>F18*J18*M18</f>
        <v>1320</v>
      </c>
      <c r="O18" s="3">
        <f>(G18+H18+I18)*J18*M18</f>
        <v>42233.999999999993</v>
      </c>
    </row>
    <row r="19" spans="1:15" ht="15.75" customHeight="1">
      <c r="A19" s="61" t="s">
        <v>27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</row>
    <row r="20" spans="1:15">
      <c r="A20" s="12" t="s">
        <v>24</v>
      </c>
      <c r="B20" s="13">
        <v>8</v>
      </c>
      <c r="C20" s="13">
        <v>4</v>
      </c>
      <c r="D20" s="13">
        <v>1</v>
      </c>
      <c r="E20" s="13">
        <v>0</v>
      </c>
      <c r="F20" s="6">
        <f t="shared" si="0"/>
        <v>13</v>
      </c>
      <c r="G20" s="4">
        <f t="shared" si="1"/>
        <v>1032.29</v>
      </c>
      <c r="H20" s="3">
        <v>0</v>
      </c>
      <c r="I20" s="3">
        <v>0</v>
      </c>
      <c r="J20" s="22">
        <v>1</v>
      </c>
      <c r="K20" s="2">
        <f>F20*J20</f>
        <v>13</v>
      </c>
      <c r="L20" s="2">
        <f>I20*J20</f>
        <v>0</v>
      </c>
      <c r="M20" s="6">
        <v>10</v>
      </c>
      <c r="N20" s="2">
        <f>F20*J20*M20</f>
        <v>130</v>
      </c>
      <c r="O20" s="3">
        <f>(G20+H20+I20)*J20*M20</f>
        <v>10322.9</v>
      </c>
    </row>
    <row r="21" spans="1:15">
      <c r="A21" s="12" t="s">
        <v>21</v>
      </c>
      <c r="B21" s="13">
        <v>10</v>
      </c>
      <c r="C21" s="13">
        <v>1</v>
      </c>
      <c r="D21" s="13">
        <v>0</v>
      </c>
      <c r="E21" s="13">
        <v>0</v>
      </c>
      <c r="F21" s="6">
        <f>B21+C21+D21+E21</f>
        <v>11</v>
      </c>
      <c r="G21" s="4">
        <f>(B21*$B$5)+(C21*$C$5)+(D21*$D$5)+(E21*$E$5)</f>
        <v>754.5</v>
      </c>
      <c r="H21" s="3">
        <v>0</v>
      </c>
      <c r="I21" s="3">
        <v>45</v>
      </c>
      <c r="J21" s="22">
        <v>2</v>
      </c>
      <c r="K21" s="2">
        <f>F21*J21</f>
        <v>22</v>
      </c>
      <c r="L21" s="2">
        <f>I21*J21</f>
        <v>90</v>
      </c>
      <c r="M21" s="6">
        <v>10</v>
      </c>
      <c r="N21" s="2">
        <f>F21*J21*M21</f>
        <v>220</v>
      </c>
      <c r="O21" s="3">
        <f>(G21+H21+I21)*J21*M21</f>
        <v>15990</v>
      </c>
    </row>
    <row r="22" spans="1:15" ht="12" customHeight="1">
      <c r="A22" s="12" t="s">
        <v>25</v>
      </c>
      <c r="B22" s="13">
        <v>1</v>
      </c>
      <c r="C22" s="13">
        <v>1</v>
      </c>
      <c r="D22" s="13">
        <v>0</v>
      </c>
      <c r="E22" s="13">
        <v>1</v>
      </c>
      <c r="F22" s="6">
        <f>B22+C22+D22+E22</f>
        <v>3</v>
      </c>
      <c r="G22" s="4">
        <f>(B22*$B$5)+(C22*$C$5)+(D22*$D$5)+(E22*$E$5)</f>
        <v>193.51</v>
      </c>
      <c r="H22" s="3">
        <v>0</v>
      </c>
      <c r="I22" s="3">
        <v>5</v>
      </c>
      <c r="J22" s="22">
        <v>2</v>
      </c>
      <c r="K22" s="2">
        <f>F22*J22</f>
        <v>6</v>
      </c>
      <c r="L22" s="2">
        <f>I22*J22</f>
        <v>10</v>
      </c>
      <c r="M22" s="6">
        <v>10</v>
      </c>
      <c r="N22" s="2">
        <f>F22*J22*M22</f>
        <v>60</v>
      </c>
      <c r="O22" s="3">
        <f>(G22+H22+I22)*J22*M22</f>
        <v>3970.2</v>
      </c>
    </row>
    <row r="23" spans="1:15">
      <c r="A23" s="12" t="s">
        <v>22</v>
      </c>
      <c r="B23" s="13">
        <v>2</v>
      </c>
      <c r="C23" s="13">
        <v>1</v>
      </c>
      <c r="D23" s="13">
        <v>1</v>
      </c>
      <c r="E23" s="13">
        <v>1</v>
      </c>
      <c r="F23" s="6">
        <f>B23+C23+D23+E23</f>
        <v>5</v>
      </c>
      <c r="G23" s="4">
        <f>(B23*$B$5)+(C23*$C$5)+(D23*$D$5)+(E23*$E$5)</f>
        <v>359.40000000000003</v>
      </c>
      <c r="H23" s="3">
        <v>0</v>
      </c>
      <c r="I23" s="3">
        <v>0</v>
      </c>
      <c r="J23" s="22">
        <v>2</v>
      </c>
      <c r="K23" s="2">
        <f>F23*J23</f>
        <v>10</v>
      </c>
      <c r="L23" s="2">
        <f>I23*J23</f>
        <v>0</v>
      </c>
      <c r="M23" s="6">
        <v>10</v>
      </c>
      <c r="N23" s="2">
        <f>F23*J23*M23</f>
        <v>100</v>
      </c>
      <c r="O23" s="3">
        <f>(G23+H23+I23)*J23*M23</f>
        <v>7188.0000000000009</v>
      </c>
    </row>
    <row r="24" spans="1:15" ht="32.25" customHeight="1">
      <c r="A24" s="12" t="s">
        <v>33</v>
      </c>
      <c r="B24" s="13">
        <v>1</v>
      </c>
      <c r="C24" s="13">
        <v>0</v>
      </c>
      <c r="D24" s="13">
        <v>0</v>
      </c>
      <c r="E24" s="13">
        <v>2</v>
      </c>
      <c r="F24" s="6">
        <f>B24+C24+D24+E24</f>
        <v>3</v>
      </c>
      <c r="G24" s="4">
        <f>(B24*$B$5)+(C24*$C$5)+(D24*$D$5)+(E24*$E$5)</f>
        <v>116.82</v>
      </c>
      <c r="H24" s="3">
        <v>0</v>
      </c>
      <c r="I24" s="3">
        <v>2</v>
      </c>
      <c r="J24" s="22">
        <v>1</v>
      </c>
      <c r="K24" s="2">
        <f>F24*J24</f>
        <v>3</v>
      </c>
      <c r="L24" s="2">
        <f>I24*J24</f>
        <v>2</v>
      </c>
      <c r="M24" s="6">
        <v>10</v>
      </c>
      <c r="N24" s="2">
        <f>F24*J24*M24</f>
        <v>30</v>
      </c>
      <c r="O24" s="3">
        <f>(G24+H24+I24)*J24*M24</f>
        <v>1188.1999999999998</v>
      </c>
    </row>
    <row r="25" spans="1:15" s="11" customFormat="1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</row>
    <row r="26" spans="1:15" ht="25.5">
      <c r="A26" s="27" t="s">
        <v>28</v>
      </c>
      <c r="B26" s="18">
        <f t="shared" ref="B26:F26" si="2">SUM(B8:B24)</f>
        <v>142.19999999999999</v>
      </c>
      <c r="C26" s="18">
        <f t="shared" si="2"/>
        <v>51.5</v>
      </c>
      <c r="D26" s="18">
        <f t="shared" si="2"/>
        <v>12</v>
      </c>
      <c r="E26" s="18">
        <f t="shared" si="2"/>
        <v>56</v>
      </c>
      <c r="F26" s="18">
        <f t="shared" si="2"/>
        <v>261.7</v>
      </c>
      <c r="G26" s="19">
        <f>SUM(G8:G24)</f>
        <v>17203.829999999998</v>
      </c>
      <c r="H26" s="18">
        <f>SUM(H8:H24)</f>
        <v>0</v>
      </c>
      <c r="I26" s="19">
        <f>SUM(I8:I24)</f>
        <v>194</v>
      </c>
      <c r="J26" s="18" t="s">
        <v>17</v>
      </c>
      <c r="K26" s="18" t="s">
        <v>17</v>
      </c>
      <c r="L26" s="18">
        <f>SUM(L8:L24)</f>
        <v>434</v>
      </c>
      <c r="M26" s="18" t="s">
        <v>18</v>
      </c>
      <c r="N26" s="18" t="s">
        <v>18</v>
      </c>
      <c r="O26" s="19" t="s">
        <v>18</v>
      </c>
    </row>
    <row r="27" spans="1:15" ht="15.75" customHeight="1">
      <c r="A27" s="24" t="s">
        <v>31</v>
      </c>
      <c r="B27" s="25" t="s">
        <v>18</v>
      </c>
      <c r="C27" s="25" t="s">
        <v>18</v>
      </c>
      <c r="D27" s="25" t="s">
        <v>18</v>
      </c>
      <c r="E27" s="25" t="s">
        <v>18</v>
      </c>
      <c r="F27" s="25" t="s">
        <v>18</v>
      </c>
      <c r="G27" s="26">
        <f>SUMPRODUCT(G8:G24,J8:J24,M8:M24)</f>
        <v>1032451.9500000002</v>
      </c>
      <c r="H27" s="26">
        <v>0</v>
      </c>
      <c r="I27" s="26">
        <f>SUMPRODUCT(I8:I24,J8:J24,M8:M24)</f>
        <v>9800</v>
      </c>
      <c r="J27" s="25" t="s">
        <v>17</v>
      </c>
      <c r="K27" s="25" t="s">
        <v>18</v>
      </c>
      <c r="L27" s="25" t="s">
        <v>18</v>
      </c>
      <c r="M27" s="25">
        <v>40</v>
      </c>
      <c r="N27" s="25">
        <f>SUM(N8:N24)</f>
        <v>15084</v>
      </c>
      <c r="O27" s="26">
        <f>SUM(O8:O24)</f>
        <v>1042251.9500000002</v>
      </c>
    </row>
  </sheetData>
  <mergeCells count="19">
    <mergeCell ref="A1:O1"/>
    <mergeCell ref="M3:O3"/>
    <mergeCell ref="K3:L3"/>
    <mergeCell ref="I4:I5"/>
    <mergeCell ref="J4:J5"/>
    <mergeCell ref="K4:K5"/>
    <mergeCell ref="B3:J3"/>
    <mergeCell ref="L4:L5"/>
    <mergeCell ref="M4:M5"/>
    <mergeCell ref="N4:N5"/>
    <mergeCell ref="A19:O19"/>
    <mergeCell ref="A7:O7"/>
    <mergeCell ref="A25:O25"/>
    <mergeCell ref="O4:O5"/>
    <mergeCell ref="F4:F5"/>
    <mergeCell ref="G4:G5"/>
    <mergeCell ref="H4:H5"/>
    <mergeCell ref="A4:A5"/>
    <mergeCell ref="A13:O13"/>
  </mergeCells>
  <phoneticPr fontId="0" type="noConversion"/>
  <printOptions horizontalCentered="1" verticalCentered="1"/>
  <pageMargins left="0.75" right="0.75" top="1" bottom="1" header="0.5" footer="0.5"/>
  <pageSetup scale="53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A2" sqref="A2:I25"/>
    </sheetView>
  </sheetViews>
  <sheetFormatPr defaultRowHeight="12.75"/>
  <cols>
    <col min="1" max="1" width="13.28515625" style="28" customWidth="1"/>
    <col min="2" max="3" width="7.5703125" style="28" customWidth="1"/>
    <col min="4" max="4" width="8.7109375" style="28" customWidth="1"/>
    <col min="5" max="5" width="9.7109375" style="28" customWidth="1"/>
    <col min="6" max="6" width="7.7109375" style="28" customWidth="1"/>
    <col min="7" max="7" width="7.140625" style="28" customWidth="1"/>
    <col min="8" max="8" width="8.28515625" style="28" customWidth="1"/>
    <col min="9" max="256" width="10.5703125" style="28" customWidth="1"/>
    <col min="257" max="16384" width="9.140625" style="28"/>
  </cols>
  <sheetData>
    <row r="2" spans="1:14">
      <c r="A2" s="80" t="s">
        <v>67</v>
      </c>
      <c r="B2" s="81"/>
      <c r="C2" s="81"/>
      <c r="D2" s="81"/>
      <c r="E2" s="81"/>
      <c r="F2" s="81"/>
      <c r="G2" s="81"/>
      <c r="H2" s="81"/>
      <c r="I2" s="82"/>
    </row>
    <row r="3" spans="1:14">
      <c r="A3" s="83" t="s">
        <v>61</v>
      </c>
      <c r="B3" s="84"/>
      <c r="C3" s="84"/>
      <c r="D3" s="84"/>
      <c r="E3" s="84"/>
      <c r="F3" s="84"/>
      <c r="G3" s="84"/>
      <c r="H3" s="84"/>
      <c r="I3" s="85"/>
    </row>
    <row r="4" spans="1:14">
      <c r="A4" s="86" t="s">
        <v>35</v>
      </c>
      <c r="B4" s="87" t="s">
        <v>36</v>
      </c>
      <c r="C4" s="87"/>
      <c r="D4" s="87"/>
      <c r="E4" s="87"/>
      <c r="F4" s="87"/>
      <c r="G4" s="87"/>
      <c r="H4" s="87"/>
      <c r="I4" s="87"/>
    </row>
    <row r="5" spans="1:14" ht="33.75">
      <c r="A5" s="87"/>
      <c r="B5" s="29" t="s">
        <v>37</v>
      </c>
      <c r="C5" s="29" t="s">
        <v>38</v>
      </c>
      <c r="D5" s="29" t="s">
        <v>39</v>
      </c>
      <c r="E5" s="29" t="s">
        <v>40</v>
      </c>
      <c r="F5" s="29" t="s">
        <v>41</v>
      </c>
      <c r="G5" s="29" t="s">
        <v>42</v>
      </c>
      <c r="H5" s="29" t="s">
        <v>43</v>
      </c>
      <c r="I5" s="29" t="s">
        <v>44</v>
      </c>
      <c r="J5" s="30"/>
      <c r="K5" s="30"/>
      <c r="L5" s="30"/>
      <c r="M5" s="30"/>
      <c r="N5" s="30"/>
    </row>
    <row r="6" spans="1:14">
      <c r="A6" s="31"/>
      <c r="B6" s="32"/>
      <c r="C6" s="33"/>
      <c r="D6" s="33"/>
      <c r="E6" s="33"/>
      <c r="F6" s="33"/>
      <c r="G6" s="33"/>
      <c r="H6" s="33"/>
      <c r="I6" s="34"/>
      <c r="J6" s="30"/>
      <c r="K6" s="30"/>
      <c r="L6" s="30"/>
      <c r="M6" s="30"/>
      <c r="N6" s="30"/>
    </row>
    <row r="7" spans="1:14" ht="15" customHeight="1">
      <c r="A7" s="35" t="s">
        <v>4</v>
      </c>
      <c r="B7" s="32" t="s">
        <v>52</v>
      </c>
      <c r="C7" s="32">
        <v>50.41</v>
      </c>
      <c r="D7" s="32">
        <f>C7+(C7*1.6)</f>
        <v>131.066</v>
      </c>
      <c r="E7" s="33">
        <v>1</v>
      </c>
      <c r="F7" s="33">
        <f t="shared" ref="F7:F8" si="0">80*26</f>
        <v>2080</v>
      </c>
      <c r="G7" s="36">
        <v>0.1</v>
      </c>
      <c r="H7" s="31">
        <f>E7*(F7*G7)</f>
        <v>208</v>
      </c>
      <c r="I7" s="34">
        <f>D7*E7*(F7*G7)</f>
        <v>27261.727999999999</v>
      </c>
      <c r="J7" s="30"/>
      <c r="L7" s="30"/>
      <c r="M7" s="30"/>
      <c r="N7" s="30"/>
    </row>
    <row r="8" spans="1:14" ht="15" customHeight="1">
      <c r="A8" s="35" t="s">
        <v>4</v>
      </c>
      <c r="B8" s="32" t="s">
        <v>63</v>
      </c>
      <c r="C8" s="32">
        <v>35.880000000000003</v>
      </c>
      <c r="D8" s="32">
        <f t="shared" ref="D8:D13" si="1">C8+(C8*1.6)</f>
        <v>93.288000000000011</v>
      </c>
      <c r="E8" s="33">
        <v>1</v>
      </c>
      <c r="F8" s="33">
        <f t="shared" si="0"/>
        <v>2080</v>
      </c>
      <c r="G8" s="36">
        <v>0.15</v>
      </c>
      <c r="H8" s="31">
        <f>E8*(F8*G8)</f>
        <v>312</v>
      </c>
      <c r="I8" s="34">
        <f>D8*E8*(F8*G8)</f>
        <v>29105.856000000003</v>
      </c>
      <c r="J8" s="30"/>
      <c r="L8" s="30"/>
      <c r="M8" s="30"/>
      <c r="N8" s="30"/>
    </row>
    <row r="9" spans="1:14">
      <c r="A9" s="35" t="s">
        <v>62</v>
      </c>
      <c r="B9" s="32" t="s">
        <v>64</v>
      </c>
      <c r="C9" s="32">
        <v>51.19</v>
      </c>
      <c r="D9" s="32">
        <f t="shared" si="1"/>
        <v>133.09399999999999</v>
      </c>
      <c r="E9" s="33">
        <v>1</v>
      </c>
      <c r="F9" s="33">
        <f>80*26</f>
        <v>2080</v>
      </c>
      <c r="G9" s="37">
        <v>5.0000000000000001E-3</v>
      </c>
      <c r="H9" s="31">
        <f t="shared" ref="H9:H13" si="2">E9*(F9*G9)</f>
        <v>10.4</v>
      </c>
      <c r="I9" s="34">
        <f t="shared" ref="I9:I13" si="3">D9*E9*(F9*G9)</f>
        <v>1384.1776</v>
      </c>
      <c r="J9" s="30"/>
      <c r="K9" s="30"/>
      <c r="L9" s="30"/>
      <c r="M9" s="30"/>
      <c r="N9" s="30"/>
    </row>
    <row r="10" spans="1:14">
      <c r="A10" s="35" t="s">
        <v>46</v>
      </c>
      <c r="B10" s="32" t="s">
        <v>45</v>
      </c>
      <c r="C10" s="32">
        <v>51.14</v>
      </c>
      <c r="D10" s="32">
        <f t="shared" si="1"/>
        <v>132.964</v>
      </c>
      <c r="E10" s="33">
        <v>1</v>
      </c>
      <c r="F10" s="33">
        <f t="shared" ref="F10:F13" si="4">80*26</f>
        <v>2080</v>
      </c>
      <c r="G10" s="37">
        <v>0.01</v>
      </c>
      <c r="H10" s="31">
        <f t="shared" si="2"/>
        <v>20.8</v>
      </c>
      <c r="I10" s="34">
        <f t="shared" si="3"/>
        <v>2765.6512000000002</v>
      </c>
      <c r="J10" s="30"/>
      <c r="K10" s="30"/>
      <c r="L10" s="38"/>
      <c r="M10" s="30"/>
      <c r="N10" s="30"/>
    </row>
    <row r="11" spans="1:14">
      <c r="A11" s="35" t="s">
        <v>47</v>
      </c>
      <c r="B11" s="32" t="s">
        <v>48</v>
      </c>
      <c r="C11" s="32">
        <v>59.3</v>
      </c>
      <c r="D11" s="32">
        <f t="shared" si="1"/>
        <v>154.18</v>
      </c>
      <c r="E11" s="33">
        <v>1</v>
      </c>
      <c r="F11" s="33">
        <f t="shared" si="4"/>
        <v>2080</v>
      </c>
      <c r="G11" s="37">
        <v>0.03</v>
      </c>
      <c r="H11" s="31">
        <f t="shared" si="2"/>
        <v>62.4</v>
      </c>
      <c r="I11" s="34">
        <f t="shared" si="3"/>
        <v>9620.8320000000003</v>
      </c>
      <c r="J11" s="30"/>
      <c r="K11" s="30"/>
      <c r="L11" s="30"/>
      <c r="M11" s="30"/>
      <c r="N11" s="30"/>
    </row>
    <row r="12" spans="1:14">
      <c r="A12" s="35" t="s">
        <v>49</v>
      </c>
      <c r="B12" s="32" t="s">
        <v>50</v>
      </c>
      <c r="C12" s="32">
        <v>96.01</v>
      </c>
      <c r="D12" s="32">
        <f t="shared" si="1"/>
        <v>249.62600000000003</v>
      </c>
      <c r="E12" s="33">
        <v>1</v>
      </c>
      <c r="F12" s="33">
        <f t="shared" si="4"/>
        <v>2080</v>
      </c>
      <c r="G12" s="37">
        <v>5.0000000000000001E-3</v>
      </c>
      <c r="H12" s="31">
        <f t="shared" si="2"/>
        <v>10.4</v>
      </c>
      <c r="I12" s="34">
        <f t="shared" si="3"/>
        <v>2596.1104000000005</v>
      </c>
      <c r="J12" s="30"/>
      <c r="K12" s="30"/>
      <c r="L12" s="30"/>
      <c r="M12" s="30"/>
      <c r="N12" s="30"/>
    </row>
    <row r="13" spans="1:14">
      <c r="A13" s="35" t="s">
        <v>51</v>
      </c>
      <c r="B13" s="32" t="s">
        <v>52</v>
      </c>
      <c r="C13" s="32">
        <v>50.41</v>
      </c>
      <c r="D13" s="32">
        <f t="shared" si="1"/>
        <v>131.066</v>
      </c>
      <c r="E13" s="33">
        <v>1</v>
      </c>
      <c r="F13" s="33">
        <f t="shared" si="4"/>
        <v>2080</v>
      </c>
      <c r="G13" s="37">
        <v>0.01</v>
      </c>
      <c r="H13" s="31">
        <f t="shared" si="2"/>
        <v>20.8</v>
      </c>
      <c r="I13" s="34">
        <f t="shared" si="3"/>
        <v>2726.1728000000003</v>
      </c>
      <c r="J13" s="30"/>
      <c r="K13" s="30"/>
      <c r="L13" s="39"/>
      <c r="M13" s="30"/>
      <c r="N13" s="30"/>
    </row>
    <row r="14" spans="1:14" ht="15" customHeight="1">
      <c r="A14" s="35" t="s">
        <v>53</v>
      </c>
      <c r="B14" s="40"/>
      <c r="C14" s="40"/>
      <c r="D14" s="40"/>
      <c r="E14" s="40"/>
      <c r="F14" s="40"/>
      <c r="G14" s="40"/>
      <c r="H14" s="40"/>
      <c r="I14" s="41">
        <v>83000</v>
      </c>
      <c r="J14" s="30"/>
      <c r="K14" s="30"/>
      <c r="L14" s="30"/>
      <c r="M14" s="30"/>
      <c r="N14" s="30"/>
    </row>
    <row r="15" spans="1:14">
      <c r="A15" s="42" t="s">
        <v>54</v>
      </c>
      <c r="B15" s="88"/>
      <c r="C15" s="89"/>
      <c r="D15" s="90"/>
      <c r="E15" s="42">
        <f>SUM(E6:E14)</f>
        <v>7</v>
      </c>
      <c r="F15" s="42" t="s">
        <v>18</v>
      </c>
      <c r="G15" s="42" t="s">
        <v>18</v>
      </c>
      <c r="H15" s="43">
        <f>SUM(H6:H14)</f>
        <v>644.79999999999984</v>
      </c>
      <c r="I15" s="44">
        <f>SUM(I6:I14)</f>
        <v>158460.52799999999</v>
      </c>
      <c r="J15" s="30"/>
      <c r="K15" s="30"/>
      <c r="L15" s="30"/>
      <c r="M15" s="30"/>
      <c r="N15" s="30"/>
    </row>
    <row r="16" spans="1:14">
      <c r="J16" s="30"/>
      <c r="K16" s="30"/>
      <c r="L16" s="30"/>
      <c r="M16" s="30"/>
      <c r="N16" s="30"/>
    </row>
    <row r="17" spans="1:14">
      <c r="A17" s="77" t="s">
        <v>29</v>
      </c>
      <c r="B17" s="78"/>
      <c r="C17" s="78"/>
      <c r="D17" s="78"/>
      <c r="E17" s="78"/>
      <c r="F17" s="78"/>
      <c r="G17" s="78"/>
      <c r="H17" s="78"/>
      <c r="I17" s="79"/>
      <c r="J17" s="30"/>
      <c r="K17" s="30"/>
      <c r="L17" s="30"/>
      <c r="M17" s="30"/>
      <c r="N17" s="30"/>
    </row>
    <row r="18" spans="1:14">
      <c r="A18" s="35" t="s">
        <v>55</v>
      </c>
      <c r="B18" s="47"/>
      <c r="C18" s="45"/>
      <c r="D18" s="45"/>
      <c r="E18" s="45"/>
      <c r="F18" s="45"/>
      <c r="G18" s="45"/>
      <c r="H18" s="46"/>
      <c r="I18" s="41">
        <v>5000</v>
      </c>
      <c r="J18" s="30"/>
      <c r="K18" s="30"/>
      <c r="L18" s="30"/>
      <c r="M18" s="30"/>
      <c r="N18" s="30"/>
    </row>
    <row r="19" spans="1:14">
      <c r="A19" s="35" t="s">
        <v>56</v>
      </c>
      <c r="B19" s="47"/>
      <c r="C19" s="45"/>
      <c r="D19" s="45"/>
      <c r="E19" s="45"/>
      <c r="F19" s="45"/>
      <c r="G19" s="45"/>
      <c r="H19" s="46"/>
      <c r="I19" s="48">
        <v>2000</v>
      </c>
      <c r="J19" s="30"/>
      <c r="K19" s="30"/>
      <c r="L19" s="30"/>
      <c r="M19" s="30"/>
      <c r="N19" s="30"/>
    </row>
    <row r="20" spans="1:14" ht="22.5">
      <c r="A20" s="35" t="s">
        <v>59</v>
      </c>
      <c r="B20" s="49"/>
      <c r="C20" s="50"/>
      <c r="D20" s="50"/>
      <c r="E20" s="50"/>
      <c r="F20" s="50"/>
      <c r="G20" s="50"/>
      <c r="H20" s="51"/>
      <c r="I20" s="48">
        <v>10930</v>
      </c>
      <c r="J20" s="30"/>
      <c r="K20" s="30"/>
      <c r="L20" s="30"/>
      <c r="M20" s="30"/>
      <c r="N20" s="30"/>
    </row>
    <row r="21" spans="1:14" ht="22.5">
      <c r="A21" s="35" t="s">
        <v>60</v>
      </c>
      <c r="B21" s="49"/>
      <c r="C21" s="50"/>
      <c r="D21" s="50"/>
      <c r="E21" s="50"/>
      <c r="F21" s="50"/>
      <c r="G21" s="50"/>
      <c r="H21" s="51"/>
      <c r="I21" s="48">
        <v>5030</v>
      </c>
      <c r="J21" s="30"/>
      <c r="K21" s="30"/>
      <c r="L21" s="30"/>
      <c r="M21" s="30"/>
      <c r="N21" s="30"/>
    </row>
    <row r="22" spans="1:14" ht="15">
      <c r="A22" s="52"/>
      <c r="B22" s="52"/>
      <c r="C22" s="52"/>
      <c r="H22" s="29" t="s">
        <v>57</v>
      </c>
      <c r="I22" s="53">
        <f>SUM(I18:I21)</f>
        <v>22960</v>
      </c>
      <c r="J22" s="30"/>
      <c r="K22" s="30"/>
      <c r="L22" s="30"/>
      <c r="M22" s="30"/>
      <c r="N22" s="30"/>
    </row>
    <row r="23" spans="1:14">
      <c r="A23" s="54"/>
      <c r="B23" s="54"/>
      <c r="C23" s="54"/>
      <c r="D23" s="54"/>
      <c r="E23" s="54"/>
      <c r="F23" s="54"/>
      <c r="G23" s="54"/>
      <c r="I23" s="55"/>
      <c r="J23" s="30"/>
      <c r="K23" s="30"/>
      <c r="L23" s="30"/>
      <c r="M23" s="30"/>
      <c r="N23" s="30"/>
    </row>
    <row r="24" spans="1:14">
      <c r="A24" s="54"/>
      <c r="B24" s="56"/>
      <c r="C24" s="57"/>
      <c r="D24" s="54"/>
      <c r="E24" s="54"/>
      <c r="F24" s="58"/>
      <c r="G24" s="54"/>
      <c r="H24" s="29" t="s">
        <v>58</v>
      </c>
      <c r="I24" s="59">
        <f>I15+I22</f>
        <v>181420.52799999999</v>
      </c>
      <c r="J24" s="30"/>
      <c r="K24" s="30"/>
      <c r="L24" s="30"/>
      <c r="M24" s="30"/>
      <c r="N24" s="30"/>
    </row>
    <row r="25" spans="1:14">
      <c r="A25" s="54"/>
      <c r="B25" s="54"/>
      <c r="C25" s="54"/>
      <c r="D25" s="54"/>
      <c r="E25" s="54"/>
      <c r="F25" s="54"/>
      <c r="G25" s="54"/>
      <c r="J25" s="30"/>
      <c r="K25" s="30"/>
      <c r="L25" s="30"/>
      <c r="M25" s="30"/>
      <c r="N25" s="30"/>
    </row>
    <row r="26" spans="1:14">
      <c r="A26" s="54"/>
      <c r="B26" s="56"/>
      <c r="C26" s="60"/>
      <c r="D26" s="54"/>
      <c r="E26" s="54"/>
      <c r="F26" s="54"/>
      <c r="G26" s="54"/>
      <c r="J26" s="30"/>
      <c r="K26" s="30"/>
      <c r="L26" s="30"/>
      <c r="M26" s="30"/>
      <c r="N26" s="30"/>
    </row>
    <row r="27" spans="1:14">
      <c r="A27" s="54"/>
      <c r="B27" s="54"/>
      <c r="C27" s="54"/>
      <c r="D27" s="54"/>
      <c r="E27" s="54"/>
      <c r="F27" s="54"/>
      <c r="G27" s="54"/>
    </row>
    <row r="28" spans="1:14">
      <c r="A28" s="54"/>
      <c r="B28" s="54"/>
      <c r="C28" s="54"/>
      <c r="D28" s="54"/>
      <c r="E28" s="54"/>
      <c r="F28" s="54"/>
      <c r="G28" s="54"/>
    </row>
    <row r="29" spans="1:14">
      <c r="A29" s="54"/>
      <c r="B29" s="54"/>
      <c r="C29" s="54"/>
      <c r="D29" s="54"/>
      <c r="E29" s="54"/>
      <c r="F29" s="54"/>
      <c r="G29" s="54"/>
    </row>
    <row r="30" spans="1:14">
      <c r="A30" s="54"/>
      <c r="B30" s="54"/>
      <c r="C30" s="54"/>
      <c r="D30" s="54"/>
      <c r="E30" s="54"/>
      <c r="F30" s="54"/>
      <c r="G30" s="54"/>
    </row>
    <row r="31" spans="1:14">
      <c r="A31" s="54"/>
      <c r="B31" s="54"/>
      <c r="C31" s="54"/>
      <c r="D31" s="54"/>
      <c r="E31" s="54"/>
      <c r="F31" s="54"/>
      <c r="G31" s="54"/>
    </row>
    <row r="32" spans="1:14">
      <c r="A32" s="54"/>
      <c r="B32" s="54"/>
      <c r="C32" s="54"/>
      <c r="D32" s="54"/>
      <c r="E32" s="54"/>
      <c r="F32" s="54"/>
      <c r="G32" s="54"/>
    </row>
    <row r="33" spans="1:7">
      <c r="A33" s="54"/>
      <c r="B33" s="54"/>
      <c r="C33" s="54"/>
      <c r="D33" s="54"/>
      <c r="E33" s="54"/>
      <c r="F33" s="54"/>
      <c r="G33" s="54"/>
    </row>
    <row r="34" spans="1:7">
      <c r="A34" s="54"/>
      <c r="B34" s="54"/>
      <c r="C34" s="54"/>
      <c r="D34" s="54"/>
      <c r="E34" s="54"/>
      <c r="F34" s="54"/>
      <c r="G34" s="54"/>
    </row>
    <row r="35" spans="1:7">
      <c r="A35" s="54"/>
      <c r="B35" s="54"/>
      <c r="C35" s="54"/>
      <c r="D35" s="54"/>
      <c r="E35" s="54"/>
      <c r="F35" s="54"/>
      <c r="G35" s="54"/>
    </row>
  </sheetData>
  <mergeCells count="6">
    <mergeCell ref="A17:I17"/>
    <mergeCell ref="A2:I2"/>
    <mergeCell ref="A3:I3"/>
    <mergeCell ref="A4:A5"/>
    <mergeCell ref="B4:I4"/>
    <mergeCell ref="B15:D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Respondent Burden</vt:lpstr>
      <vt:lpstr>Agency Burden</vt:lpstr>
    </vt:vector>
  </TitlesOfParts>
  <Company>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ctsuser</dc:creator>
  <cp:lastModifiedBy>Courtney Kerwin</cp:lastModifiedBy>
  <cp:lastPrinted>2013-08-11T23:22:03Z</cp:lastPrinted>
  <dcterms:created xsi:type="dcterms:W3CDTF">2010-05-26T18:45:23Z</dcterms:created>
  <dcterms:modified xsi:type="dcterms:W3CDTF">2013-10-17T14:43:21Z</dcterms:modified>
</cp:coreProperties>
</file>