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45" yWindow="540" windowWidth="19170" windowHeight="7935" tabRatio="640"/>
  </bookViews>
  <sheets>
    <sheet name="RecordKeeping" sheetId="8" r:id="rId1"/>
    <sheet name="Reporting" sheetId="27" r:id="rId2"/>
    <sheet name="60 day Summ" sheetId="30" r:id="rId3"/>
    <sheet name="Burden Summary" sheetId="4" r:id="rId4"/>
    <sheet name="Notes" sheetId="29" r:id="rId5"/>
  </sheets>
  <externalReferences>
    <externalReference r:id="rId6"/>
  </externalReferences>
  <definedNames>
    <definedName name="_xlnm._FilterDatabase" localSheetId="0" hidden="1">RecordKeeping!$A$3:$N$20</definedName>
    <definedName name="_xlnm._FilterDatabase" localSheetId="1" hidden="1">Reporting!$A$3:$N$40</definedName>
    <definedName name="Comm_Eligibility">[1]RecordKeeping!#REF!</definedName>
    <definedName name="_xlnm.Print_Area" localSheetId="2">'60 day Summ'!$B$2:$C$9</definedName>
    <definedName name="_xlnm.Print_Area" localSheetId="3">'Burden Summary'!$A$1:$F$15</definedName>
    <definedName name="_xlnm.Print_Area" localSheetId="0">RecordKeeping!$A$1:$N$29</definedName>
    <definedName name="_xlnm.Print_Area" localSheetId="1">Reporting!$A$1:$N$49</definedName>
  </definedNames>
  <calcPr calcId="125725"/>
</workbook>
</file>

<file path=xl/calcChain.xml><?xml version="1.0" encoding="utf-8"?>
<calcChain xmlns="http://schemas.openxmlformats.org/spreadsheetml/2006/main">
  <c r="I18" i="27"/>
  <c r="E25" i="8" l="1"/>
  <c r="J25"/>
  <c r="N44" i="27"/>
  <c r="M44"/>
  <c r="L44"/>
  <c r="K44"/>
  <c r="J44"/>
  <c r="I44"/>
  <c r="G44"/>
  <c r="E44"/>
  <c r="F44" l="1"/>
  <c r="H44"/>
  <c r="I19"/>
  <c r="I20"/>
  <c r="I21"/>
  <c r="I22"/>
  <c r="I23"/>
  <c r="L46"/>
  <c r="L43"/>
  <c r="J56"/>
  <c r="K40"/>
  <c r="E16"/>
  <c r="E46"/>
  <c r="E45"/>
  <c r="G45"/>
  <c r="I45"/>
  <c r="J45"/>
  <c r="K45"/>
  <c r="N45"/>
  <c r="G46"/>
  <c r="H46" s="1"/>
  <c r="I46"/>
  <c r="J46"/>
  <c r="K46"/>
  <c r="N46"/>
  <c r="M39"/>
  <c r="K39"/>
  <c r="J39"/>
  <c r="I39"/>
  <c r="G39"/>
  <c r="E39"/>
  <c r="N38"/>
  <c r="N39" s="1"/>
  <c r="L38"/>
  <c r="F38"/>
  <c r="N37"/>
  <c r="L37"/>
  <c r="L39" s="1"/>
  <c r="F37"/>
  <c r="N36"/>
  <c r="L36"/>
  <c r="F36"/>
  <c r="F23"/>
  <c r="F22"/>
  <c r="F21"/>
  <c r="F20"/>
  <c r="F19"/>
  <c r="F18"/>
  <c r="N28"/>
  <c r="L28"/>
  <c r="L45" s="1"/>
  <c r="F28"/>
  <c r="N27"/>
  <c r="L27"/>
  <c r="F27"/>
  <c r="N26"/>
  <c r="L26"/>
  <c r="F26"/>
  <c r="H45" l="1"/>
  <c r="F45"/>
  <c r="F46"/>
  <c r="K15" i="8" l="1"/>
  <c r="L15"/>
  <c r="J15"/>
  <c r="E15"/>
  <c r="I9" i="27"/>
  <c r="L9" s="1"/>
  <c r="N9" s="1"/>
  <c r="G10"/>
  <c r="I10" s="1"/>
  <c r="L10" s="1"/>
  <c r="N10" s="1"/>
  <c r="F9"/>
  <c r="E10" i="8"/>
  <c r="E26"/>
  <c r="G26"/>
  <c r="J26"/>
  <c r="I6"/>
  <c r="L6" s="1"/>
  <c r="N6" s="1"/>
  <c r="N26" s="1"/>
  <c r="F6"/>
  <c r="F26" l="1"/>
  <c r="I26"/>
  <c r="H26" s="1"/>
  <c r="J10"/>
  <c r="G9"/>
  <c r="J16" i="27"/>
  <c r="G15"/>
  <c r="I15" s="1"/>
  <c r="N15" s="1"/>
  <c r="I9" i="8" l="1"/>
  <c r="G25"/>
  <c r="F25" s="1"/>
  <c r="M15" i="27"/>
  <c r="E31"/>
  <c r="L31"/>
  <c r="L40" s="1"/>
  <c r="L56" s="1"/>
  <c r="K31"/>
  <c r="J31"/>
  <c r="D50"/>
  <c r="D49"/>
  <c r="D35" i="8"/>
  <c r="L35" s="1"/>
  <c r="D34"/>
  <c r="K34" s="1"/>
  <c r="D33"/>
  <c r="K33" s="1"/>
  <c r="D32"/>
  <c r="M32" s="1"/>
  <c r="D31"/>
  <c r="L31" s="1"/>
  <c r="D30"/>
  <c r="K30" s="1"/>
  <c r="D29"/>
  <c r="K29" s="1"/>
  <c r="D28"/>
  <c r="M28" s="1"/>
  <c r="D27"/>
  <c r="L27" s="1"/>
  <c r="N9" l="1"/>
  <c r="N25" s="1"/>
  <c r="I25"/>
  <c r="H25" s="1"/>
  <c r="K28"/>
  <c r="K32"/>
  <c r="L30"/>
  <c r="L34"/>
  <c r="M27"/>
  <c r="M31"/>
  <c r="M35"/>
  <c r="K27"/>
  <c r="K31"/>
  <c r="K35"/>
  <c r="L29"/>
  <c r="L33"/>
  <c r="M30"/>
  <c r="M34"/>
  <c r="L28"/>
  <c r="L32"/>
  <c r="M29"/>
  <c r="M33"/>
  <c r="G14" i="27"/>
  <c r="I14" s="1"/>
  <c r="G8" i="8"/>
  <c r="I8" s="1"/>
  <c r="N8" s="1"/>
  <c r="G13"/>
  <c r="I13" s="1"/>
  <c r="N13" l="1"/>
  <c r="M13"/>
  <c r="N14" i="27"/>
  <c r="M14"/>
  <c r="G13"/>
  <c r="I13" s="1"/>
  <c r="G5" i="8"/>
  <c r="I5" s="1"/>
  <c r="I34" i="27"/>
  <c r="J34"/>
  <c r="K34"/>
  <c r="L34"/>
  <c r="M34"/>
  <c r="G24"/>
  <c r="I24" s="1"/>
  <c r="N13" l="1"/>
  <c r="M13"/>
  <c r="M24"/>
  <c r="N24"/>
  <c r="N5" i="8"/>
  <c r="E34" i="27" l="1"/>
  <c r="F34"/>
  <c r="G12" i="8"/>
  <c r="G15" s="1"/>
  <c r="G7"/>
  <c r="H34" i="27"/>
  <c r="G25"/>
  <c r="I25" s="1"/>
  <c r="G29"/>
  <c r="I29" s="1"/>
  <c r="G30"/>
  <c r="I30" s="1"/>
  <c r="E43" l="1"/>
  <c r="G10" i="8"/>
  <c r="M29" i="27"/>
  <c r="N29"/>
  <c r="N25"/>
  <c r="M25"/>
  <c r="N30"/>
  <c r="M30"/>
  <c r="G31"/>
  <c r="I7" i="8"/>
  <c r="N7" s="1"/>
  <c r="I12"/>
  <c r="E40" i="27"/>
  <c r="E56" s="1"/>
  <c r="G5"/>
  <c r="G6"/>
  <c r="I6" s="1"/>
  <c r="M6" s="1"/>
  <c r="G7"/>
  <c r="I7" s="1"/>
  <c r="M7" s="1"/>
  <c r="G8"/>
  <c r="I8" s="1"/>
  <c r="M8" s="1"/>
  <c r="G11"/>
  <c r="I11" s="1"/>
  <c r="M11" s="1"/>
  <c r="G12"/>
  <c r="I12" s="1"/>
  <c r="M12" s="1"/>
  <c r="M12" i="8" l="1"/>
  <c r="M15" s="1"/>
  <c r="I15"/>
  <c r="N10"/>
  <c r="I10"/>
  <c r="I5" i="27"/>
  <c r="N5" s="1"/>
  <c r="G16"/>
  <c r="N31"/>
  <c r="M31"/>
  <c r="I31"/>
  <c r="N12" i="8"/>
  <c r="N15" s="1"/>
  <c r="F31" i="27"/>
  <c r="N7"/>
  <c r="N8"/>
  <c r="N6"/>
  <c r="D55"/>
  <c r="J55" s="1"/>
  <c r="D54"/>
  <c r="J54" s="1"/>
  <c r="D53"/>
  <c r="J53" s="1"/>
  <c r="D52"/>
  <c r="J52" s="1"/>
  <c r="D51"/>
  <c r="J51" s="1"/>
  <c r="J50"/>
  <c r="J49"/>
  <c r="D48"/>
  <c r="J48" s="1"/>
  <c r="D47"/>
  <c r="J47" s="1"/>
  <c r="D46"/>
  <c r="D43"/>
  <c r="N42"/>
  <c r="M42"/>
  <c r="L42"/>
  <c r="K42"/>
  <c r="J42"/>
  <c r="I42"/>
  <c r="H42"/>
  <c r="G42"/>
  <c r="F42"/>
  <c r="E42"/>
  <c r="D42"/>
  <c r="L16"/>
  <c r="K16"/>
  <c r="J40"/>
  <c r="N12"/>
  <c r="N11"/>
  <c r="D22" i="8"/>
  <c r="E22"/>
  <c r="E33"/>
  <c r="F33" s="1"/>
  <c r="E34"/>
  <c r="F34" s="1"/>
  <c r="E35"/>
  <c r="F35" s="1"/>
  <c r="E30"/>
  <c r="F30" s="1"/>
  <c r="E31"/>
  <c r="F31" s="1"/>
  <c r="E32"/>
  <c r="F32" s="1"/>
  <c r="H22"/>
  <c r="E29"/>
  <c r="F29" s="1"/>
  <c r="D24"/>
  <c r="E27"/>
  <c r="F27" s="1"/>
  <c r="F22"/>
  <c r="G22"/>
  <c r="I22"/>
  <c r="J22"/>
  <c r="K22"/>
  <c r="L22"/>
  <c r="M22"/>
  <c r="N22"/>
  <c r="E19"/>
  <c r="E23" s="1"/>
  <c r="J19"/>
  <c r="M19"/>
  <c r="L19"/>
  <c r="K19"/>
  <c r="H19"/>
  <c r="E7" i="4" s="1"/>
  <c r="F19" i="8"/>
  <c r="C7" i="4" s="1"/>
  <c r="B6"/>
  <c r="K10" i="8"/>
  <c r="L10"/>
  <c r="M10"/>
  <c r="B5" i="4"/>
  <c r="G17" i="8"/>
  <c r="I17" s="1"/>
  <c r="N17" s="1"/>
  <c r="G18"/>
  <c r="I18" s="1"/>
  <c r="N18" s="1"/>
  <c r="L25" l="1"/>
  <c r="M25"/>
  <c r="K25"/>
  <c r="L26"/>
  <c r="K26"/>
  <c r="M26"/>
  <c r="N16" i="27"/>
  <c r="N40" s="1"/>
  <c r="M5"/>
  <c r="I16"/>
  <c r="K23" i="8"/>
  <c r="L23"/>
  <c r="K24"/>
  <c r="M24"/>
  <c r="J24"/>
  <c r="L24"/>
  <c r="N24"/>
  <c r="M23"/>
  <c r="B7" i="4"/>
  <c r="B8" s="1"/>
  <c r="G43" i="27"/>
  <c r="K43"/>
  <c r="H31"/>
  <c r="E11" i="4" s="1"/>
  <c r="F39" i="27"/>
  <c r="G34"/>
  <c r="C11" i="4"/>
  <c r="B11"/>
  <c r="F15" i="8"/>
  <c r="C6" i="4" s="1"/>
  <c r="E20" i="8"/>
  <c r="E36" s="1"/>
  <c r="H15"/>
  <c r="E6" i="4" s="1"/>
  <c r="J32" i="8"/>
  <c r="I31"/>
  <c r="J30"/>
  <c r="J33"/>
  <c r="G23"/>
  <c r="F23" s="1"/>
  <c r="G24"/>
  <c r="I23"/>
  <c r="I24"/>
  <c r="L20"/>
  <c r="J20"/>
  <c r="J23"/>
  <c r="N32"/>
  <c r="I32"/>
  <c r="G32"/>
  <c r="H32" s="1"/>
  <c r="N31"/>
  <c r="G31"/>
  <c r="H31" s="1"/>
  <c r="N30"/>
  <c r="J35"/>
  <c r="J34"/>
  <c r="N33"/>
  <c r="G29"/>
  <c r="H29" s="1"/>
  <c r="I30"/>
  <c r="G30"/>
  <c r="H30" s="1"/>
  <c r="J31"/>
  <c r="I29"/>
  <c r="J29"/>
  <c r="N29"/>
  <c r="J28"/>
  <c r="G28"/>
  <c r="H28" s="1"/>
  <c r="I28"/>
  <c r="N28"/>
  <c r="G27"/>
  <c r="H27" s="1"/>
  <c r="I27"/>
  <c r="J27"/>
  <c r="N27"/>
  <c r="F16" i="27"/>
  <c r="B10" i="4"/>
  <c r="F11"/>
  <c r="D11"/>
  <c r="J43" i="27"/>
  <c r="E47"/>
  <c r="F47" s="1"/>
  <c r="G47"/>
  <c r="H47" s="1"/>
  <c r="I47"/>
  <c r="N47"/>
  <c r="E48"/>
  <c r="F48" s="1"/>
  <c r="G48"/>
  <c r="H48" s="1"/>
  <c r="I48"/>
  <c r="N48"/>
  <c r="E49"/>
  <c r="F49" s="1"/>
  <c r="G49"/>
  <c r="H49" s="1"/>
  <c r="I49"/>
  <c r="N49"/>
  <c r="E50"/>
  <c r="F50" s="1"/>
  <c r="G50"/>
  <c r="H50" s="1"/>
  <c r="I50"/>
  <c r="N50"/>
  <c r="E51"/>
  <c r="F51" s="1"/>
  <c r="G51"/>
  <c r="H51" s="1"/>
  <c r="I51"/>
  <c r="N51"/>
  <c r="E52"/>
  <c r="F52" s="1"/>
  <c r="G52"/>
  <c r="H52" s="1"/>
  <c r="I52"/>
  <c r="N52"/>
  <c r="E53"/>
  <c r="F53" s="1"/>
  <c r="G53"/>
  <c r="H53" s="1"/>
  <c r="I53"/>
  <c r="N53"/>
  <c r="E54"/>
  <c r="F54" s="1"/>
  <c r="G54"/>
  <c r="H54" s="1"/>
  <c r="I54"/>
  <c r="E55"/>
  <c r="F55" s="1"/>
  <c r="G55"/>
  <c r="H55" s="1"/>
  <c r="I55"/>
  <c r="N55"/>
  <c r="N35" i="8"/>
  <c r="I35"/>
  <c r="G35"/>
  <c r="H35" s="1"/>
  <c r="N34"/>
  <c r="I34"/>
  <c r="G34"/>
  <c r="H34" s="1"/>
  <c r="I33"/>
  <c r="G33"/>
  <c r="H33" s="1"/>
  <c r="M20"/>
  <c r="K20"/>
  <c r="E28"/>
  <c r="F28" s="1"/>
  <c r="E24"/>
  <c r="F6" i="4"/>
  <c r="D6"/>
  <c r="N19" i="8"/>
  <c r="G19"/>
  <c r="D7" i="4" s="1"/>
  <c r="I19" i="8"/>
  <c r="F7" i="4" s="1"/>
  <c r="M36" i="8" l="1"/>
  <c r="J36"/>
  <c r="C8" i="30"/>
  <c r="K36" i="8"/>
  <c r="M16" i="27"/>
  <c r="M40" s="1"/>
  <c r="M46"/>
  <c r="M45"/>
  <c r="M43"/>
  <c r="L36" i="8"/>
  <c r="H24"/>
  <c r="K56" i="27"/>
  <c r="F43"/>
  <c r="F24" i="8"/>
  <c r="H23"/>
  <c r="D5" i="4"/>
  <c r="D8" s="1"/>
  <c r="C8" s="1"/>
  <c r="F10" i="8"/>
  <c r="F5" i="4"/>
  <c r="F8" s="1"/>
  <c r="H10" i="8"/>
  <c r="C10" i="4"/>
  <c r="H39" i="27"/>
  <c r="D10" i="4"/>
  <c r="G40" i="27"/>
  <c r="N23" i="8"/>
  <c r="N36" s="1"/>
  <c r="H16" i="27"/>
  <c r="I43"/>
  <c r="H43" s="1"/>
  <c r="I20" i="8"/>
  <c r="I36" s="1"/>
  <c r="N20"/>
  <c r="G20"/>
  <c r="M56" i="27" l="1"/>
  <c r="F40"/>
  <c r="G56"/>
  <c r="F56" s="1"/>
  <c r="F20" i="8"/>
  <c r="G36"/>
  <c r="F36" s="1"/>
  <c r="E8" i="4"/>
  <c r="H20" i="8"/>
  <c r="C5" i="4"/>
  <c r="E5"/>
  <c r="E10"/>
  <c r="N54" i="27"/>
  <c r="N34"/>
  <c r="F10" i="4"/>
  <c r="I40" i="27"/>
  <c r="N43"/>
  <c r="H40" l="1"/>
  <c r="I56"/>
  <c r="H56" s="1"/>
  <c r="H36" i="8"/>
  <c r="N56" i="27"/>
  <c r="E12" i="4"/>
  <c r="D12"/>
  <c r="D13" l="1"/>
  <c r="C12"/>
  <c r="F12"/>
  <c r="B12"/>
  <c r="B13" l="1"/>
  <c r="B14" s="1"/>
  <c r="C3" i="30" s="1"/>
  <c r="F13" i="4"/>
  <c r="E13" s="1"/>
  <c r="D14"/>
  <c r="C5" i="30" l="1"/>
  <c r="C4" s="1"/>
  <c r="C19" i="4"/>
  <c r="C20" s="1"/>
  <c r="C14"/>
  <c r="C13"/>
  <c r="F14"/>
  <c r="E14" s="1"/>
  <c r="C7" i="30" l="1"/>
  <c r="C6" s="1"/>
  <c r="B19" i="4"/>
  <c r="B20" s="1"/>
</calcChain>
</file>

<file path=xl/comments1.xml><?xml version="1.0" encoding="utf-8"?>
<comments xmlns="http://schemas.openxmlformats.org/spreadsheetml/2006/main">
  <authors>
    <author>sweeks</author>
    <author>lywilliams</author>
  </authors>
  <commentList>
    <comment ref="E5" authorId="0">
      <text>
        <r>
          <rPr>
            <b/>
            <sz val="10"/>
            <color indexed="81"/>
            <rFont val="Tahoma"/>
            <family val="2"/>
          </rPr>
          <t>50 states + DC + Guam + add'l SAs in AR &amp; OK = 54 total</t>
        </r>
      </text>
    </comment>
    <comment ref="F6" authorId="1">
      <text>
        <r>
          <rPr>
            <b/>
            <sz val="11"/>
            <color indexed="81"/>
            <rFont val="Tahoma"/>
            <family val="2"/>
          </rPr>
          <t xml:space="preserve">AMc:
</t>
        </r>
        <r>
          <rPr>
            <sz val="11"/>
            <color indexed="81"/>
            <rFont val="Tahoma"/>
            <family val="2"/>
          </rPr>
          <t xml:space="preserve">9 =Est.# of Annual Records (500) divided by Est # of Recordkeepers (56). For CE, the number of respondents affected is calculated through analysis of existing records. See Notes tab, Comment  1).
</t>
        </r>
      </text>
    </comment>
    <comment ref="G6" authorId="1">
      <text>
        <r>
          <rPr>
            <b/>
            <sz val="11"/>
            <color indexed="81"/>
            <rFont val="Tahoma"/>
            <family val="2"/>
          </rPr>
          <t xml:space="preserve">AMc
</t>
        </r>
        <r>
          <rPr>
            <sz val="11"/>
            <color indexed="81"/>
            <rFont val="Tahoma"/>
            <family val="2"/>
          </rPr>
          <t>500 estimate is based on current CE "take-rate". See Notes tab, Comment 1)</t>
        </r>
        <r>
          <rPr>
            <sz val="8"/>
            <color indexed="81"/>
            <rFont val="Tahoma"/>
            <family val="2"/>
          </rPr>
          <t xml:space="preserve">
</t>
        </r>
      </text>
    </comment>
    <comment ref="E8" authorId="0">
      <text>
        <r>
          <rPr>
            <b/>
            <sz val="10"/>
            <color indexed="81"/>
            <rFont val="Tahoma"/>
            <family val="2"/>
          </rPr>
          <t>50 states + DC + Guam + Puerto Rico + Virgin Islands + add'l SAs in AR &amp; OK = 56</t>
        </r>
      </text>
    </comment>
    <comment ref="G14" authorId="1">
      <text>
        <r>
          <rPr>
            <b/>
            <sz val="11"/>
            <color indexed="81"/>
            <rFont val="Tahoma"/>
            <family val="2"/>
          </rPr>
          <t xml:space="preserve">AMc:
</t>
        </r>
        <r>
          <rPr>
            <sz val="11"/>
            <color indexed="81"/>
            <rFont val="Tahoma"/>
            <family val="2"/>
          </rPr>
          <t xml:space="preserve">500 estimate is based on current CE "take-rate". See Notes tab, Comment 1) </t>
        </r>
      </text>
    </comment>
  </commentList>
</comments>
</file>

<file path=xl/comments2.xml><?xml version="1.0" encoding="utf-8"?>
<comments xmlns="http://schemas.openxmlformats.org/spreadsheetml/2006/main">
  <authors>
    <author>sweeks</author>
    <author>lywilliams</author>
    <author>AMc</author>
  </authors>
  <commentList>
    <comment ref="E7" authorId="0">
      <text>
        <r>
          <rPr>
            <b/>
            <sz val="10"/>
            <color indexed="81"/>
            <rFont val="Tahoma"/>
            <family val="2"/>
          </rPr>
          <t>50 states + DC + Guam + Puerto Rico + Virgin Islands + add'l SAs in AR &amp; OK = 56</t>
        </r>
      </text>
    </comment>
    <comment ref="E8" authorId="0">
      <text>
        <r>
          <rPr>
            <b/>
            <sz val="10"/>
            <color indexed="81"/>
            <rFont val="Tahoma"/>
            <family val="2"/>
          </rPr>
          <t>50 states + DC + Guam + Puerto Rico + Virgin Islands + add'l SAs in AR &amp; OK = 56</t>
        </r>
      </text>
    </comment>
    <comment ref="E9" authorId="0">
      <text>
        <r>
          <rPr>
            <b/>
            <sz val="10"/>
            <color indexed="81"/>
            <rFont val="Tahoma"/>
            <family val="2"/>
          </rPr>
          <t>50 states + DC + Guam + Puerto Rico + Virgin Islands + add'l SAs in AR &amp; OK = 56</t>
        </r>
      </text>
    </comment>
    <comment ref="G9" authorId="1">
      <text>
        <r>
          <rPr>
            <b/>
            <sz val="11"/>
            <color indexed="81"/>
            <rFont val="Tahoma"/>
            <family val="2"/>
          </rPr>
          <t xml:space="preserve">AMc:
</t>
        </r>
        <r>
          <rPr>
            <sz val="11"/>
            <color indexed="81"/>
            <rFont val="Tahoma"/>
            <family val="2"/>
          </rPr>
          <t>Estimated number of LEAs that may participate in the CE provision (4,769) among the SAs. LEA data is drawn from the FNS-742. See Notes tab, Comment 2).</t>
        </r>
        <r>
          <rPr>
            <sz val="8"/>
            <color indexed="81"/>
            <rFont val="Tahoma"/>
            <family val="2"/>
          </rPr>
          <t xml:space="preserve">
</t>
        </r>
      </text>
    </comment>
    <comment ref="E11" authorId="0">
      <text>
        <r>
          <rPr>
            <b/>
            <sz val="10"/>
            <color indexed="81"/>
            <rFont val="Tahoma"/>
            <family val="2"/>
          </rPr>
          <t>50 states + DC + Guam + Puerto Rico + Virgin Islands + add'l SAs in AR &amp; OK = 56</t>
        </r>
      </text>
    </comment>
    <comment ref="E12" authorId="0">
      <text>
        <r>
          <rPr>
            <b/>
            <sz val="10"/>
            <color indexed="81"/>
            <rFont val="Tahoma"/>
            <family val="2"/>
          </rPr>
          <t>50 states + DC + Guam + Puerto Rico + Virgin Islands + add'l SAs in AR &amp; OK = 56</t>
        </r>
      </text>
    </comment>
    <comment ref="E14" authorId="0">
      <text>
        <r>
          <rPr>
            <b/>
            <sz val="10"/>
            <color indexed="81"/>
            <rFont val="Tahoma"/>
            <family val="2"/>
          </rPr>
          <t>50 states + DC + Guam + Puerto Rico + Virgin Islands + add'l SAs in AR &amp; OK = 56</t>
        </r>
      </text>
    </comment>
    <comment ref="E18" authorId="2">
      <text>
        <r>
          <rPr>
            <b/>
            <sz val="9"/>
            <color indexed="81"/>
            <rFont val="Tahoma"/>
            <family val="2"/>
          </rPr>
          <t>AMc:</t>
        </r>
        <r>
          <rPr>
            <sz val="9"/>
            <color indexed="81"/>
            <rFont val="Tahoma"/>
            <family val="2"/>
          </rPr>
          <t xml:space="preserve">
This is a reduction of 500 LEAs from the previous 20,858.  It is estimated that 500 will participate in CE thus not be required to meet these criteria. See Notes tab, Comment 1) .</t>
        </r>
      </text>
    </comment>
    <comment ref="F18" authorId="2">
      <text>
        <r>
          <rPr>
            <b/>
            <sz val="9"/>
            <color indexed="81"/>
            <rFont val="Tahoma"/>
            <family val="2"/>
          </rPr>
          <t>AMc: =</t>
        </r>
        <r>
          <rPr>
            <sz val="9"/>
            <color indexed="81"/>
            <rFont val="Tahoma"/>
            <family val="2"/>
          </rPr>
          <t xml:space="preserve">G17/E17
This calculation is based on the number of estimated hh applications that will be affected among the SFAs. HH application data is drawn from FNS-742. See Notes tab, Comment 3). </t>
        </r>
      </text>
    </comment>
    <comment ref="G18" authorId="2">
      <text>
        <r>
          <rPr>
            <b/>
            <sz val="9"/>
            <color indexed="81"/>
            <rFont val="Tahoma"/>
            <family val="2"/>
          </rPr>
          <t xml:space="preserve">AMc:This represents a calculated reduction of hh applications associated with the reduction in LEAs that would be affected based on data drawn from FNS-742. See Notes tab, Comment 3). </t>
        </r>
        <r>
          <rPr>
            <sz val="9"/>
            <color indexed="81"/>
            <rFont val="Tahoma"/>
            <family val="2"/>
          </rPr>
          <t xml:space="preserve">
</t>
        </r>
      </text>
    </comment>
    <comment ref="F19" authorId="2">
      <text>
        <r>
          <rPr>
            <b/>
            <sz val="9"/>
            <color indexed="81"/>
            <rFont val="Tahoma"/>
            <family val="2"/>
          </rPr>
          <t xml:space="preserve">AMc:=G18/E18
This is based on based on the number of estimated hh applications that will be affected among the SFAs. HH application data is drawn from FNS-742. See Notes tab, Comment 4). </t>
        </r>
        <r>
          <rPr>
            <sz val="9"/>
            <color indexed="81"/>
            <rFont val="Tahoma"/>
            <family val="2"/>
          </rPr>
          <t xml:space="preserve">
</t>
        </r>
      </text>
    </comment>
    <comment ref="G19" authorId="2">
      <text>
        <r>
          <rPr>
            <b/>
            <sz val="9"/>
            <color indexed="81"/>
            <rFont val="Tahoma"/>
            <family val="2"/>
          </rPr>
          <t>AMc:</t>
        </r>
        <r>
          <rPr>
            <sz val="9"/>
            <color indexed="81"/>
            <rFont val="Tahoma"/>
            <family val="2"/>
          </rPr>
          <t xml:space="preserve">
AMc:This represents a calculated reduction of hh applications associated with the reduction in LEAs that would be affected based on data drawn from FNS-742. See Notes tab, Comment 4). </t>
        </r>
      </text>
    </comment>
    <comment ref="F20" authorId="2">
      <text>
        <r>
          <rPr>
            <b/>
            <sz val="9"/>
            <color indexed="81"/>
            <rFont val="Tahoma"/>
            <family val="2"/>
          </rPr>
          <t>AMc:=G19/E19
This is based on based on the number of estimated hh applications that will be affected among the SFAs.</t>
        </r>
        <r>
          <rPr>
            <sz val="9"/>
            <color indexed="81"/>
            <rFont val="Tahoma"/>
            <family val="2"/>
          </rPr>
          <t xml:space="preserve">
See Notes tab, Comment 5)</t>
        </r>
      </text>
    </comment>
    <comment ref="G20" authorId="2">
      <text>
        <r>
          <rPr>
            <b/>
            <sz val="9"/>
            <color indexed="81"/>
            <rFont val="Tahoma"/>
            <family val="2"/>
          </rPr>
          <t>AMc:</t>
        </r>
        <r>
          <rPr>
            <sz val="9"/>
            <color indexed="81"/>
            <rFont val="Tahoma"/>
            <family val="2"/>
          </rPr>
          <t xml:space="preserve">
345,256 households is a reduction of households by 9,330.  9,330 is 5 percent of the households cited in Comment 4) above (186,603). It is estimated that 5 percent of hh receive notices.</t>
        </r>
      </text>
    </comment>
    <comment ref="G21" authorId="2">
      <text>
        <r>
          <rPr>
            <b/>
            <sz val="9"/>
            <color indexed="81"/>
            <rFont val="Tahoma"/>
            <family val="2"/>
          </rPr>
          <t>AMc:</t>
        </r>
        <r>
          <rPr>
            <sz val="9"/>
            <color indexed="81"/>
            <rFont val="Tahoma"/>
            <family val="2"/>
          </rPr>
          <t xml:space="preserve">
This is a reduction of 500 LEAs from the previous 20,858.  It is estimated that 500 will participate in CE thus not be required to meet these criteria. See Notes tab, Comment 1) .</t>
        </r>
      </text>
    </comment>
    <comment ref="G22" authorId="2">
      <text>
        <r>
          <rPr>
            <b/>
            <sz val="9"/>
            <color indexed="81"/>
            <rFont val="Tahoma"/>
            <family val="2"/>
          </rPr>
          <t>AMc:</t>
        </r>
        <r>
          <rPr>
            <sz val="9"/>
            <color indexed="81"/>
            <rFont val="Tahoma"/>
            <family val="2"/>
          </rPr>
          <t xml:space="preserve">
This is a reduction of 500 LEAs from the previous 20,858.  It is estimated that 500 will participate in CE thus not be required to meet these criteria. See Notes tab, Comment 1) .</t>
        </r>
      </text>
    </comment>
    <comment ref="F23" authorId="2">
      <text>
        <r>
          <rPr>
            <b/>
            <sz val="9"/>
            <color indexed="81"/>
            <rFont val="Tahoma"/>
            <family val="2"/>
          </rPr>
          <t>AMc:</t>
        </r>
        <r>
          <rPr>
            <sz val="9"/>
            <color indexed="81"/>
            <rFont val="Tahoma"/>
            <family val="2"/>
          </rPr>
          <t>=G22/E22
Since estimate of total annual records is available from analysis, this is result of dividing that number by estimated number of respondents. See Notes tab, Comment 6)</t>
        </r>
      </text>
    </comment>
    <comment ref="G23" authorId="2">
      <text>
        <r>
          <rPr>
            <b/>
            <sz val="9"/>
            <color indexed="81"/>
            <rFont val="Tahoma"/>
            <family val="2"/>
          </rPr>
          <t>AMc:249,531 households is a reduction of households by 765 from previous estimate.  765 is equal to 3 percent of total applications from 70% of eligible LEAs (25,514) as described in  Comment 3) . See Notes tab, Comment 6) for more information</t>
        </r>
        <r>
          <rPr>
            <sz val="9"/>
            <color indexed="81"/>
            <rFont val="Tahoma"/>
            <family val="2"/>
          </rPr>
          <t xml:space="preserve">
</t>
        </r>
      </text>
    </comment>
    <comment ref="G26" authorId="2">
      <text>
        <r>
          <rPr>
            <b/>
            <sz val="9"/>
            <color indexed="81"/>
            <rFont val="Tahoma"/>
            <family val="2"/>
          </rPr>
          <t>AMc:</t>
        </r>
        <r>
          <rPr>
            <sz val="9"/>
            <color indexed="81"/>
            <rFont val="Tahoma"/>
            <family val="2"/>
          </rPr>
          <t xml:space="preserve">
500 estimate is based on current CE "take-rate". See Notes tab, Comment 1). </t>
        </r>
      </text>
    </comment>
    <comment ref="G27" authorId="2">
      <text>
        <r>
          <rPr>
            <b/>
            <sz val="9"/>
            <color indexed="81"/>
            <rFont val="Tahoma"/>
            <family val="2"/>
          </rPr>
          <t>AMc:</t>
        </r>
        <r>
          <rPr>
            <sz val="9"/>
            <color indexed="81"/>
            <rFont val="Tahoma"/>
            <family val="2"/>
          </rPr>
          <t xml:space="preserve">
5,159 is the number of LEA from the  State agencies (18) that currently don’t perform state level direct certification match for LEAs. See Notes tab, Comment 7) for more information.</t>
        </r>
      </text>
    </comment>
    <comment ref="G28" authorId="2">
      <text>
        <r>
          <rPr>
            <b/>
            <sz val="9"/>
            <color indexed="81"/>
            <rFont val="Tahoma"/>
            <family val="2"/>
          </rPr>
          <t>AMc:</t>
        </r>
        <r>
          <rPr>
            <sz val="9"/>
            <color indexed="81"/>
            <rFont val="Tahoma"/>
            <family val="2"/>
          </rPr>
          <t xml:space="preserve">
500 estimate is based on current CE "take-rate". See Notes tab, Comment 1). </t>
        </r>
      </text>
    </comment>
    <comment ref="G36" authorId="2">
      <text>
        <r>
          <rPr>
            <b/>
            <sz val="9"/>
            <color indexed="81"/>
            <rFont val="Tahoma"/>
            <family val="2"/>
          </rPr>
          <t>AMc:</t>
        </r>
        <r>
          <rPr>
            <sz val="9"/>
            <color indexed="81"/>
            <rFont val="Tahoma"/>
            <family val="2"/>
          </rPr>
          <t xml:space="preserve">
8,236,529 households is a reduction of 25,514 from the previous estimate.  25,514 is the number of hh applications  expected to be affected (not required). See Notes tab, Comment 8).  </t>
        </r>
      </text>
    </comment>
    <comment ref="G37" authorId="2">
      <text>
        <r>
          <rPr>
            <b/>
            <sz val="9"/>
            <color indexed="81"/>
            <rFont val="Tahoma"/>
            <family val="2"/>
          </rPr>
          <t>AMc:</t>
        </r>
        <r>
          <rPr>
            <sz val="9"/>
            <color indexed="81"/>
            <rFont val="Tahoma"/>
            <family val="2"/>
          </rPr>
          <t xml:space="preserve">
189,235 households is a reduction of 765 from previous estimate.  765 is 3 percent of households that are estimated to not have to submit application (25,514)  as described on Notes tab, Comment 3). See Comment 4).</t>
        </r>
      </text>
    </comment>
    <comment ref="G38" authorId="2">
      <text>
        <r>
          <rPr>
            <b/>
            <sz val="9"/>
            <color indexed="81"/>
            <rFont val="Tahoma"/>
            <family val="2"/>
          </rPr>
          <t>AMc:</t>
        </r>
        <r>
          <rPr>
            <sz val="9"/>
            <color indexed="81"/>
            <rFont val="Tahoma"/>
            <family val="2"/>
          </rPr>
          <t xml:space="preserve">
1,892 households is a reduction of 8 from the previous estimate.  1,892 is 1 % of household applications subjject to verification as described on Notes tab, Comment 8). It is estimated that 1% of hh would be subject ot cooperate. </t>
        </r>
      </text>
    </comment>
  </commentList>
</comments>
</file>

<file path=xl/sharedStrings.xml><?xml version="1.0" encoding="utf-8"?>
<sst xmlns="http://schemas.openxmlformats.org/spreadsheetml/2006/main" count="238" uniqueCount="157">
  <si>
    <t>CFR Citation</t>
  </si>
  <si>
    <t>Title</t>
  </si>
  <si>
    <t>Form Number</t>
  </si>
  <si>
    <t>Estimated # Record-keepers</t>
  </si>
  <si>
    <t>Records Per Recordkeeper</t>
  </si>
  <si>
    <t>Total Annual Records</t>
  </si>
  <si>
    <t>Estimated Avg. # of Hours Per Record</t>
  </si>
  <si>
    <t xml:space="preserve">Estimated Total Hours            </t>
  </si>
  <si>
    <t>Due to an Adjustment</t>
  </si>
  <si>
    <t>Total Difference</t>
  </si>
  <si>
    <t>Justification</t>
  </si>
  <si>
    <t xml:space="preserve">State Agency Level </t>
  </si>
  <si>
    <t xml:space="preserve">Recordkeeping </t>
  </si>
  <si>
    <t>A</t>
  </si>
  <si>
    <t>B</t>
  </si>
  <si>
    <t>C = (A*B)</t>
  </si>
  <si>
    <t>D</t>
  </si>
  <si>
    <t>E= (C*D)</t>
  </si>
  <si>
    <t>F</t>
  </si>
  <si>
    <t>G =E-F</t>
  </si>
  <si>
    <t xml:space="preserve"> </t>
  </si>
  <si>
    <t>Estimated # Respondents</t>
  </si>
  <si>
    <t>Responses Per Respondent</t>
  </si>
  <si>
    <t>Total Annual Responses (Col. BxC)</t>
  </si>
  <si>
    <t>Estimated Avg. # of Hours Per Response</t>
  </si>
  <si>
    <t>Estimated Total Hours (Col. DxE)</t>
  </si>
  <si>
    <t xml:space="preserve">Data Validation - List </t>
  </si>
  <si>
    <t>Responses per Respondents</t>
  </si>
  <si>
    <t>School Food Authority Level</t>
  </si>
  <si>
    <t xml:space="preserve">School Level </t>
  </si>
  <si>
    <t xml:space="preserve">Recordkeeping Total </t>
  </si>
  <si>
    <t xml:space="preserve">Reporting </t>
  </si>
  <si>
    <t xml:space="preserve">Reporting Total </t>
  </si>
  <si>
    <t>State Agency Level Total</t>
  </si>
  <si>
    <t>State Agency Level</t>
  </si>
  <si>
    <t xml:space="preserve">Total </t>
  </si>
  <si>
    <t>"Please un-hide the colums 40-47 for more data"</t>
  </si>
  <si>
    <t xml:space="preserve">School Level Total </t>
  </si>
  <si>
    <t xml:space="preserve"> Total Reporting Burden</t>
  </si>
  <si>
    <t>School Level Total</t>
  </si>
  <si>
    <t xml:space="preserve"> Total Recordkeeping Burden</t>
  </si>
  <si>
    <t>Current OMB Approved Burden Hrs</t>
  </si>
  <si>
    <t xml:space="preserve">Date </t>
  </si>
  <si>
    <t xml:space="preserve">Comments </t>
  </si>
  <si>
    <t xml:space="preserve">User Initials </t>
  </si>
  <si>
    <t>245.4 (d)</t>
  </si>
  <si>
    <t>245.4 (c)</t>
  </si>
  <si>
    <t>245.6(i)</t>
  </si>
  <si>
    <t>245.6(j)</t>
  </si>
  <si>
    <t>245.11(h)(4)</t>
  </si>
  <si>
    <t>245.11(g)</t>
  </si>
  <si>
    <t>245.6 (c)(6)(ii)</t>
  </si>
  <si>
    <t>245.6a (c)</t>
  </si>
  <si>
    <t>245.9 (h)</t>
  </si>
  <si>
    <t>245.10 (a)</t>
  </si>
  <si>
    <t>School Level</t>
  </si>
  <si>
    <t xml:space="preserve">Household Level Total </t>
  </si>
  <si>
    <t>Household Level</t>
  </si>
  <si>
    <t>245.6a (a)(7)(i)</t>
  </si>
  <si>
    <t>245.6a (a)(7)(ii)</t>
  </si>
  <si>
    <t>245.6 (a)</t>
  </si>
  <si>
    <t>SA must maintain agreements with the SA conducting eligibility determinations for SNAP.</t>
  </si>
  <si>
    <t>245.11 (h)</t>
  </si>
  <si>
    <t>245.11 (i)</t>
  </si>
  <si>
    <t>Due to Authorizing Statute</t>
  </si>
  <si>
    <t>Program Rule</t>
  </si>
  <si>
    <t>F/R Eligibility</t>
  </si>
  <si>
    <t>Puerto Rico and Virgin Islands SAs conduct triennial survey to develop factor for withdrawal of funds from Letter of Credit.</t>
  </si>
  <si>
    <t>245.6a (f)</t>
  </si>
  <si>
    <t>245.6a (h)</t>
  </si>
  <si>
    <t>245.9 (f)</t>
  </si>
  <si>
    <t>245.6 (c)(7)</t>
  </si>
  <si>
    <t>SFAs with schools under Provision 2 or Provision 3 submit to FNS upon request all data and documentation used in granting extensions.</t>
  </si>
  <si>
    <t>Households cooperate with collateral contacts for verification of eligibility.</t>
  </si>
  <si>
    <t>Households assemble written evidence for verification of eligibility and send to SFA.</t>
  </si>
  <si>
    <t xml:space="preserve">245.6(b)(1)(iv) </t>
  </si>
  <si>
    <t>245.11(i)</t>
  </si>
  <si>
    <t>SAs must collect, analyze, and report to FNS annual verification data from SFAs.</t>
  </si>
  <si>
    <t>SAs maintain annual verification data collected from SFAs.</t>
  </si>
  <si>
    <t>245.9 (g)&amp;(h)</t>
  </si>
  <si>
    <t>245.6 (e)</t>
  </si>
  <si>
    <t xml:space="preserve">ICR #0584-0026, 7 CFR Part 245, Free and Reduced Price Eligibility - Summary </t>
  </si>
  <si>
    <t>Direct Certification</t>
  </si>
  <si>
    <t>Households complete application form for free or reduced price meal benefits.</t>
  </si>
  <si>
    <t>"Please un-hide the colums 26-33 for more data"</t>
  </si>
  <si>
    <t>245.6 (c)(6)(i)</t>
  </si>
  <si>
    <t>TOTAL BURDEN</t>
  </si>
  <si>
    <t>SFAs with schools under Provisions 1, 2, or 3 must identify those schools in its free and reduced price policy statement and certify their eligibility for the first year of operation.</t>
  </si>
  <si>
    <t>SFA must enter into written agreement with the agency receiving children's free and reduced price eligibility information.</t>
  </si>
  <si>
    <t>SAs and LEAs must obtain written consent from parent or guardian prior to use or disclosure for other uses not specified in the regulation.</t>
  </si>
  <si>
    <t>SAs enter into written agreement with the agency receiving children's free and reduced price eligibility information.</t>
  </si>
  <si>
    <t>SAs notify FNS if TANF is comparable to or more restrictive than AFDC.</t>
  </si>
  <si>
    <t>SAs submit to FNS upon request, the number of schools on Provision 1, Provision 2 or Provision 3 and extensions.</t>
  </si>
  <si>
    <t>SAs maintain requested data on number of schools on Provisions 1, 2, or 3and extensions granted.</t>
  </si>
  <si>
    <t>SFAs must retain records of schools implementing Provision 1, 2 or 3 for 3 years after submission of the last Claim for Reimbursement.</t>
  </si>
  <si>
    <t>245.11(a)(1) and 245.3(a)</t>
  </si>
  <si>
    <t>SAs issue prototype free and reduced price policy statement and annually announce the family-size income standards to be used in determining eligibility for free or reduced price meals.</t>
  </si>
  <si>
    <t>Puerto Rico and Virgin Islands Sas submit survey results and the factor for fund withdrawal to FNS for approval.</t>
  </si>
  <si>
    <t>SFAs must maintain documentation substantiating eligibility determinations for 3 years after the end of the fiscal year.</t>
  </si>
  <si>
    <t>SFAs notify households of approval of meal benefit applications.</t>
  </si>
  <si>
    <t>SFAs must notify households in writing that children are eligible for free meals based on direct certification and that no application is required.</t>
  </si>
  <si>
    <t>SFAs provide written notice to each household of denied benefits.</t>
  </si>
  <si>
    <t>SFAs must determine sample size of households to verify eligibility.</t>
  </si>
  <si>
    <t>SFAs notify households of selection for verification.</t>
  </si>
  <si>
    <t>SFAs submit to SA for approval a free and reduced price policy statement.</t>
  </si>
  <si>
    <t xml:space="preserve"> School Food Authority Level Total</t>
  </si>
  <si>
    <t>SFAs must report verification information to SA.</t>
  </si>
  <si>
    <t>School Food Authority Level Total</t>
  </si>
  <si>
    <t>CIP</t>
  </si>
  <si>
    <t>245.12(e) and (g)</t>
  </si>
  <si>
    <t>State agencies that fail to meet the direct certification benchmark must maintain a Continuous Improvement Plan.</t>
  </si>
  <si>
    <t>245.12 (e) and (g)</t>
  </si>
  <si>
    <t>Community eligibility</t>
  </si>
  <si>
    <t>245.9(f)(4)(ii)</t>
  </si>
  <si>
    <t>State Agency to review and confirm LEAs eligibility to participate in provision</t>
  </si>
  <si>
    <t>Due to Program Change</t>
  </si>
  <si>
    <t>245.9(h)(3)</t>
  </si>
  <si>
    <t>LEA to maintain documentation  related to methodology used to calculate the identified student percentage and determine eligibility</t>
  </si>
  <si>
    <t>Community Eligibility</t>
  </si>
  <si>
    <t>245.9(f)(6)</t>
  </si>
  <si>
    <t xml:space="preserve">State agency to  notity LEAs of their community eligibility status as applicable </t>
  </si>
  <si>
    <t>245.9(f)(7)</t>
  </si>
  <si>
    <t xml:space="preserve">State agency to make publically available the names of LEAs and schools receiving notifications </t>
  </si>
  <si>
    <t>245.9(f)(4)(i)</t>
  </si>
  <si>
    <t>LEAs to submit to  State agency documentation of acceptable identified student percentage of LEA/school electing the provision</t>
  </si>
  <si>
    <t>245.9(f)(5)</t>
  </si>
  <si>
    <t>LEA to submit to the State agency for publication a list of eligible and potentially eligible schools and their eligibility status; unless otherwise exempted by State agency</t>
  </si>
  <si>
    <t>LEAs to amend free and reduced policy statement and certify that schools meet eligibility criteria</t>
  </si>
  <si>
    <t>State agencies that fail to meet the direct certification benchmark must develop and submit a Continuous Improvement Plan within 60 days of notification.</t>
  </si>
  <si>
    <t>Current OMB Burden:</t>
  </si>
  <si>
    <t>Requested Burden with Revision:</t>
  </si>
  <si>
    <t>Difference</t>
  </si>
  <si>
    <t>Hours</t>
  </si>
  <si>
    <t>Responses</t>
  </si>
  <si>
    <t>Comments 1-10 are associated with burden hour changes in existing line items or new burden due to Community Eligibility proposed rule</t>
  </si>
  <si>
    <t>AMc</t>
  </si>
  <si>
    <t xml:space="preserve">1) 500 = Estimate of LEAs that will participate in CE provision is based on 3 indicators: 1) 500 is approximately 20% of the currently eligible (equal to or greater than 40% ISP) LEAs (2,563). Currently the “take rate”, those eligible that choose to participate, in the phase in States is nearly10 percent; with increase exposure the take rate could be expected to double.  2) 500 is 70% of the total LEAs with an ISP at or greater than 65% ISP (716).  With a 65% ISP, the LEA or school would attain 100 percent reimbursement rate for meals served once multiplied by the 1.6 factor thus maximizing the fiscal benefits.  3) Provision 2 and 3 estimated 500 LEAs would participate when that proposed rule was submitted (circa 1990). </t>
  </si>
  <si>
    <t xml:space="preserve">2) 4,769= Estimate of potential eligible LEAs to participate in CE provision includes those with identified students percentage equal to or greater than 30% but less than 40% (2,206) + LEAs with equal to or greater than 40% (2,563) based on results from 2011-12 FNS-742 Free Eligible Not Verified (FENV) student population data against total student population. </t>
  </si>
  <si>
    <r>
      <t>3) 6,231,886 Household applications is a reduction of</t>
    </r>
    <r>
      <rPr>
        <b/>
        <sz val="11"/>
        <rFont val="Calibri"/>
        <family val="2"/>
        <scheme val="minor"/>
      </rPr>
      <t xml:space="preserve"> </t>
    </r>
    <r>
      <rPr>
        <sz val="11"/>
        <rFont val="Calibri"/>
        <family val="2"/>
        <scheme val="minor"/>
      </rPr>
      <t>25,514</t>
    </r>
    <r>
      <rPr>
        <b/>
        <sz val="11"/>
        <rFont val="Calibri"/>
        <family val="2"/>
        <scheme val="minor"/>
      </rPr>
      <t xml:space="preserve"> </t>
    </r>
    <r>
      <rPr>
        <sz val="11"/>
        <rFont val="Calibri"/>
        <family val="2"/>
        <scheme val="minor"/>
      </rPr>
      <t>household applications from the previous estimated number.  25,514</t>
    </r>
    <r>
      <rPr>
        <b/>
        <sz val="11"/>
        <rFont val="Calibri"/>
        <family val="2"/>
        <scheme val="minor"/>
      </rPr>
      <t xml:space="preserve"> </t>
    </r>
    <r>
      <rPr>
        <sz val="11"/>
        <rFont val="Calibri"/>
        <family val="2"/>
        <scheme val="minor"/>
      </rPr>
      <t>is 70 percent of the total applications (free and reduced priced) from LEAs with 65% or greater ISP (36,449). This corresponds to the LEA reduction of 500 (from 20,858 to 20,358) that is 70% of total LEAs with 65% or greater ISP (716). Data is from SY 2011-12 FNS-742.</t>
    </r>
  </si>
  <si>
    <t>4) 2,942,097 households is a reduction of households by 186,603 from the previous estimated number. 186,603 households equal 70 percent of the total direct certified students from LEAs with 65% or greater ISP (266,576). This corresponds to the LEA reduction of 500 (from 20,858 to 20,358) that is 70% of total LEAs with 65% or greater ISP (716).  Data is from SY 2011-12 FNS-742.</t>
  </si>
  <si>
    <t>5) 345,256 households is a reduction of households by 9,330.  9,330 is 5 percent of the households cited in Comment 4) above (186,603). It is estimated that 5 percent of hh receive notices.</t>
  </si>
  <si>
    <t>6) 249,531 households is a reduction of households by 765 from previous estimate.  765 is equal to 3 percent of total applications from 70% of eligible LEAs (25,514) as described in  Comment 3) above. It is estimated 3 percent of applicable hh are selected for verification.</t>
  </si>
  <si>
    <t>7) 5,159 is the number of LEA from the 16 States + PR and VI (18) that currently don’t perform state level direct certification match for LEAs. Thirty-six State agencies currently perform state level direct certificate matches per data from Viv Lees (FNS State System Support Branch).  The number of LEAs from 2011/12 FNS-742 data + 44 LEAs in PR + 4 LEAs in VI (SAE data).</t>
  </si>
  <si>
    <t>8) 8,236,529 households is a reduction of 25,514 from the previous estimate.  25,514 is the number of hh applications estimated to be in participating LEAs as described in Comment 3) above and thus not required to submit applications for benefits.</t>
  </si>
  <si>
    <t xml:space="preserve">9) 189,235 households is a reduction of 765 from previous estimate.  765 is 3 percent of households that are estimated to not have to submit application (25,514)  as described on Notes tab, Comment 3). </t>
  </si>
  <si>
    <t>10) 1,892 households is a reduction of 8 from the previous estimate.  1,892 is 1 % of household applications subjject to verification as described on Notes tab, Comment 8). It is estimated that 1% of hh would be subject to verification that would be subject to cooperate with  collateral contacts for verification of eligibility</t>
  </si>
  <si>
    <t>DIFFERENCE (BURDEN REVISIONS REQUESTED)</t>
  </si>
  <si>
    <t>This is the Current OMB Approved Burden Hrs column 'J'</t>
  </si>
  <si>
    <t>CURRENT OMB INVENTORY FOR PART 245</t>
  </si>
  <si>
    <t xml:space="preserve">TOTAL BURDEN HOURS FOR PART 245 WITH REVISIONS </t>
  </si>
  <si>
    <t>AVERAGE HOURS PER RESPONSE</t>
  </si>
  <si>
    <t>TOTAL ANNUAL RESPONSES</t>
  </si>
  <si>
    <t>AVERAGE NO. RESPONSES PER RESPONDENT</t>
  </si>
  <si>
    <t>TOTAL NO. RESPONDENTS</t>
  </si>
  <si>
    <t xml:space="preserve">SUMMARY OF BURDEN RECORDKEEPING &amp; REPORTING </t>
  </si>
  <si>
    <t>Local Education Agency (LEA) &amp; School Food Authority (SFA) Level</t>
  </si>
  <si>
    <t>245.9(g)(1) and (g)(2)</t>
  </si>
</sst>
</file>

<file path=xl/styles.xml><?xml version="1.0" encoding="utf-8"?>
<styleSheet xmlns="http://schemas.openxmlformats.org/spreadsheetml/2006/main">
  <numFmts count="14">
    <numFmt numFmtId="44" formatCode="_(&quot;$&quot;* #,##0.00_);_(&quot;$&quot;* \(#,##0.00\);_(&quot;$&quot;* &quot;-&quot;??_);_(@_)"/>
    <numFmt numFmtId="43" formatCode="_(* #,##0.00_);_(* \(#,##0.00\);_(* &quot;-&quot;??_);_(@_)"/>
    <numFmt numFmtId="164" formatCode="#,##0.000"/>
    <numFmt numFmtId="165" formatCode="_(* #,##0.000_);_(* \(#,##0.000\);_(* &quot;-&quot;??_);_(@_)"/>
    <numFmt numFmtId="166" formatCode="_(* #,##0_);_(* \(#,##0\);_(* &quot;-&quot;??_);_(@_)"/>
    <numFmt numFmtId="167" formatCode="_(* #,##0.0_);_(* \(#,##0.0\);_(* &quot;-&quot;??_);_(@_)"/>
    <numFmt numFmtId="168" formatCode="0.000"/>
    <numFmt numFmtId="169" formatCode="m/d/yy;@"/>
    <numFmt numFmtId="170" formatCode="#,##0.0"/>
    <numFmt numFmtId="171" formatCode="#,##0.0000"/>
    <numFmt numFmtId="172" formatCode="#,##0.00000"/>
    <numFmt numFmtId="173" formatCode="#,##0.000_);\(#,##0.000\)"/>
    <numFmt numFmtId="174" formatCode="0.0000"/>
    <numFmt numFmtId="175" formatCode="#,##0.00000000_);\(#,##0.00000000\)"/>
  </numFmts>
  <fonts count="45">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b/>
      <sz val="10"/>
      <color indexed="81"/>
      <name val="Tahoma"/>
      <family val="2"/>
    </font>
    <font>
      <b/>
      <sz val="11"/>
      <name val="Calibri"/>
      <family val="2"/>
    </font>
    <font>
      <sz val="10"/>
      <color indexed="54"/>
      <name val="Arial"/>
      <family val="2"/>
    </font>
    <font>
      <sz val="11"/>
      <color theme="1"/>
      <name val="Calibri"/>
      <family val="2"/>
      <scheme val="minor"/>
    </font>
    <font>
      <sz val="10"/>
      <color theme="1"/>
      <name val="Times New Roman"/>
      <family val="1"/>
    </font>
    <font>
      <sz val="12"/>
      <color theme="1"/>
      <name val="Times New Roman"/>
      <family val="1"/>
    </font>
    <font>
      <b/>
      <sz val="12"/>
      <name val="Calibri"/>
      <family val="2"/>
    </font>
    <font>
      <b/>
      <sz val="12"/>
      <color theme="1"/>
      <name val="Calibri"/>
      <family val="2"/>
      <scheme val="minor"/>
    </font>
    <font>
      <b/>
      <sz val="12"/>
      <name val="Arial"/>
      <family val="2"/>
    </font>
    <font>
      <sz val="9"/>
      <color indexed="81"/>
      <name val="Tahoma"/>
      <family val="2"/>
    </font>
    <font>
      <b/>
      <sz val="9"/>
      <color indexed="81"/>
      <name val="Tahoma"/>
      <family val="2"/>
    </font>
    <font>
      <b/>
      <sz val="11"/>
      <color rgb="FFC00000"/>
      <name val="Calibri"/>
      <family val="2"/>
      <scheme val="minor"/>
    </font>
    <font>
      <sz val="8"/>
      <color indexed="81"/>
      <name val="Tahoma"/>
      <family val="2"/>
    </font>
    <font>
      <b/>
      <sz val="11"/>
      <color indexed="81"/>
      <name val="Tahoma"/>
      <family val="2"/>
    </font>
    <font>
      <sz val="11"/>
      <color indexed="81"/>
      <name val="Tahoma"/>
      <family val="2"/>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1">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33" fillId="0" borderId="0"/>
    <xf numFmtId="0" fontId="33" fillId="0" borderId="0"/>
    <xf numFmtId="0" fontId="33" fillId="0" borderId="0"/>
    <xf numFmtId="0" fontId="33" fillId="0" borderId="0"/>
    <xf numFmtId="0" fontId="33" fillId="0" borderId="0"/>
    <xf numFmtId="0" fontId="2" fillId="0" borderId="0"/>
  </cellStyleXfs>
  <cellXfs count="336">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166" fontId="5" fillId="0" borderId="1" xfId="3" applyNumberFormat="1" applyFont="1" applyFill="1" applyBorder="1" applyAlignment="1" applyProtection="1">
      <alignment vertical="center"/>
    </xf>
    <xf numFmtId="0" fontId="3" fillId="0" borderId="0" xfId="4"/>
    <xf numFmtId="166" fontId="11" fillId="0" borderId="4" xfId="3" applyNumberFormat="1" applyFont="1" applyFill="1" applyBorder="1" applyAlignment="1">
      <alignment vertical="center"/>
    </xf>
    <xf numFmtId="166" fontId="11" fillId="0" borderId="4" xfId="3" applyNumberFormat="1" applyFont="1" applyBorder="1" applyAlignment="1">
      <alignment vertical="center"/>
    </xf>
    <xf numFmtId="166" fontId="9" fillId="3" borderId="0" xfId="3" applyNumberFormat="1" applyFont="1" applyFill="1" applyBorder="1" applyAlignment="1">
      <alignment vertical="center"/>
    </xf>
    <xf numFmtId="43" fontId="3" fillId="0" borderId="0" xfId="4" applyNumberFormat="1"/>
    <xf numFmtId="43" fontId="0" fillId="0" borderId="0" xfId="0" applyNumberFormat="1"/>
    <xf numFmtId="43" fontId="5" fillId="0" borderId="1" xfId="3" applyFont="1" applyFill="1" applyBorder="1" applyAlignment="1" applyProtection="1">
      <alignment vertical="center" wrapText="1"/>
      <protection locked="0"/>
    </xf>
    <xf numFmtId="43" fontId="6" fillId="0" borderId="1" xfId="3" applyFont="1" applyFill="1" applyBorder="1" applyAlignment="1" applyProtection="1">
      <alignment horizontal="center" vertical="center" wrapText="1"/>
      <protection locked="0"/>
    </xf>
    <xf numFmtId="166" fontId="5" fillId="0" borderId="1" xfId="3" applyNumberFormat="1" applyFont="1" applyFill="1" applyBorder="1" applyAlignment="1" applyProtection="1">
      <alignment vertical="center"/>
      <protection locked="0"/>
    </xf>
    <xf numFmtId="43" fontId="5" fillId="0" borderId="2" xfId="3" applyFont="1" applyFill="1" applyBorder="1" applyAlignment="1" applyProtection="1">
      <alignment vertical="center" wrapText="1"/>
      <protection locked="0"/>
    </xf>
    <xf numFmtId="165" fontId="5" fillId="0" borderId="1" xfId="3" applyNumberFormat="1" applyFont="1" applyFill="1" applyBorder="1" applyAlignment="1" applyProtection="1">
      <alignment vertical="center"/>
      <protection locked="0"/>
    </xf>
    <xf numFmtId="0" fontId="0" fillId="0" borderId="0" xfId="0" applyFill="1"/>
    <xf numFmtId="0" fontId="13" fillId="2" borderId="2" xfId="1" applyFont="1" applyFill="1" applyBorder="1" applyAlignment="1" applyProtection="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pplyProtection="1">
      <alignment horizontal="center"/>
    </xf>
    <xf numFmtId="0" fontId="17" fillId="0" borderId="10" xfId="4" applyFont="1" applyBorder="1" applyAlignment="1" applyProtection="1">
      <alignment horizontal="center"/>
    </xf>
    <xf numFmtId="43" fontId="6" fillId="0" borderId="11" xfId="3" applyFont="1" applyFill="1" applyBorder="1" applyAlignment="1" applyProtection="1">
      <alignment horizontal="center" vertical="center" wrapText="1"/>
      <protection locked="0"/>
    </xf>
    <xf numFmtId="166" fontId="5" fillId="0" borderId="12" xfId="3" applyNumberFormat="1" applyFont="1" applyFill="1" applyBorder="1" applyAlignment="1" applyProtection="1">
      <alignment vertical="center"/>
    </xf>
    <xf numFmtId="0" fontId="13" fillId="6" borderId="11" xfId="1" applyFont="1" applyFill="1" applyBorder="1" applyAlignment="1" applyProtection="1">
      <alignment horizontal="center" vertical="center" wrapText="1"/>
    </xf>
    <xf numFmtId="0" fontId="13" fillId="6" borderId="1" xfId="1" applyFont="1" applyFill="1" applyBorder="1" applyAlignment="1" applyProtection="1">
      <alignment horizontal="center" vertical="center" wrapText="1"/>
    </xf>
    <xf numFmtId="0" fontId="13" fillId="6" borderId="12"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12" fillId="0" borderId="3" xfId="0" applyFont="1" applyFill="1" applyBorder="1" applyAlignment="1">
      <alignment vertical="center"/>
    </xf>
    <xf numFmtId="0" fontId="10" fillId="0" borderId="0" xfId="0" applyFont="1" applyFill="1" applyBorder="1"/>
    <xf numFmtId="0" fontId="7" fillId="0" borderId="7" xfId="0" applyFont="1" applyFill="1" applyBorder="1"/>
    <xf numFmtId="0" fontId="11" fillId="0" borderId="0" xfId="0" applyFont="1" applyBorder="1" applyAlignment="1">
      <alignment vertical="center"/>
    </xf>
    <xf numFmtId="166" fontId="11" fillId="0" borderId="0" xfId="3" applyNumberFormat="1" applyFont="1" applyBorder="1" applyAlignment="1">
      <alignment vertical="center"/>
    </xf>
    <xf numFmtId="166" fontId="11" fillId="0" borderId="0" xfId="3" applyNumberFormat="1" applyFont="1" applyFill="1" applyBorder="1" applyAlignment="1">
      <alignment vertical="center"/>
    </xf>
    <xf numFmtId="165" fontId="0" fillId="0" borderId="0" xfId="0" applyNumberFormat="1"/>
    <xf numFmtId="0" fontId="11" fillId="0" borderId="0" xfId="0" applyFont="1" applyBorder="1" applyAlignment="1">
      <alignment horizontal="left" vertical="center"/>
    </xf>
    <xf numFmtId="166" fontId="11" fillId="0" borderId="4" xfId="3" applyNumberFormat="1" applyFont="1" applyFill="1" applyBorder="1" applyAlignment="1">
      <alignment horizontal="right" vertical="center"/>
    </xf>
    <xf numFmtId="164" fontId="0" fillId="0" borderId="0" xfId="0" applyNumberFormat="1"/>
    <xf numFmtId="0" fontId="9" fillId="3" borderId="0" xfId="0" applyFont="1" applyFill="1" applyBorder="1" applyAlignment="1">
      <alignment horizontal="left" vertical="center"/>
    </xf>
    <xf numFmtId="0" fontId="8" fillId="7" borderId="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19" fillId="0" borderId="0" xfId="0" applyFont="1" applyBorder="1" applyAlignment="1">
      <alignment horizontal="right" vertical="center"/>
    </xf>
    <xf numFmtId="0" fontId="1" fillId="9" borderId="20" xfId="0" applyFont="1" applyFill="1" applyBorder="1" applyAlignment="1">
      <alignment horizontal="center"/>
    </xf>
    <xf numFmtId="0" fontId="0" fillId="9" borderId="21" xfId="0" applyFill="1" applyBorder="1"/>
    <xf numFmtId="0" fontId="0" fillId="9" borderId="22" xfId="0" applyFill="1" applyBorder="1"/>
    <xf numFmtId="0" fontId="11" fillId="10" borderId="0" xfId="0" applyFont="1" applyFill="1" applyBorder="1" applyAlignment="1">
      <alignment horizontal="left" vertical="center"/>
    </xf>
    <xf numFmtId="166" fontId="11" fillId="10" borderId="0" xfId="3" applyNumberFormat="1" applyFont="1" applyFill="1" applyBorder="1" applyAlignment="1">
      <alignment vertical="center"/>
    </xf>
    <xf numFmtId="0" fontId="11" fillId="5" borderId="0" xfId="0" applyFont="1" applyFill="1" applyBorder="1" applyAlignment="1">
      <alignment horizontal="left" vertical="center"/>
    </xf>
    <xf numFmtId="166" fontId="11" fillId="5" borderId="0" xfId="3" applyNumberFormat="1" applyFont="1" applyFill="1" applyBorder="1" applyAlignment="1">
      <alignment vertical="center"/>
    </xf>
    <xf numFmtId="0" fontId="11" fillId="6" borderId="0" xfId="0" applyFont="1" applyFill="1" applyBorder="1" applyAlignment="1">
      <alignment vertical="center"/>
    </xf>
    <xf numFmtId="166" fontId="11" fillId="6" borderId="4" xfId="3" applyNumberFormat="1" applyFont="1" applyFill="1" applyBorder="1" applyAlignment="1">
      <alignment vertical="center"/>
    </xf>
    <xf numFmtId="0" fontId="13" fillId="2" borderId="0" xfId="1" applyFont="1" applyFill="1" applyBorder="1" applyAlignment="1" applyProtection="1">
      <alignment horizontal="center" vertical="center" wrapText="1"/>
    </xf>
    <xf numFmtId="43" fontId="6" fillId="11" borderId="11" xfId="3" applyFont="1" applyFill="1" applyBorder="1" applyAlignment="1" applyProtection="1">
      <alignment horizontal="center" vertical="center" wrapText="1"/>
      <protection locked="0"/>
    </xf>
    <xf numFmtId="43" fontId="5" fillId="11" borderId="2" xfId="3" applyFont="1" applyFill="1" applyBorder="1" applyAlignment="1" applyProtection="1">
      <alignment vertical="center" wrapText="1"/>
      <protection locked="0"/>
    </xf>
    <xf numFmtId="43" fontId="6" fillId="11" borderId="1" xfId="3" applyFont="1" applyFill="1" applyBorder="1" applyAlignment="1" applyProtection="1">
      <alignment horizontal="center" vertical="center" wrapText="1"/>
      <protection locked="0"/>
    </xf>
    <xf numFmtId="166" fontId="5" fillId="11" borderId="1" xfId="3" applyNumberFormat="1" applyFont="1" applyFill="1" applyBorder="1" applyAlignment="1" applyProtection="1">
      <alignment vertical="center"/>
    </xf>
    <xf numFmtId="166" fontId="5" fillId="11" borderId="12" xfId="3" applyNumberFormat="1" applyFont="1" applyFill="1" applyBorder="1" applyAlignment="1" applyProtection="1">
      <alignment vertical="center"/>
    </xf>
    <xf numFmtId="43" fontId="22" fillId="11" borderId="1" xfId="3" applyFont="1" applyFill="1" applyBorder="1" applyAlignment="1" applyProtection="1">
      <alignment horizontal="right" vertical="center" wrapText="1"/>
      <protection locked="0"/>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166" fontId="6" fillId="9" borderId="15" xfId="3" applyNumberFormat="1" applyFont="1" applyFill="1" applyBorder="1" applyProtection="1"/>
    <xf numFmtId="165" fontId="5" fillId="11" borderId="1" xfId="3" applyNumberFormat="1" applyFont="1" applyFill="1" applyBorder="1" applyAlignment="1" applyProtection="1">
      <alignment vertical="center"/>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167" fontId="24" fillId="13" borderId="0" xfId="0" applyNumberFormat="1" applyFont="1" applyFill="1" applyBorder="1"/>
    <xf numFmtId="167" fontId="24" fillId="13" borderId="24" xfId="0" applyNumberFormat="1" applyFont="1" applyFill="1" applyBorder="1"/>
    <xf numFmtId="0" fontId="1" fillId="0" borderId="0" xfId="0" applyFont="1"/>
    <xf numFmtId="43" fontId="6" fillId="12" borderId="1" xfId="3" applyFont="1" applyFill="1" applyBorder="1" applyAlignment="1" applyProtection="1">
      <alignment horizontal="center" vertical="center" wrapText="1"/>
      <protection locked="0"/>
    </xf>
    <xf numFmtId="166" fontId="5" fillId="12" borderId="1" xfId="3" applyNumberFormat="1" applyFont="1" applyFill="1" applyBorder="1" applyAlignment="1" applyProtection="1">
      <alignment vertical="center"/>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1" xfId="0" applyBorder="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9" fontId="0" fillId="0" borderId="23" xfId="0" applyNumberFormat="1" applyBorder="1"/>
    <xf numFmtId="169" fontId="0" fillId="0" borderId="30" xfId="0" applyNumberFormat="1" applyBorder="1"/>
    <xf numFmtId="3" fontId="28" fillId="0" borderId="1" xfId="0" applyNumberFormat="1" applyFont="1" applyFill="1" applyBorder="1" applyAlignment="1">
      <alignment vertical="center"/>
    </xf>
    <xf numFmtId="0" fontId="28" fillId="0" borderId="1" xfId="0" applyFont="1" applyBorder="1" applyAlignment="1">
      <alignment vertical="center"/>
    </xf>
    <xf numFmtId="0" fontId="29" fillId="0" borderId="1" xfId="0" applyFont="1" applyBorder="1" applyAlignment="1">
      <alignment vertical="center" wrapText="1"/>
    </xf>
    <xf numFmtId="0" fontId="29" fillId="0" borderId="1" xfId="1" applyFont="1" applyBorder="1" applyAlignment="1">
      <alignment vertical="center"/>
    </xf>
    <xf numFmtId="3" fontId="29" fillId="0" borderId="1" xfId="1" applyNumberFormat="1" applyFont="1" applyBorder="1" applyAlignment="1">
      <alignment vertical="center"/>
    </xf>
    <xf numFmtId="0" fontId="29" fillId="0" borderId="1" xfId="1" applyFont="1" applyBorder="1" applyAlignment="1">
      <alignment vertical="center" wrapText="1"/>
    </xf>
    <xf numFmtId="0" fontId="28" fillId="0" borderId="1" xfId="0" applyFont="1" applyBorder="1" applyAlignment="1">
      <alignment vertical="center" wrapText="1"/>
    </xf>
    <xf numFmtId="2" fontId="5" fillId="12" borderId="1" xfId="3" applyNumberFormat="1" applyFont="1" applyFill="1" applyBorder="1" applyAlignment="1" applyProtection="1">
      <alignment vertical="center"/>
    </xf>
    <xf numFmtId="37" fontId="29" fillId="0" borderId="1" xfId="3" applyNumberFormat="1" applyFont="1" applyFill="1" applyBorder="1" applyAlignment="1" applyProtection="1">
      <alignment vertical="center"/>
    </xf>
    <xf numFmtId="37" fontId="5" fillId="0" borderId="1" xfId="3" applyNumberFormat="1" applyFont="1" applyFill="1" applyBorder="1" applyAlignment="1" applyProtection="1">
      <alignment vertical="center"/>
    </xf>
    <xf numFmtId="1" fontId="29" fillId="0" borderId="1" xfId="3"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protection locked="0"/>
    </xf>
    <xf numFmtId="0" fontId="6" fillId="12" borderId="1" xfId="3" applyNumberFormat="1" applyFont="1" applyFill="1" applyBorder="1" applyAlignment="1" applyProtection="1">
      <alignment horizontal="center" vertical="center" wrapText="1"/>
      <protection locked="0"/>
    </xf>
    <xf numFmtId="0" fontId="22" fillId="12" borderId="1" xfId="3" applyNumberFormat="1" applyFont="1" applyFill="1" applyBorder="1" applyAlignment="1" applyProtection="1">
      <alignment horizontal="right" vertical="center" wrapText="1"/>
      <protection locked="0"/>
    </xf>
    <xf numFmtId="0" fontId="6" fillId="12" borderId="11" xfId="3" applyNumberFormat="1" applyFont="1" applyFill="1" applyBorder="1" applyAlignment="1" applyProtection="1">
      <alignment horizontal="center" vertical="center" wrapText="1"/>
      <protection locked="0"/>
    </xf>
    <xf numFmtId="0" fontId="5" fillId="12" borderId="2" xfId="3" applyNumberFormat="1" applyFont="1" applyFill="1" applyBorder="1" applyAlignment="1" applyProtection="1">
      <alignment vertical="center" wrapText="1"/>
      <protection locked="0"/>
    </xf>
    <xf numFmtId="0" fontId="6" fillId="0" borderId="11" xfId="3" applyNumberFormat="1" applyFont="1" applyFill="1" applyBorder="1" applyAlignment="1" applyProtection="1">
      <alignment horizontal="center" vertical="center" wrapText="1"/>
      <protection locked="0"/>
    </xf>
    <xf numFmtId="37" fontId="5" fillId="12" borderId="12" xfId="3" applyNumberFormat="1" applyFont="1" applyFill="1" applyBorder="1" applyAlignment="1" applyProtection="1">
      <alignment vertical="center"/>
    </xf>
    <xf numFmtId="1" fontId="6" fillId="12" borderId="1" xfId="3" applyNumberFormat="1" applyFont="1" applyFill="1" applyBorder="1" applyAlignment="1" applyProtection="1">
      <alignment horizontal="center" vertical="center"/>
      <protection locked="0"/>
    </xf>
    <xf numFmtId="3" fontId="5" fillId="0" borderId="1" xfId="3" applyNumberFormat="1" applyFont="1" applyFill="1" applyBorder="1" applyAlignment="1" applyProtection="1">
      <alignment vertical="center"/>
    </xf>
    <xf numFmtId="3" fontId="5" fillId="0" borderId="1" xfId="3" applyNumberFormat="1" applyFont="1" applyFill="1" applyBorder="1" applyAlignment="1" applyProtection="1">
      <alignment vertical="center"/>
      <protection locked="0"/>
    </xf>
    <xf numFmtId="3" fontId="5" fillId="12"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3" fontId="5" fillId="0" borderId="12"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protection locked="0"/>
    </xf>
    <xf numFmtId="2" fontId="29" fillId="0" borderId="1" xfId="1" applyNumberFormat="1" applyFont="1" applyBorder="1" applyAlignment="1">
      <alignment vertical="center"/>
    </xf>
    <xf numFmtId="3" fontId="2" fillId="0" borderId="1" xfId="1" applyNumberFormat="1" applyBorder="1" applyAlignment="1">
      <alignment vertical="center"/>
    </xf>
    <xf numFmtId="168" fontId="5" fillId="12" borderId="1" xfId="3" applyNumberFormat="1" applyFont="1" applyFill="1" applyBorder="1" applyAlignment="1" applyProtection="1">
      <alignment vertical="center"/>
    </xf>
    <xf numFmtId="39" fontId="6" fillId="9" borderId="15" xfId="3" applyNumberFormat="1" applyFont="1" applyFill="1" applyBorder="1" applyProtection="1"/>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2"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7" fontId="6" fillId="9" borderId="15" xfId="3" applyNumberFormat="1" applyFont="1" applyFill="1" applyBorder="1" applyProtection="1"/>
    <xf numFmtId="2" fontId="6" fillId="9" borderId="15" xfId="3" applyNumberFormat="1" applyFont="1" applyFill="1" applyBorder="1" applyProtection="1"/>
    <xf numFmtId="37" fontId="24" fillId="13" borderId="0" xfId="0" applyNumberFormat="1" applyFont="1" applyFill="1" applyBorder="1"/>
    <xf numFmtId="37" fontId="24" fillId="13" borderId="24" xfId="0" applyNumberFormat="1" applyFont="1" applyFill="1" applyBorder="1"/>
    <xf numFmtId="2" fontId="24" fillId="13" borderId="0" xfId="0" applyNumberFormat="1" applyFont="1" applyFill="1" applyBorder="1"/>
    <xf numFmtId="3" fontId="24" fillId="13" borderId="0" xfId="0" applyNumberFormat="1" applyFont="1" applyFill="1" applyBorder="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5" fillId="12" borderId="12" xfId="3" applyNumberFormat="1" applyFont="1" applyFill="1" applyBorder="1" applyAlignment="1" applyProtection="1">
      <alignment vertical="center"/>
    </xf>
    <xf numFmtId="37" fontId="6" fillId="9" borderId="16" xfId="3" applyNumberFormat="1" applyFont="1" applyFill="1" applyBorder="1" applyProtection="1"/>
    <xf numFmtId="3" fontId="29" fillId="0" borderId="12" xfId="3" applyNumberFormat="1" applyFont="1" applyFill="1" applyBorder="1" applyAlignment="1" applyProtection="1">
      <alignment vertical="center"/>
    </xf>
    <xf numFmtId="37" fontId="24" fillId="0" borderId="1" xfId="3" applyNumberFormat="1" applyFont="1" applyFill="1" applyBorder="1" applyAlignment="1" applyProtection="1">
      <alignment vertical="center"/>
      <protection locked="0"/>
    </xf>
    <xf numFmtId="1" fontId="24" fillId="12" borderId="1" xfId="3" applyNumberFormat="1" applyFont="1" applyFill="1" applyBorder="1" applyAlignment="1" applyProtection="1">
      <alignment vertical="center"/>
    </xf>
    <xf numFmtId="2" fontId="24" fillId="12" borderId="1" xfId="3" applyNumberFormat="1" applyFont="1" applyFill="1" applyBorder="1" applyAlignment="1" applyProtection="1">
      <alignment vertical="center"/>
    </xf>
    <xf numFmtId="37" fontId="24" fillId="12" borderId="1" xfId="3" applyNumberFormat="1" applyFont="1" applyFill="1" applyBorder="1" applyAlignment="1" applyProtection="1">
      <alignment vertical="center"/>
    </xf>
    <xf numFmtId="39" fontId="24" fillId="0" borderId="1" xfId="3" applyNumberFormat="1" applyFont="1" applyFill="1" applyBorder="1" applyAlignment="1" applyProtection="1">
      <alignment vertical="center"/>
      <protection locked="0"/>
    </xf>
    <xf numFmtId="1" fontId="24" fillId="0" borderId="12" xfId="3" applyNumberFormat="1" applyFont="1" applyFill="1" applyBorder="1" applyAlignment="1" applyProtection="1">
      <alignment vertical="center"/>
    </xf>
    <xf numFmtId="3" fontId="24" fillId="0" borderId="1" xfId="3" applyNumberFormat="1" applyFont="1" applyFill="1" applyBorder="1" applyAlignment="1" applyProtection="1">
      <alignment vertical="center"/>
    </xf>
    <xf numFmtId="3" fontId="28" fillId="0" borderId="1" xfId="0" applyNumberFormat="1" applyFont="1" applyBorder="1" applyAlignment="1">
      <alignment vertical="center"/>
    </xf>
    <xf numFmtId="37" fontId="29" fillId="0" borderId="1" xfId="3" applyNumberFormat="1" applyFont="1" applyFill="1" applyBorder="1" applyAlignment="1" applyProtection="1">
      <alignment vertical="center"/>
      <protection locked="0"/>
    </xf>
    <xf numFmtId="4" fontId="28" fillId="0" borderId="1" xfId="0" applyNumberFormat="1" applyFont="1" applyBorder="1" applyAlignment="1">
      <alignment vertical="center"/>
    </xf>
    <xf numFmtId="2" fontId="5" fillId="11"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3" fontId="5" fillId="11" borderId="12" xfId="3" applyNumberFormat="1" applyFont="1" applyFill="1" applyBorder="1" applyAlignment="1" applyProtection="1">
      <alignment vertical="center"/>
    </xf>
    <xf numFmtId="1" fontId="24" fillId="12" borderId="12" xfId="3" applyNumberFormat="1" applyFont="1" applyFill="1" applyBorder="1" applyAlignment="1" applyProtection="1">
      <alignment vertical="center"/>
    </xf>
    <xf numFmtId="0" fontId="6" fillId="11" borderId="11" xfId="3" applyNumberFormat="1" applyFont="1" applyFill="1" applyBorder="1" applyAlignment="1" applyProtection="1">
      <alignment horizontal="center" vertical="center" wrapText="1"/>
      <protection locked="0"/>
    </xf>
    <xf numFmtId="0" fontId="5" fillId="11" borderId="2" xfId="3" applyNumberFormat="1" applyFont="1" applyFill="1" applyBorder="1" applyAlignment="1" applyProtection="1">
      <alignment vertical="center" wrapText="1"/>
      <protection locked="0"/>
    </xf>
    <xf numFmtId="0" fontId="22" fillId="11" borderId="1" xfId="3" applyNumberFormat="1" applyFont="1" applyFill="1" applyBorder="1" applyAlignment="1" applyProtection="1">
      <alignment horizontal="right" vertical="center" wrapText="1"/>
      <protection locked="0"/>
    </xf>
    <xf numFmtId="0" fontId="6" fillId="11" borderId="1" xfId="3" applyNumberFormat="1" applyFont="1" applyFill="1" applyBorder="1" applyAlignment="1" applyProtection="1">
      <alignment horizontal="center" vertical="center" wrapText="1"/>
      <protection locked="0"/>
    </xf>
    <xf numFmtId="39" fontId="24" fillId="13" borderId="0" xfId="0" applyNumberFormat="1" applyFont="1" applyFill="1" applyBorder="1"/>
    <xf numFmtId="37" fontId="0" fillId="0" borderId="1" xfId="0" applyNumberFormat="1" applyBorder="1"/>
    <xf numFmtId="2" fontId="0" fillId="0" borderId="1" xfId="0" applyNumberFormat="1" applyBorder="1"/>
    <xf numFmtId="3" fontId="0" fillId="0" borderId="1" xfId="0" applyNumberFormat="1" applyBorder="1"/>
    <xf numFmtId="170" fontId="24" fillId="13" borderId="0" xfId="0" applyNumberFormat="1" applyFont="1" applyFill="1" applyBorder="1"/>
    <xf numFmtId="173" fontId="11" fillId="0" borderId="0" xfId="3" applyNumberFormat="1" applyFont="1" applyFill="1" applyBorder="1" applyAlignment="1">
      <alignment vertical="center"/>
    </xf>
    <xf numFmtId="173" fontId="11" fillId="0" borderId="0" xfId="3" applyNumberFormat="1" applyFont="1" applyFill="1" applyBorder="1" applyAlignment="1">
      <alignment horizontal="right" vertical="center"/>
    </xf>
    <xf numFmtId="173" fontId="11" fillId="10" borderId="0" xfId="3" applyNumberFormat="1" applyFont="1" applyFill="1" applyBorder="1" applyAlignment="1">
      <alignment vertical="center"/>
    </xf>
    <xf numFmtId="173" fontId="11" fillId="5" borderId="0" xfId="3" applyNumberFormat="1" applyFont="1" applyFill="1" applyBorder="1" applyAlignment="1">
      <alignment vertical="center"/>
    </xf>
    <xf numFmtId="173" fontId="11" fillId="6" borderId="4" xfId="3" applyNumberFormat="1" applyFont="1" applyFill="1" applyBorder="1" applyAlignment="1">
      <alignment vertical="center"/>
    </xf>
    <xf numFmtId="173" fontId="9" fillId="3" borderId="0" xfId="3" applyNumberFormat="1" applyFont="1" applyFill="1" applyBorder="1" applyAlignment="1">
      <alignment vertical="center"/>
    </xf>
    <xf numFmtId="173" fontId="11" fillId="0" borderId="0" xfId="3" applyNumberFormat="1" applyFont="1" applyBorder="1" applyAlignment="1">
      <alignment vertical="center"/>
    </xf>
    <xf numFmtId="4" fontId="5" fillId="11" borderId="1" xfId="3" applyNumberFormat="1" applyFont="1" applyFill="1" applyBorder="1" applyAlignment="1" applyProtection="1">
      <alignment vertical="center"/>
    </xf>
    <xf numFmtId="43" fontId="5" fillId="0" borderId="11" xfId="3" applyFont="1" applyFill="1" applyBorder="1" applyAlignment="1" applyProtection="1">
      <alignment horizontal="center" vertical="center" wrapText="1"/>
      <protection locked="0"/>
    </xf>
    <xf numFmtId="0" fontId="5" fillId="0" borderId="11" xfId="3" applyNumberFormat="1" applyFont="1" applyFill="1" applyBorder="1" applyAlignment="1" applyProtection="1">
      <alignment horizontal="center" vertical="center" wrapText="1"/>
      <protection locked="0"/>
    </xf>
    <xf numFmtId="0" fontId="24" fillId="0" borderId="0" xfId="0" applyFont="1" applyFill="1"/>
    <xf numFmtId="0" fontId="24" fillId="0" borderId="21" xfId="0" applyFont="1" applyFill="1" applyBorder="1"/>
    <xf numFmtId="0" fontId="0" fillId="0" borderId="0" xfId="0" applyFont="1"/>
    <xf numFmtId="0" fontId="0" fillId="9" borderId="21" xfId="0" applyFont="1" applyFill="1" applyBorder="1"/>
    <xf numFmtId="0" fontId="29" fillId="0" borderId="32" xfId="1" applyFont="1" applyBorder="1" applyAlignment="1">
      <alignment vertical="center" wrapText="1"/>
    </xf>
    <xf numFmtId="0" fontId="29" fillId="0" borderId="32" xfId="1" applyFont="1" applyBorder="1" applyAlignment="1">
      <alignment vertical="center"/>
    </xf>
    <xf numFmtId="2" fontId="29" fillId="0" borderId="32" xfId="1" applyNumberFormat="1" applyFont="1" applyBorder="1" applyAlignment="1">
      <alignment vertical="center"/>
    </xf>
    <xf numFmtId="39" fontId="29" fillId="0" borderId="1" xfId="3" applyNumberFormat="1" applyFont="1" applyFill="1" applyBorder="1" applyAlignment="1" applyProtection="1">
      <alignment vertical="center"/>
    </xf>
    <xf numFmtId="1" fontId="2" fillId="14" borderId="1" xfId="0" applyNumberFormat="1" applyFont="1" applyFill="1" applyBorder="1" applyAlignment="1">
      <alignment vertical="center"/>
    </xf>
    <xf numFmtId="1" fontId="32" fillId="14" borderId="1" xfId="0" applyNumberFormat="1" applyFont="1" applyFill="1" applyBorder="1" applyAlignment="1">
      <alignment vertical="center"/>
    </xf>
    <xf numFmtId="0" fontId="0" fillId="9" borderId="20" xfId="0" applyFont="1" applyFill="1" applyBorder="1" applyAlignment="1">
      <alignment horizontal="center"/>
    </xf>
    <xf numFmtId="0" fontId="0" fillId="9" borderId="21" xfId="0" applyFont="1" applyFill="1" applyBorder="1" applyAlignment="1">
      <alignment horizontal="center"/>
    </xf>
    <xf numFmtId="1" fontId="0" fillId="14" borderId="1" xfId="0" applyNumberFormat="1" applyFont="1" applyFill="1" applyBorder="1" applyAlignment="1">
      <alignment vertical="center"/>
    </xf>
    <xf numFmtId="1" fontId="0" fillId="14" borderId="31" xfId="0" applyNumberFormat="1" applyFont="1" applyFill="1" applyBorder="1" applyAlignment="1">
      <alignment vertical="center"/>
    </xf>
    <xf numFmtId="0" fontId="29" fillId="0" borderId="31" xfId="1" applyFont="1" applyBorder="1" applyAlignment="1">
      <alignment vertical="center"/>
    </xf>
    <xf numFmtId="0" fontId="29" fillId="0" borderId="31" xfId="1" applyFont="1" applyBorder="1" applyAlignment="1">
      <alignment vertical="center" wrapText="1"/>
    </xf>
    <xf numFmtId="37" fontId="24" fillId="0" borderId="1" xfId="3" applyNumberFormat="1" applyFont="1" applyFill="1" applyBorder="1" applyAlignment="1" applyProtection="1">
      <alignment vertical="center"/>
    </xf>
    <xf numFmtId="0" fontId="0" fillId="0" borderId="0" xfId="0" applyFont="1" applyFill="1"/>
    <xf numFmtId="0" fontId="0" fillId="0" borderId="21" xfId="0" applyFont="1" applyFill="1" applyBorder="1"/>
    <xf numFmtId="0" fontId="29" fillId="0" borderId="1" xfId="0" applyFont="1" applyFill="1" applyBorder="1" applyAlignment="1">
      <alignment vertical="center" wrapText="1"/>
    </xf>
    <xf numFmtId="0" fontId="29" fillId="0" borderId="1" xfId="0" applyFont="1" applyFill="1" applyBorder="1" applyAlignment="1">
      <alignment vertical="center"/>
    </xf>
    <xf numFmtId="3" fontId="29" fillId="0" borderId="1" xfId="0" applyNumberFormat="1" applyFont="1" applyFill="1" applyBorder="1" applyAlignment="1">
      <alignment vertical="center"/>
    </xf>
    <xf numFmtId="4" fontId="29" fillId="0" borderId="1" xfId="0" applyNumberFormat="1" applyFont="1" applyFill="1" applyBorder="1" applyAlignment="1">
      <alignment vertical="center"/>
    </xf>
    <xf numFmtId="3" fontId="29" fillId="0" borderId="1" xfId="3" applyNumberFormat="1" applyFont="1" applyFill="1" applyBorder="1" applyAlignment="1" applyProtection="1">
      <alignment vertical="center"/>
      <protection locked="0"/>
    </xf>
    <xf numFmtId="0" fontId="0" fillId="0" borderId="0" xfId="0" applyProtection="1">
      <protection locked="0"/>
    </xf>
    <xf numFmtId="0" fontId="0" fillId="9" borderId="21" xfId="0" applyFill="1" applyBorder="1" applyProtection="1">
      <protection locked="0"/>
    </xf>
    <xf numFmtId="0" fontId="0" fillId="0" borderId="1" xfId="0" applyFont="1" applyBorder="1" applyAlignment="1">
      <alignment vertical="center" wrapText="1"/>
    </xf>
    <xf numFmtId="3" fontId="0" fillId="0" borderId="1" xfId="0" applyNumberFormat="1" applyFont="1" applyBorder="1" applyAlignment="1">
      <alignment vertical="center" wrapText="1"/>
    </xf>
    <xf numFmtId="4" fontId="0" fillId="0" borderId="1" xfId="0" applyNumberFormat="1" applyFont="1" applyBorder="1" applyAlignment="1">
      <alignment vertical="center" wrapText="1"/>
    </xf>
    <xf numFmtId="166" fontId="29" fillId="0" borderId="1" xfId="3" applyNumberFormat="1" applyFont="1" applyFill="1" applyBorder="1" applyAlignment="1" applyProtection="1">
      <alignment vertical="center"/>
      <protection locked="0"/>
    </xf>
    <xf numFmtId="166" fontId="29" fillId="0" borderId="12" xfId="3" applyNumberFormat="1" applyFont="1" applyFill="1" applyBorder="1" applyAlignment="1" applyProtection="1">
      <alignment vertical="center"/>
    </xf>
    <xf numFmtId="171" fontId="0" fillId="0" borderId="1" xfId="0" applyNumberFormat="1" applyFont="1" applyBorder="1" applyAlignment="1">
      <alignment vertical="center" wrapText="1"/>
    </xf>
    <xf numFmtId="166" fontId="0" fillId="0" borderId="0" xfId="0" applyNumberFormat="1"/>
    <xf numFmtId="43" fontId="5" fillId="0" borderId="25" xfId="3" applyFont="1" applyFill="1" applyBorder="1" applyAlignment="1" applyProtection="1">
      <alignment horizontal="center" vertical="center" wrapText="1"/>
      <protection locked="0"/>
    </xf>
    <xf numFmtId="0" fontId="29" fillId="0" borderId="2" xfId="0" applyFont="1" applyBorder="1" applyAlignment="1">
      <alignment vertical="center" wrapText="1"/>
    </xf>
    <xf numFmtId="0" fontId="29" fillId="0" borderId="31" xfId="0" applyFont="1" applyBorder="1" applyAlignment="1">
      <alignment vertical="center"/>
    </xf>
    <xf numFmtId="0" fontId="34" fillId="0" borderId="1" xfId="0" applyFont="1" applyBorder="1" applyAlignment="1">
      <alignment vertical="center" wrapText="1"/>
    </xf>
    <xf numFmtId="0" fontId="36" fillId="17" borderId="1" xfId="0" applyFont="1" applyFill="1" applyBorder="1" applyAlignment="1">
      <alignment vertical="center"/>
    </xf>
    <xf numFmtId="0" fontId="37" fillId="17" borderId="1" xfId="0" applyFont="1" applyFill="1" applyBorder="1" applyAlignment="1">
      <alignment horizontal="left" vertical="center" wrapText="1"/>
    </xf>
    <xf numFmtId="0" fontId="37" fillId="17" borderId="1" xfId="0" applyFont="1" applyFill="1" applyBorder="1" applyAlignment="1">
      <alignment horizontal="right" vertical="center"/>
    </xf>
    <xf numFmtId="3" fontId="37" fillId="17" borderId="1" xfId="0" applyNumberFormat="1" applyFont="1" applyFill="1" applyBorder="1" applyAlignment="1">
      <alignment horizontal="right" vertical="center"/>
    </xf>
    <xf numFmtId="3" fontId="29" fillId="17" borderId="1" xfId="3" applyNumberFormat="1" applyFont="1" applyFill="1" applyBorder="1" applyAlignment="1" applyProtection="1">
      <alignment vertical="center"/>
      <protection locked="0"/>
    </xf>
    <xf numFmtId="1" fontId="32" fillId="14" borderId="1" xfId="0" applyNumberFormat="1" applyFont="1" applyFill="1" applyBorder="1" applyAlignment="1" applyProtection="1">
      <alignment vertical="center"/>
      <protection locked="0"/>
    </xf>
    <xf numFmtId="43" fontId="6" fillId="13" borderId="23" xfId="3" applyFont="1" applyFill="1" applyBorder="1" applyAlignment="1" applyProtection="1">
      <alignment horizontal="center" vertical="center" wrapText="1"/>
      <protection locked="0"/>
    </xf>
    <xf numFmtId="0" fontId="1" fillId="17" borderId="1" xfId="0" applyFont="1" applyFill="1" applyBorder="1" applyAlignment="1">
      <alignment horizontal="left" vertical="center" wrapText="1"/>
    </xf>
    <xf numFmtId="1" fontId="24" fillId="0" borderId="12" xfId="3" applyNumberFormat="1" applyFont="1" applyFill="1" applyBorder="1" applyAlignment="1" applyProtection="1">
      <alignment vertical="center"/>
      <protection locked="0"/>
    </xf>
    <xf numFmtId="43" fontId="6" fillId="17" borderId="11" xfId="3" applyFont="1" applyFill="1" applyBorder="1" applyAlignment="1" applyProtection="1">
      <alignment horizontal="center" vertical="center" wrapText="1"/>
      <protection locked="0"/>
    </xf>
    <xf numFmtId="3" fontId="37" fillId="17" borderId="1" xfId="0" applyNumberFormat="1" applyFont="1" applyFill="1" applyBorder="1" applyAlignment="1">
      <alignment horizontal="right" vertical="center"/>
    </xf>
    <xf numFmtId="167" fontId="24" fillId="13" borderId="0" xfId="0" applyNumberFormat="1" applyFont="1" applyFill="1" applyBorder="1"/>
    <xf numFmtId="167" fontId="24" fillId="13" borderId="24" xfId="0" applyNumberFormat="1" applyFont="1" applyFill="1" applyBorder="1"/>
    <xf numFmtId="39" fontId="24" fillId="13" borderId="0" xfId="0" applyNumberFormat="1" applyFont="1" applyFill="1" applyBorder="1"/>
    <xf numFmtId="170" fontId="24" fillId="13" borderId="0" xfId="0" applyNumberFormat="1" applyFont="1" applyFill="1" applyBorder="1"/>
    <xf numFmtId="0" fontId="37" fillId="17" borderId="1" xfId="0" applyFont="1" applyFill="1" applyBorder="1" applyAlignment="1">
      <alignment horizontal="left" vertical="center" wrapText="1"/>
    </xf>
    <xf numFmtId="0" fontId="37" fillId="17" borderId="1" xfId="0" applyFont="1" applyFill="1" applyBorder="1" applyAlignment="1">
      <alignment horizontal="right" vertical="center"/>
    </xf>
    <xf numFmtId="3" fontId="37" fillId="17" borderId="1" xfId="0" applyNumberFormat="1" applyFont="1" applyFill="1" applyBorder="1" applyAlignment="1">
      <alignment horizontal="right" vertical="center"/>
    </xf>
    <xf numFmtId="0" fontId="37" fillId="17" borderId="1" xfId="0" applyFont="1" applyFill="1" applyBorder="1" applyAlignment="1">
      <alignment vertical="center" wrapText="1"/>
    </xf>
    <xf numFmtId="4" fontId="37" fillId="17" borderId="1" xfId="0" applyNumberFormat="1" applyFont="1" applyFill="1" applyBorder="1" applyAlignment="1">
      <alignment horizontal="right" vertical="center" wrapText="1"/>
    </xf>
    <xf numFmtId="0" fontId="22" fillId="17" borderId="1" xfId="0" applyFont="1" applyFill="1" applyBorder="1" applyAlignment="1">
      <alignment horizontal="left" vertical="center"/>
    </xf>
    <xf numFmtId="0" fontId="1" fillId="17" borderId="1" xfId="0" applyFont="1" applyFill="1" applyBorder="1" applyAlignment="1">
      <alignment horizontal="center" vertical="center" wrapText="1"/>
    </xf>
    <xf numFmtId="1" fontId="26" fillId="17" borderId="12" xfId="3" applyNumberFormat="1" applyFont="1" applyFill="1" applyBorder="1" applyAlignment="1" applyProtection="1">
      <alignment vertical="center"/>
    </xf>
    <xf numFmtId="3" fontId="31" fillId="17" borderId="12" xfId="3" applyNumberFormat="1" applyFont="1" applyFill="1" applyBorder="1" applyAlignment="1" applyProtection="1">
      <alignment vertical="center"/>
    </xf>
    <xf numFmtId="0" fontId="5" fillId="0" borderId="0" xfId="1" applyFont="1"/>
    <xf numFmtId="0" fontId="13" fillId="2" borderId="0" xfId="1" applyFont="1" applyFill="1" applyBorder="1" applyAlignment="1" applyProtection="1">
      <alignment horizontal="center" vertical="center" wrapText="1"/>
    </xf>
    <xf numFmtId="0" fontId="31" fillId="17" borderId="1" xfId="1" applyFont="1" applyFill="1" applyBorder="1" applyAlignment="1">
      <alignment vertical="center"/>
    </xf>
    <xf numFmtId="0" fontId="0" fillId="0" borderId="0" xfId="0"/>
    <xf numFmtId="167" fontId="24" fillId="13" borderId="0" xfId="0" applyNumberFormat="1" applyFont="1" applyFill="1" applyBorder="1"/>
    <xf numFmtId="0" fontId="1" fillId="0" borderId="0" xfId="0" applyFont="1"/>
    <xf numFmtId="0" fontId="0" fillId="0" borderId="35" xfId="0" applyBorder="1"/>
    <xf numFmtId="3" fontId="35" fillId="0" borderId="36" xfId="0" applyNumberFormat="1" applyFont="1" applyBorder="1" applyAlignment="1">
      <alignment horizontal="right"/>
    </xf>
    <xf numFmtId="0" fontId="35" fillId="0" borderId="36" xfId="0" applyFont="1" applyBorder="1" applyAlignment="1">
      <alignment horizontal="right"/>
    </xf>
    <xf numFmtId="0" fontId="35" fillId="0" borderId="17" xfId="0" applyFont="1" applyBorder="1" applyAlignment="1"/>
    <xf numFmtId="168" fontId="35" fillId="0" borderId="36" xfId="0" applyNumberFormat="1" applyFont="1" applyBorder="1" applyAlignment="1">
      <alignment horizontal="right"/>
    </xf>
    <xf numFmtId="0" fontId="1" fillId="0" borderId="1" xfId="0" applyFont="1" applyBorder="1"/>
    <xf numFmtId="0" fontId="29" fillId="0" borderId="1" xfId="1" applyFont="1" applyFill="1" applyBorder="1" applyAlignment="1">
      <alignment vertical="center"/>
    </xf>
    <xf numFmtId="3" fontId="29" fillId="0" borderId="1" xfId="1" applyNumberFormat="1" applyFont="1" applyFill="1" applyBorder="1" applyAlignment="1">
      <alignment vertical="center"/>
    </xf>
    <xf numFmtId="0" fontId="29" fillId="0" borderId="1" xfId="1" applyFont="1" applyFill="1" applyBorder="1" applyAlignment="1">
      <alignment vertical="center" wrapText="1"/>
    </xf>
    <xf numFmtId="37" fontId="24" fillId="13" borderId="0" xfId="0" applyNumberFormat="1" applyFont="1" applyFill="1" applyBorder="1"/>
    <xf numFmtId="37" fontId="24" fillId="13" borderId="24" xfId="0" applyNumberFormat="1" applyFont="1" applyFill="1" applyBorder="1"/>
    <xf numFmtId="2" fontId="24" fillId="13" borderId="0" xfId="0" applyNumberFormat="1" applyFont="1" applyFill="1" applyBorder="1"/>
    <xf numFmtId="3" fontId="24" fillId="13" borderId="0" xfId="0" applyNumberFormat="1" applyFont="1" applyFill="1" applyBorder="1"/>
    <xf numFmtId="0" fontId="29" fillId="0" borderId="31" xfId="1" applyFont="1" applyBorder="1" applyAlignment="1">
      <alignment vertical="center" wrapText="1"/>
    </xf>
    <xf numFmtId="1" fontId="29" fillId="0" borderId="1" xfId="1" applyNumberFormat="1" applyFont="1" applyFill="1" applyBorder="1" applyAlignment="1">
      <alignment vertical="center"/>
    </xf>
    <xf numFmtId="0" fontId="22" fillId="16" borderId="1" xfId="10" applyNumberFormat="1" applyFont="1" applyFill="1" applyBorder="1" applyAlignment="1" applyProtection="1">
      <alignment horizontal="center" vertical="center" wrapText="1"/>
      <protection locked="0"/>
    </xf>
    <xf numFmtId="0" fontId="37" fillId="16" borderId="1" xfId="0" applyFont="1" applyFill="1" applyBorder="1" applyAlignment="1">
      <alignment vertical="center"/>
    </xf>
    <xf numFmtId="0" fontId="37" fillId="16" borderId="1" xfId="0" applyFont="1" applyFill="1" applyBorder="1" applyAlignment="1">
      <alignment vertical="center" wrapText="1"/>
    </xf>
    <xf numFmtId="0" fontId="38" fillId="16" borderId="1" xfId="0" applyFont="1" applyFill="1" applyBorder="1" applyAlignment="1">
      <alignment vertical="center" wrapText="1"/>
    </xf>
    <xf numFmtId="3" fontId="37" fillId="16" borderId="1" xfId="0" applyNumberFormat="1" applyFont="1" applyFill="1" applyBorder="1" applyAlignment="1">
      <alignment horizontal="right" vertical="center"/>
    </xf>
    <xf numFmtId="0" fontId="37" fillId="16" borderId="1" xfId="0" applyFont="1" applyFill="1" applyBorder="1" applyAlignment="1">
      <alignment horizontal="right" vertical="center"/>
    </xf>
    <xf numFmtId="2" fontId="22" fillId="16" borderId="1" xfId="10" applyNumberFormat="1" applyFont="1" applyFill="1" applyBorder="1" applyAlignment="1" applyProtection="1">
      <alignment horizontal="right" vertical="center"/>
      <protection locked="0"/>
    </xf>
    <xf numFmtId="168" fontId="22" fillId="16" borderId="1" xfId="10" applyNumberFormat="1" applyFont="1" applyFill="1" applyBorder="1" applyAlignment="1" applyProtection="1">
      <alignment horizontal="right" vertical="center"/>
      <protection locked="0"/>
    </xf>
    <xf numFmtId="4" fontId="37" fillId="16" borderId="1" xfId="0" applyNumberFormat="1" applyFont="1" applyFill="1" applyBorder="1" applyAlignment="1">
      <alignment horizontal="right" vertical="center"/>
    </xf>
    <xf numFmtId="0" fontId="0" fillId="0" borderId="21" xfId="0" applyBorder="1" applyAlignment="1">
      <alignment wrapText="1"/>
    </xf>
    <xf numFmtId="0" fontId="29" fillId="0" borderId="0" xfId="0" applyFont="1" applyAlignment="1">
      <alignment horizontal="left" vertical="center" wrapText="1"/>
    </xf>
    <xf numFmtId="0" fontId="24" fillId="0" borderId="0" xfId="0" applyFont="1" applyAlignment="1">
      <alignment wrapText="1"/>
    </xf>
    <xf numFmtId="0" fontId="0" fillId="0" borderId="21" xfId="0" applyFont="1" applyBorder="1" applyAlignment="1">
      <alignment horizontal="center" vertical="center"/>
    </xf>
    <xf numFmtId="169" fontId="0" fillId="0" borderId="23" xfId="0" applyNumberFormat="1" applyFont="1" applyBorder="1" applyAlignment="1">
      <alignment horizontal="center" vertical="center"/>
    </xf>
    <xf numFmtId="0" fontId="27" fillId="0" borderId="21" xfId="0" applyFont="1" applyBorder="1" applyAlignment="1">
      <alignment horizontal="center"/>
    </xf>
    <xf numFmtId="169" fontId="27" fillId="0" borderId="23" xfId="0" applyNumberFormat="1" applyFont="1" applyBorder="1" applyAlignment="1">
      <alignment horizontal="center"/>
    </xf>
    <xf numFmtId="0" fontId="41" fillId="0" borderId="21" xfId="0" applyFont="1" applyBorder="1" applyAlignment="1">
      <alignment horizontal="center" vertical="center" wrapText="1"/>
    </xf>
    <xf numFmtId="1" fontId="1" fillId="17" borderId="1" xfId="0" applyNumberFormat="1" applyFont="1" applyFill="1" applyBorder="1" applyAlignment="1">
      <alignment horizontal="right" vertical="center"/>
    </xf>
    <xf numFmtId="0" fontId="1" fillId="17" borderId="1" xfId="0" applyFont="1" applyFill="1" applyBorder="1" applyAlignment="1">
      <alignment horizontal="right" vertical="center"/>
    </xf>
    <xf numFmtId="168" fontId="1" fillId="17" borderId="1" xfId="0" applyNumberFormat="1" applyFont="1" applyFill="1" applyBorder="1" applyAlignment="1">
      <alignment horizontal="right" vertical="center"/>
    </xf>
    <xf numFmtId="2" fontId="1" fillId="17" borderId="1" xfId="0" applyNumberFormat="1" applyFont="1" applyFill="1" applyBorder="1" applyAlignment="1">
      <alignment horizontal="right" vertical="center"/>
    </xf>
    <xf numFmtId="2" fontId="26" fillId="17" borderId="1" xfId="0" applyNumberFormat="1" applyFont="1" applyFill="1" applyBorder="1" applyAlignment="1">
      <alignment vertical="center"/>
    </xf>
    <xf numFmtId="0" fontId="26" fillId="16" borderId="11" xfId="10" applyNumberFormat="1" applyFont="1" applyFill="1" applyBorder="1" applyAlignment="1" applyProtection="1">
      <alignment horizontal="center" vertical="center" wrapText="1"/>
      <protection locked="0"/>
    </xf>
    <xf numFmtId="0" fontId="31" fillId="16" borderId="1" xfId="1" applyFont="1" applyFill="1" applyBorder="1" applyAlignment="1">
      <alignment vertical="center"/>
    </xf>
    <xf numFmtId="0" fontId="31" fillId="16" borderId="1" xfId="1" applyFont="1" applyFill="1" applyBorder="1" applyAlignment="1">
      <alignment vertical="center" wrapText="1"/>
    </xf>
    <xf numFmtId="0" fontId="31" fillId="16" borderId="1" xfId="1" applyFont="1" applyFill="1" applyBorder="1"/>
    <xf numFmtId="3" fontId="1" fillId="16" borderId="1" xfId="0" applyNumberFormat="1" applyFont="1" applyFill="1" applyBorder="1" applyAlignment="1">
      <alignment horizontal="right" vertical="center"/>
    </xf>
    <xf numFmtId="164" fontId="26" fillId="16" borderId="1" xfId="10" applyNumberFormat="1" applyFont="1" applyFill="1" applyBorder="1" applyAlignment="1" applyProtection="1">
      <alignment horizontal="right" vertical="center"/>
      <protection locked="0"/>
    </xf>
    <xf numFmtId="4" fontId="1" fillId="16" borderId="1" xfId="0" applyNumberFormat="1" applyFont="1" applyFill="1" applyBorder="1" applyAlignment="1">
      <alignment horizontal="right" vertical="center"/>
    </xf>
    <xf numFmtId="4" fontId="31" fillId="16" borderId="1" xfId="1" applyNumberFormat="1" applyFont="1" applyFill="1" applyBorder="1" applyAlignment="1">
      <alignment horizontal="right" vertical="center"/>
    </xf>
    <xf numFmtId="0" fontId="1" fillId="16" borderId="1" xfId="0" applyFont="1" applyFill="1" applyBorder="1" applyAlignment="1">
      <alignment horizontal="right" vertical="center"/>
    </xf>
    <xf numFmtId="3" fontId="24" fillId="16" borderId="1" xfId="3" applyNumberFormat="1" applyFont="1" applyFill="1" applyBorder="1" applyAlignment="1" applyProtection="1">
      <alignment vertical="center"/>
      <protection locked="0"/>
    </xf>
    <xf numFmtId="3" fontId="24" fillId="16" borderId="12" xfId="3" applyNumberFormat="1" applyFont="1" applyFill="1" applyBorder="1" applyAlignment="1" applyProtection="1">
      <alignment vertical="center"/>
    </xf>
    <xf numFmtId="43" fontId="26" fillId="16" borderId="1" xfId="10" applyFont="1" applyFill="1" applyBorder="1" applyAlignment="1" applyProtection="1">
      <alignment horizontal="center" vertical="center" wrapText="1"/>
      <protection locked="0"/>
    </xf>
    <xf numFmtId="3" fontId="31" fillId="16" borderId="1" xfId="1" applyNumberFormat="1" applyFont="1" applyFill="1" applyBorder="1" applyAlignment="1">
      <alignment horizontal="right" vertical="center"/>
    </xf>
    <xf numFmtId="3" fontId="26" fillId="16" borderId="1" xfId="10" applyNumberFormat="1" applyFont="1" applyFill="1" applyBorder="1" applyAlignment="1" applyProtection="1">
      <alignment horizontal="right" vertical="center"/>
      <protection locked="0"/>
    </xf>
    <xf numFmtId="3" fontId="26" fillId="16" borderId="1" xfId="10" applyNumberFormat="1" applyFont="1" applyFill="1" applyBorder="1" applyAlignment="1" applyProtection="1">
      <alignment horizontal="right" vertical="center"/>
    </xf>
    <xf numFmtId="4" fontId="26" fillId="16" borderId="1" xfId="10" applyNumberFormat="1" applyFont="1" applyFill="1" applyBorder="1" applyAlignment="1" applyProtection="1">
      <alignment horizontal="right" vertical="center"/>
      <protection locked="0"/>
    </xf>
    <xf numFmtId="4" fontId="26" fillId="16" borderId="1" xfId="1" applyNumberFormat="1" applyFont="1" applyFill="1" applyBorder="1" applyAlignment="1">
      <alignment horizontal="right" vertical="center"/>
    </xf>
    <xf numFmtId="0" fontId="26" fillId="16" borderId="1" xfId="10" applyNumberFormat="1" applyFont="1" applyFill="1" applyBorder="1" applyAlignment="1" applyProtection="1">
      <alignment horizontal="center" vertical="center" wrapText="1"/>
      <protection locked="0"/>
    </xf>
    <xf numFmtId="2" fontId="26" fillId="16" borderId="1" xfId="10" applyNumberFormat="1" applyFont="1" applyFill="1" applyBorder="1" applyAlignment="1" applyProtection="1">
      <alignment horizontal="right" vertical="center"/>
      <protection locked="0"/>
    </xf>
    <xf numFmtId="0" fontId="24" fillId="0" borderId="11" xfId="3" applyNumberFormat="1" applyFont="1" applyFill="1" applyBorder="1" applyAlignment="1" applyProtection="1">
      <alignment horizontal="center" vertical="center" wrapText="1"/>
      <protection locked="0"/>
    </xf>
    <xf numFmtId="1" fontId="24" fillId="0" borderId="1" xfId="3" applyNumberFormat="1" applyFont="1" applyFill="1" applyBorder="1" applyAlignment="1" applyProtection="1">
      <alignment vertical="center"/>
      <protection locked="0"/>
    </xf>
    <xf numFmtId="2" fontId="24" fillId="0" borderId="1" xfId="3" applyNumberFormat="1" applyFont="1" applyFill="1" applyBorder="1" applyAlignment="1" applyProtection="1">
      <alignment vertical="center"/>
      <protection locked="0"/>
    </xf>
    <xf numFmtId="3" fontId="24" fillId="0" borderId="1" xfId="3" applyNumberFormat="1" applyFont="1" applyFill="1" applyBorder="1" applyAlignment="1" applyProtection="1">
      <alignment vertical="center"/>
      <protection locked="0"/>
    </xf>
    <xf numFmtId="3" fontId="24" fillId="0" borderId="12" xfId="3" applyNumberFormat="1" applyFont="1" applyFill="1" applyBorder="1" applyAlignment="1" applyProtection="1">
      <alignment vertical="center"/>
    </xf>
    <xf numFmtId="0" fontId="26" fillId="17" borderId="1" xfId="10" applyNumberFormat="1" applyFont="1" applyFill="1" applyBorder="1" applyAlignment="1" applyProtection="1">
      <alignment horizontal="center" vertical="center" wrapText="1"/>
      <protection locked="0"/>
    </xf>
    <xf numFmtId="0" fontId="26" fillId="17" borderId="1" xfId="1" applyFont="1" applyFill="1" applyBorder="1" applyAlignment="1">
      <alignment vertical="center"/>
    </xf>
    <xf numFmtId="174" fontId="1" fillId="17" borderId="1" xfId="0" applyNumberFormat="1" applyFont="1" applyFill="1" applyBorder="1" applyAlignment="1">
      <alignment horizontal="right" vertical="center"/>
    </xf>
    <xf numFmtId="4" fontId="1" fillId="17" borderId="1" xfId="0" applyNumberFormat="1" applyFont="1" applyFill="1" applyBorder="1" applyAlignment="1">
      <alignment horizontal="right" vertical="center"/>
    </xf>
    <xf numFmtId="0" fontId="1" fillId="17" borderId="1" xfId="0" applyFont="1" applyFill="1" applyBorder="1" applyAlignment="1">
      <alignment horizontal="right"/>
    </xf>
    <xf numFmtId="3" fontId="26" fillId="17" borderId="1" xfId="5" applyNumberFormat="1" applyFont="1" applyFill="1" applyBorder="1" applyAlignment="1">
      <alignment horizontal="right" vertical="center"/>
    </xf>
    <xf numFmtId="0" fontId="1" fillId="17" borderId="1" xfId="0" applyFont="1" applyFill="1" applyBorder="1" applyAlignment="1">
      <alignment wrapText="1"/>
    </xf>
    <xf numFmtId="172" fontId="24" fillId="0" borderId="1" xfId="3" applyNumberFormat="1" applyFont="1" applyFill="1" applyBorder="1" applyAlignment="1" applyProtection="1">
      <alignment vertical="center"/>
      <protection locked="0"/>
    </xf>
    <xf numFmtId="0" fontId="22" fillId="12" borderId="32" xfId="3" applyNumberFormat="1" applyFont="1" applyFill="1" applyBorder="1" applyAlignment="1" applyProtection="1">
      <alignment horizontal="right" vertical="center" wrapText="1"/>
      <protection locked="0"/>
    </xf>
    <xf numFmtId="0" fontId="29" fillId="0" borderId="6" xfId="1" applyFont="1" applyBorder="1" applyAlignment="1" applyProtection="1">
      <alignment vertical="center" wrapText="1"/>
      <protection locked="0"/>
    </xf>
    <xf numFmtId="0" fontId="29" fillId="0" borderId="2" xfId="1" applyFont="1" applyBorder="1" applyAlignment="1" applyProtection="1">
      <alignment vertical="center"/>
      <protection locked="0"/>
    </xf>
    <xf numFmtId="0" fontId="34" fillId="0" borderId="1" xfId="0" applyFont="1" applyBorder="1" applyAlignment="1" applyProtection="1">
      <alignment vertical="center" wrapText="1"/>
      <protection locked="0"/>
    </xf>
    <xf numFmtId="0" fontId="26" fillId="13" borderId="23" xfId="10" applyNumberFormat="1" applyFont="1" applyFill="1" applyBorder="1" applyAlignment="1" applyProtection="1">
      <alignment horizontal="left" wrapText="1"/>
      <protection locked="0"/>
    </xf>
    <xf numFmtId="37" fontId="26" fillId="17" borderId="1" xfId="3" applyNumberFormat="1" applyFont="1" applyFill="1" applyBorder="1" applyAlignment="1" applyProtection="1">
      <alignment horizontal="right" vertical="center"/>
      <protection locked="0"/>
    </xf>
    <xf numFmtId="0" fontId="0" fillId="0" borderId="1" xfId="0" applyBorder="1"/>
    <xf numFmtId="166" fontId="0" fillId="0" borderId="1" xfId="5" applyNumberFormat="1" applyFont="1" applyBorder="1"/>
    <xf numFmtId="166" fontId="0" fillId="0" borderId="1" xfId="0" applyNumberFormat="1" applyBorder="1"/>
    <xf numFmtId="4" fontId="29" fillId="0" borderId="1" xfId="1" applyNumberFormat="1" applyFont="1" applyFill="1" applyBorder="1" applyAlignment="1">
      <alignment vertical="center"/>
    </xf>
    <xf numFmtId="4" fontId="29" fillId="0" borderId="1" xfId="1" applyNumberFormat="1" applyFont="1" applyFill="1" applyBorder="1" applyAlignment="1" applyProtection="1">
      <alignment vertical="center"/>
      <protection locked="0"/>
    </xf>
    <xf numFmtId="2" fontId="29" fillId="0" borderId="33" xfId="1" applyNumberFormat="1" applyFont="1" applyBorder="1" applyAlignment="1">
      <alignment vertical="center"/>
    </xf>
    <xf numFmtId="2" fontId="29" fillId="0" borderId="5" xfId="1" applyNumberFormat="1" applyFont="1" applyBorder="1" applyAlignment="1">
      <alignment vertical="center"/>
    </xf>
    <xf numFmtId="2" fontId="29" fillId="0" borderId="5" xfId="3" applyNumberFormat="1" applyFont="1" applyFill="1" applyBorder="1" applyAlignment="1" applyProtection="1">
      <alignment vertical="center"/>
    </xf>
    <xf numFmtId="2" fontId="29" fillId="0" borderId="5" xfId="3" applyNumberFormat="1" applyFont="1" applyFill="1" applyBorder="1" applyAlignment="1" applyProtection="1">
      <alignment vertical="center"/>
      <protection locked="0"/>
    </xf>
    <xf numFmtId="4" fontId="24" fillId="0" borderId="1" xfId="3" applyNumberFormat="1" applyFont="1" applyFill="1" applyBorder="1" applyAlignment="1" applyProtection="1">
      <alignment vertical="center"/>
    </xf>
    <xf numFmtId="0" fontId="0" fillId="0" borderId="0" xfId="0" applyBorder="1"/>
    <xf numFmtId="166" fontId="0" fillId="0" borderId="0" xfId="0" applyNumberFormat="1" applyBorder="1"/>
    <xf numFmtId="0" fontId="0" fillId="18" borderId="0" xfId="0" applyFill="1" applyBorder="1"/>
    <xf numFmtId="175" fontId="9" fillId="3" borderId="0" xfId="3" applyNumberFormat="1" applyFont="1" applyFill="1" applyBorder="1" applyAlignment="1">
      <alignment vertic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5" xfId="1" applyFont="1" applyFill="1" applyBorder="1" applyAlignment="1" applyProtection="1">
      <alignment horizontal="center" vertical="center" wrapText="1"/>
    </xf>
    <xf numFmtId="0" fontId="23" fillId="9" borderId="6" xfId="1" applyFont="1" applyFill="1" applyBorder="1" applyAlignment="1" applyProtection="1">
      <alignment horizontal="center" vertical="center" wrapText="1"/>
    </xf>
    <xf numFmtId="0" fontId="23" fillId="9" borderId="26" xfId="1" applyFont="1" applyFill="1" applyBorder="1" applyAlignment="1" applyProtection="1">
      <alignment horizontal="center" vertical="center" wrapText="1"/>
    </xf>
    <xf numFmtId="0" fontId="35" fillId="15" borderId="17" xfId="0" applyFont="1" applyFill="1" applyBorder="1" applyAlignment="1">
      <alignment horizontal="center"/>
    </xf>
    <xf numFmtId="0" fontId="35" fillId="15" borderId="34" xfId="0" applyFont="1" applyFill="1" applyBorder="1" applyAlignment="1">
      <alignment horizont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2" xfId="0" applyFont="1" applyFill="1" applyBorder="1" applyAlignment="1">
      <alignment horizontal="center" vertical="center"/>
    </xf>
  </cellXfs>
  <cellStyles count="21">
    <cellStyle name="Comma" xfId="5" builtinId="3"/>
    <cellStyle name="Comma 2" xfId="3"/>
    <cellStyle name="Comma 2 2" xfId="10"/>
    <cellStyle name="Comma 2 3" xfId="7"/>
    <cellStyle name="Comma 3" xfId="2"/>
    <cellStyle name="Comma 3 2" xfId="9"/>
    <cellStyle name="Comma 3 3" xfId="6"/>
    <cellStyle name="Currency 2" xfId="13"/>
    <cellStyle name="Normal" xfId="0" builtinId="0"/>
    <cellStyle name="Normal 2" xfId="1"/>
    <cellStyle name="Normal 2 2" xfId="12"/>
    <cellStyle name="Normal 3" xfId="4"/>
    <cellStyle name="Normal 3 2" xfId="14"/>
    <cellStyle name="Normal 3 3" xfId="11"/>
    <cellStyle name="Normal 3 4" xfId="8"/>
    <cellStyle name="Normal 4" xfId="15"/>
    <cellStyle name="Normal 5" xfId="16"/>
    <cellStyle name="Normal 6" xfId="17"/>
    <cellStyle name="Normal 7" xfId="18"/>
    <cellStyle name="Normal 8" xfId="19"/>
    <cellStyle name="Normal 9" xfId="20"/>
  </cellStyles>
  <dxfs count="14">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9" formatCode="m/d/yy;@"/>
    </dxf>
    <dxf>
      <font>
        <b/>
        <strike val="0"/>
        <outline val="0"/>
        <shadow val="0"/>
        <u val="none"/>
        <vertAlign val="baseline"/>
        <sz val="11"/>
        <color theme="3" tint="-0.249977111117893"/>
        <name val="Calibri"/>
        <scheme val="minor"/>
      </font>
      <alignment horizontal="center" vertical="bottom" textRotation="0" wrapText="0" indent="0" relativeIndent="0" justifyLastLine="0" shrinkToFit="0" readingOrder="0"/>
    </dxf>
    <dxf>
      <numFmt numFmtId="166" formatCode="_(* #,##0_);_(* \(#,##0\);_(* &quot;-&quot;??_);_(@_)"/>
      <border diagonalUp="0" diagonalDown="0" outline="0">
        <left/>
        <right/>
        <top/>
        <bottom/>
      </border>
    </dxf>
    <dxf>
      <numFmt numFmtId="166" formatCode="_(* #,##0_);_(* \(#,##0\);_(* &quot;-&quot;??_);_(@_)"/>
    </dxf>
    <dxf>
      <fill>
        <patternFill patternType="solid">
          <fgColor indexed="64"/>
          <bgColor theme="4" tint="0.79998168889431442"/>
        </patternFill>
      </fill>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inden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95250</xdr:colOff>
      <xdr:row>7</xdr:row>
      <xdr:rowOff>129887</xdr:rowOff>
    </xdr:from>
    <xdr:to>
      <xdr:col>3</xdr:col>
      <xdr:colOff>554182</xdr:colOff>
      <xdr:row>7</xdr:row>
      <xdr:rowOff>129887</xdr:rowOff>
    </xdr:to>
    <xdr:cxnSp macro="">
      <xdr:nvCxnSpPr>
        <xdr:cNvPr id="2" name="Straight Connector 1"/>
        <xdr:cNvCxnSpPr/>
      </xdr:nvCxnSpPr>
      <xdr:spPr>
        <a:xfrm>
          <a:off x="1924050" y="1463387"/>
          <a:ext cx="458932"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ywilliams/AppData/Local/Microsoft/Windows/Temporary%20Internet%20Files/Content.Outlook/2CCIILS7/Burden%20Table_Comm%20Elig%20and%20APPROVED_Part%20245_7%2029%2013%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ordKeeping"/>
      <sheetName val="Reporting"/>
      <sheetName val="60 day Summ"/>
      <sheetName val="Burden Summary"/>
      <sheetName val="Note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2" name="Table2" displayName="Table2" ref="A3:F15" totalsRowCount="1" headerRowDxfId="13" headerRowBorderDxfId="12" tableBorderDxfId="11">
  <tableColumns count="6">
    <tableColumn id="1" name=" " totalsRowDxfId="10"/>
    <tableColumn id="2" name="Estimated # Respondents" totalsRowDxfId="9"/>
    <tableColumn id="3" name="Responses Per Respondent" totalsRowDxfId="8"/>
    <tableColumn id="4" name="Total Annual Responses (Col. BxC)" totalsRowDxfId="7"/>
    <tableColumn id="5" name="Estimated Avg. # of Hours Per Response" totalsRowDxfId="6"/>
    <tableColumn id="6" name="Estimated Total Hours (Col. DxE)" dataDxfId="5" totalsRowDxfId="4"/>
  </tableColumns>
  <tableStyleInfo name="TableStyleMedium23" showFirstColumn="0" showLastColumn="0" showRowStripes="1" showColumnStripes="0"/>
</table>
</file>

<file path=xl/tables/table2.xml><?xml version="1.0" encoding="utf-8"?>
<table xmlns="http://schemas.openxmlformats.org/spreadsheetml/2006/main" id="6" name="Table6" displayName="Table6" ref="A1:C66" totalsRowShown="0" headerRowDxfId="3">
  <autoFilter ref="A1:C66"/>
  <tableColumns count="3">
    <tableColumn id="1" name="Date " dataDxfId="2"/>
    <tableColumn id="2" name="User Initials " dataDxfId="1"/>
    <tableColumn id="3"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3">
    <tabColor theme="3" tint="0.39997558519241921"/>
  </sheetPr>
  <dimension ref="A1:R36"/>
  <sheetViews>
    <sheetView tabSelected="1" zoomScale="70" zoomScaleNormal="70" workbookViewId="0">
      <pane xSplit="15" ySplit="4" topLeftCell="P5" activePane="bottomRight" state="frozen"/>
      <selection pane="topRight" activeCell="R1" sqref="R1"/>
      <selection pane="bottomLeft" activeCell="A5" sqref="A5"/>
      <selection pane="bottomRight" activeCell="AB45" sqref="AB45"/>
    </sheetView>
  </sheetViews>
  <sheetFormatPr defaultRowHeight="15" outlineLevelCol="1"/>
  <cols>
    <col min="1" max="1" width="13.140625" customWidth="1"/>
    <col min="2" max="2" width="12.28515625" customWidth="1"/>
    <col min="3" max="3" width="42.140625" customWidth="1"/>
    <col min="4" max="4" width="12.85546875" bestFit="1" customWidth="1"/>
    <col min="5" max="5" width="15.7109375" bestFit="1" customWidth="1"/>
    <col min="6" max="6" width="17" bestFit="1" customWidth="1"/>
    <col min="7" max="7" width="13" bestFit="1" customWidth="1"/>
    <col min="8" max="8" width="14.5703125" bestFit="1" customWidth="1"/>
    <col min="9" max="9" width="13.140625" customWidth="1"/>
    <col min="10" max="10" width="16.5703125" customWidth="1"/>
    <col min="11" max="11" width="12.85546875" customWidth="1" outlineLevel="1"/>
    <col min="12" max="12" width="13" customWidth="1" outlineLevel="1"/>
    <col min="13" max="13" width="10.7109375" customWidth="1" outlineLevel="1"/>
    <col min="14" max="14" width="13" customWidth="1"/>
    <col min="15" max="15" width="16.42578125" hidden="1" customWidth="1" outlineLevel="1"/>
    <col min="16" max="16" width="0" hidden="1" customWidth="1" collapsed="1"/>
    <col min="17" max="17" width="20.42578125" hidden="1" customWidth="1" outlineLevel="1"/>
    <col min="18" max="18" width="9.140625" collapsed="1"/>
    <col min="64" max="64" width="8.7109375" customWidth="1"/>
  </cols>
  <sheetData>
    <row r="1" spans="1:17" ht="30.75" customHeight="1" thickBot="1">
      <c r="A1" s="325" t="s">
        <v>12</v>
      </c>
      <c r="B1" s="326"/>
      <c r="C1" s="326"/>
      <c r="D1" s="326"/>
      <c r="E1" s="326"/>
      <c r="F1" s="326"/>
      <c r="G1" s="326"/>
      <c r="H1" s="326"/>
      <c r="I1" s="326"/>
      <c r="J1" s="326"/>
      <c r="K1" s="326"/>
      <c r="L1" s="326"/>
      <c r="M1" s="326"/>
      <c r="N1" s="327"/>
    </row>
    <row r="2" spans="1:17" ht="24" customHeight="1" thickBot="1">
      <c r="A2" s="18"/>
      <c r="B2" s="19"/>
      <c r="C2" s="19"/>
      <c r="D2" s="20"/>
      <c r="E2" s="21" t="s">
        <v>13</v>
      </c>
      <c r="F2" s="21" t="s">
        <v>14</v>
      </c>
      <c r="G2" s="21" t="s">
        <v>15</v>
      </c>
      <c r="H2" s="21" t="s">
        <v>16</v>
      </c>
      <c r="I2" s="21" t="s">
        <v>17</v>
      </c>
      <c r="J2" s="21" t="s">
        <v>18</v>
      </c>
      <c r="K2" s="21"/>
      <c r="L2" s="21"/>
      <c r="M2" s="21"/>
      <c r="N2" s="22" t="s">
        <v>19</v>
      </c>
      <c r="O2" s="3"/>
      <c r="P2" s="2"/>
    </row>
    <row r="3" spans="1:17" ht="39" thickBot="1">
      <c r="A3" s="28" t="s">
        <v>65</v>
      </c>
      <c r="B3" s="29" t="s">
        <v>0</v>
      </c>
      <c r="C3" s="29" t="s">
        <v>1</v>
      </c>
      <c r="D3" s="29" t="s">
        <v>2</v>
      </c>
      <c r="E3" s="29" t="s">
        <v>3</v>
      </c>
      <c r="F3" s="29" t="s">
        <v>4</v>
      </c>
      <c r="G3" s="29" t="s">
        <v>5</v>
      </c>
      <c r="H3" s="29" t="s">
        <v>6</v>
      </c>
      <c r="I3" s="29" t="s">
        <v>7</v>
      </c>
      <c r="J3" s="29" t="s">
        <v>41</v>
      </c>
      <c r="K3" s="29" t="s">
        <v>64</v>
      </c>
      <c r="L3" s="29" t="s">
        <v>115</v>
      </c>
      <c r="M3" s="29" t="s">
        <v>8</v>
      </c>
      <c r="N3" s="30" t="s">
        <v>9</v>
      </c>
      <c r="O3" s="17" t="s">
        <v>10</v>
      </c>
      <c r="P3" s="1"/>
      <c r="Q3" s="48" t="s">
        <v>26</v>
      </c>
    </row>
    <row r="4" spans="1:17" ht="18.75">
      <c r="A4" s="328" t="s">
        <v>34</v>
      </c>
      <c r="B4" s="329"/>
      <c r="C4" s="329"/>
      <c r="D4" s="329"/>
      <c r="E4" s="329"/>
      <c r="F4" s="329"/>
      <c r="G4" s="329"/>
      <c r="H4" s="329"/>
      <c r="I4" s="329"/>
      <c r="J4" s="329"/>
      <c r="K4" s="329"/>
      <c r="L4" s="329"/>
      <c r="M4" s="329"/>
      <c r="N4" s="330"/>
      <c r="O4" s="57"/>
      <c r="P4" s="1"/>
      <c r="Q4" s="48"/>
    </row>
    <row r="5" spans="1:17" s="171" customFormat="1" ht="45">
      <c r="A5" s="167" t="s">
        <v>82</v>
      </c>
      <c r="B5" s="188" t="s">
        <v>75</v>
      </c>
      <c r="C5" s="188" t="s">
        <v>61</v>
      </c>
      <c r="D5" s="189"/>
      <c r="E5" s="190">
        <v>54</v>
      </c>
      <c r="F5" s="190">
        <v>1</v>
      </c>
      <c r="G5" s="142">
        <f t="shared" ref="G5" si="0">+E5*F5</f>
        <v>54</v>
      </c>
      <c r="H5" s="191">
        <v>9.8000000000000004E-2</v>
      </c>
      <c r="I5" s="142">
        <f t="shared" ref="I5" si="1">+G5*H5</f>
        <v>5.2919999999999998</v>
      </c>
      <c r="J5" s="91">
        <v>5.2919999999999998</v>
      </c>
      <c r="K5" s="192"/>
      <c r="L5" s="192"/>
      <c r="M5" s="192"/>
      <c r="N5" s="135">
        <f t="shared" ref="N5:N9" si="2">+I5-J5</f>
        <v>0</v>
      </c>
      <c r="Q5" s="180" t="s">
        <v>82</v>
      </c>
    </row>
    <row r="6" spans="1:17" s="171" customFormat="1" ht="47.25">
      <c r="A6" s="215" t="s">
        <v>112</v>
      </c>
      <c r="B6" s="207" t="s">
        <v>113</v>
      </c>
      <c r="C6" s="207" t="s">
        <v>114</v>
      </c>
      <c r="D6" s="206"/>
      <c r="E6" s="208">
        <v>56</v>
      </c>
      <c r="F6" s="216">
        <f>+G6/E6</f>
        <v>8.9285714285714288</v>
      </c>
      <c r="G6" s="208">
        <v>500</v>
      </c>
      <c r="H6" s="208">
        <v>0.08</v>
      </c>
      <c r="I6" s="209">
        <f>+G6*H6</f>
        <v>40</v>
      </c>
      <c r="J6" s="208">
        <v>0</v>
      </c>
      <c r="K6" s="208"/>
      <c r="L6" s="209">
        <f>+I6-J6</f>
        <v>40</v>
      </c>
      <c r="M6" s="210"/>
      <c r="N6" s="229">
        <f>+M6+L6</f>
        <v>40</v>
      </c>
      <c r="Q6" s="180"/>
    </row>
    <row r="7" spans="1:17" s="171" customFormat="1" ht="45">
      <c r="A7" s="167" t="s">
        <v>66</v>
      </c>
      <c r="B7" s="92" t="s">
        <v>62</v>
      </c>
      <c r="C7" s="97" t="s">
        <v>93</v>
      </c>
      <c r="D7" s="92"/>
      <c r="E7" s="143">
        <v>43</v>
      </c>
      <c r="F7" s="143">
        <v>155</v>
      </c>
      <c r="G7" s="142">
        <f t="shared" ref="G7:G18" si="3">+E7*F7</f>
        <v>6665</v>
      </c>
      <c r="H7" s="145">
        <v>0.25</v>
      </c>
      <c r="I7" s="142">
        <f>+G7*H7</f>
        <v>1666.25</v>
      </c>
      <c r="J7" s="143">
        <v>1666.25</v>
      </c>
      <c r="K7" s="144"/>
      <c r="L7" s="144"/>
      <c r="M7" s="144"/>
      <c r="N7" s="135">
        <f t="shared" si="2"/>
        <v>0</v>
      </c>
      <c r="Q7" s="172"/>
    </row>
    <row r="8" spans="1:17" s="171" customFormat="1" ht="30">
      <c r="A8" s="167" t="s">
        <v>66</v>
      </c>
      <c r="B8" s="204" t="s">
        <v>63</v>
      </c>
      <c r="C8" s="93" t="s">
        <v>78</v>
      </c>
      <c r="D8" s="92">
        <v>742</v>
      </c>
      <c r="E8" s="136">
        <v>56</v>
      </c>
      <c r="F8" s="143">
        <v>1</v>
      </c>
      <c r="G8" s="142">
        <f t="shared" ref="G8:G9" si="4">+E8*F8</f>
        <v>56</v>
      </c>
      <c r="H8" s="145">
        <v>0.19500000000000001</v>
      </c>
      <c r="I8" s="142">
        <f t="shared" ref="I8:I9" si="5">+G8*H8</f>
        <v>10.92</v>
      </c>
      <c r="J8" s="143">
        <v>10.92</v>
      </c>
      <c r="K8" s="136"/>
      <c r="L8" s="136"/>
      <c r="M8" s="136"/>
      <c r="N8" s="135">
        <f t="shared" si="2"/>
        <v>0</v>
      </c>
      <c r="Q8" s="172"/>
    </row>
    <row r="9" spans="1:17" s="171" customFormat="1" ht="60" customHeight="1">
      <c r="A9" s="202" t="s">
        <v>108</v>
      </c>
      <c r="B9" s="205" t="s">
        <v>111</v>
      </c>
      <c r="C9" s="203" t="s">
        <v>110</v>
      </c>
      <c r="D9" s="92"/>
      <c r="E9" s="136">
        <v>18</v>
      </c>
      <c r="F9" s="143">
        <v>1</v>
      </c>
      <c r="G9" s="142">
        <f t="shared" si="4"/>
        <v>18</v>
      </c>
      <c r="H9" s="145">
        <v>0.5</v>
      </c>
      <c r="I9" s="142">
        <f t="shared" si="5"/>
        <v>9</v>
      </c>
      <c r="J9" s="143">
        <v>9</v>
      </c>
      <c r="K9" s="136"/>
      <c r="L9" s="136"/>
      <c r="M9" s="136"/>
      <c r="N9" s="135">
        <f t="shared" si="2"/>
        <v>0</v>
      </c>
      <c r="Q9" s="172"/>
    </row>
    <row r="10" spans="1:17" ht="15.75">
      <c r="A10" s="58"/>
      <c r="B10" s="59"/>
      <c r="C10" s="63" t="s">
        <v>33</v>
      </c>
      <c r="D10" s="60"/>
      <c r="E10" s="61">
        <f>+MAX(E5:E9)</f>
        <v>56</v>
      </c>
      <c r="F10" s="146">
        <f>G10/E10</f>
        <v>130.23214285714286</v>
      </c>
      <c r="G10" s="61">
        <f>SUM(G5:G9)</f>
        <v>7293</v>
      </c>
      <c r="H10" s="146">
        <f>I10/G10</f>
        <v>0.23741423282599752</v>
      </c>
      <c r="I10" s="147">
        <f>SUM(I5:I9)</f>
        <v>1731.462</v>
      </c>
      <c r="J10" s="147">
        <f>SUM(J5:J9)</f>
        <v>1691.462</v>
      </c>
      <c r="K10" s="147">
        <f>SUM(K5:K8)</f>
        <v>0</v>
      </c>
      <c r="L10" s="147">
        <f>SUM(L5:L8)</f>
        <v>40</v>
      </c>
      <c r="M10" s="147">
        <f>SUM(M5:M8)</f>
        <v>0</v>
      </c>
      <c r="N10" s="148">
        <f>SUM(N5:N9)</f>
        <v>40</v>
      </c>
      <c r="Q10" s="49"/>
    </row>
    <row r="11" spans="1:17" ht="18.75" customHeight="1">
      <c r="A11" s="328" t="s">
        <v>155</v>
      </c>
      <c r="B11" s="329"/>
      <c r="C11" s="329"/>
      <c r="D11" s="329"/>
      <c r="E11" s="329"/>
      <c r="F11" s="329"/>
      <c r="G11" s="329"/>
      <c r="H11" s="329"/>
      <c r="I11" s="329"/>
      <c r="J11" s="329"/>
      <c r="K11" s="329"/>
      <c r="L11" s="329"/>
      <c r="M11" s="329"/>
      <c r="N11" s="330"/>
      <c r="O11" s="57"/>
      <c r="P11" s="1"/>
      <c r="Q11" s="49"/>
    </row>
    <row r="12" spans="1:17" s="171" customFormat="1" ht="45">
      <c r="A12" s="167" t="s">
        <v>66</v>
      </c>
      <c r="B12" s="195" t="s">
        <v>80</v>
      </c>
      <c r="C12" s="195" t="s">
        <v>98</v>
      </c>
      <c r="D12" s="195"/>
      <c r="E12" s="196">
        <v>20858</v>
      </c>
      <c r="F12" s="196">
        <v>1</v>
      </c>
      <c r="G12" s="110">
        <f t="shared" ref="G12" si="6">+E12*F12</f>
        <v>20858</v>
      </c>
      <c r="H12" s="197">
        <v>0.08</v>
      </c>
      <c r="I12" s="110">
        <f t="shared" ref="I12" si="7">+G12*H12</f>
        <v>1668.64</v>
      </c>
      <c r="J12" s="196">
        <v>1668.64</v>
      </c>
      <c r="K12" s="198"/>
      <c r="L12" s="198"/>
      <c r="M12" s="198">
        <f>I12-J12</f>
        <v>0</v>
      </c>
      <c r="N12" s="199">
        <f t="shared" ref="N12:N18" si="8">+I12-J12</f>
        <v>0</v>
      </c>
      <c r="Q12" s="172"/>
    </row>
    <row r="13" spans="1:17" s="171" customFormat="1" ht="60">
      <c r="A13" s="167" t="s">
        <v>66</v>
      </c>
      <c r="B13" s="195" t="s">
        <v>79</v>
      </c>
      <c r="C13" s="195" t="s">
        <v>94</v>
      </c>
      <c r="D13" s="195"/>
      <c r="E13" s="196">
        <v>1092</v>
      </c>
      <c r="F13" s="196">
        <v>1</v>
      </c>
      <c r="G13" s="110">
        <f t="shared" ref="G13" si="9">+E13*F13</f>
        <v>1092</v>
      </c>
      <c r="H13" s="200">
        <v>2.4714999999999998</v>
      </c>
      <c r="I13" s="110">
        <f t="shared" ref="I13" si="10">+G13*H13</f>
        <v>2698.8779999999997</v>
      </c>
      <c r="J13" s="196">
        <v>2698.8779999999997</v>
      </c>
      <c r="K13" s="198"/>
      <c r="L13" s="198"/>
      <c r="M13" s="198">
        <f>I13-J13</f>
        <v>0</v>
      </c>
      <c r="N13" s="199">
        <f t="shared" ref="N13" si="11">+I13-J13</f>
        <v>0</v>
      </c>
      <c r="Q13" s="172"/>
    </row>
    <row r="14" spans="1:17" s="171" customFormat="1" ht="63">
      <c r="A14" s="215" t="s">
        <v>112</v>
      </c>
      <c r="B14" s="226" t="s">
        <v>116</v>
      </c>
      <c r="C14" s="221" t="s">
        <v>117</v>
      </c>
      <c r="D14" s="224"/>
      <c r="E14" s="222">
        <v>500</v>
      </c>
      <c r="F14" s="222">
        <v>1</v>
      </c>
      <c r="G14" s="222">
        <v>500</v>
      </c>
      <c r="H14" s="225">
        <v>0.08</v>
      </c>
      <c r="I14" s="223">
        <v>40</v>
      </c>
      <c r="J14" s="222">
        <v>0</v>
      </c>
      <c r="K14" s="222"/>
      <c r="L14" s="223">
        <v>40</v>
      </c>
      <c r="M14" s="222"/>
      <c r="N14" s="223">
        <v>40</v>
      </c>
      <c r="Q14" s="172"/>
    </row>
    <row r="15" spans="1:17" ht="15.75">
      <c r="A15" s="150"/>
      <c r="B15" s="151"/>
      <c r="C15" s="152" t="s">
        <v>105</v>
      </c>
      <c r="D15" s="153"/>
      <c r="E15" s="147">
        <f>+MAX(E12:E14)</f>
        <v>20858</v>
      </c>
      <c r="F15" s="166">
        <f>G15/E15</f>
        <v>1.0763256304535429</v>
      </c>
      <c r="G15" s="147">
        <f>SUM(G12:G14)</f>
        <v>22450</v>
      </c>
      <c r="H15" s="166">
        <f>I15/G15</f>
        <v>0.1963259688195991</v>
      </c>
      <c r="I15" s="147">
        <f t="shared" ref="I15:N15" si="12">SUM(I12:I14)</f>
        <v>4407.518</v>
      </c>
      <c r="J15" s="147">
        <f t="shared" si="12"/>
        <v>4367.518</v>
      </c>
      <c r="K15" s="147">
        <f t="shared" si="12"/>
        <v>0</v>
      </c>
      <c r="L15" s="147">
        <f t="shared" si="12"/>
        <v>40</v>
      </c>
      <c r="M15" s="147">
        <f t="shared" si="12"/>
        <v>0</v>
      </c>
      <c r="N15" s="147">
        <f t="shared" si="12"/>
        <v>40</v>
      </c>
      <c r="Q15" s="49"/>
    </row>
    <row r="16" spans="1:17" ht="18.75">
      <c r="A16" s="328" t="s">
        <v>29</v>
      </c>
      <c r="B16" s="329"/>
      <c r="C16" s="329"/>
      <c r="D16" s="329"/>
      <c r="E16" s="329"/>
      <c r="F16" s="329"/>
      <c r="G16" s="329"/>
      <c r="H16" s="329"/>
      <c r="I16" s="329"/>
      <c r="J16" s="329"/>
      <c r="K16" s="329"/>
      <c r="L16" s="329"/>
      <c r="M16" s="329"/>
      <c r="N16" s="330"/>
      <c r="O16" s="57"/>
      <c r="P16" s="1"/>
      <c r="Q16" s="49"/>
    </row>
    <row r="17" spans="1:17">
      <c r="A17" s="23"/>
      <c r="B17" s="14"/>
      <c r="C17" s="11"/>
      <c r="D17" s="12"/>
      <c r="E17" s="13"/>
      <c r="F17" s="13"/>
      <c r="G17" s="4">
        <f t="shared" si="3"/>
        <v>0</v>
      </c>
      <c r="H17" s="15"/>
      <c r="I17" s="4">
        <f t="shared" ref="I17" si="13">+G17*H17</f>
        <v>0</v>
      </c>
      <c r="J17" s="13"/>
      <c r="K17" s="13"/>
      <c r="L17" s="13"/>
      <c r="M17" s="13"/>
      <c r="N17" s="24">
        <f t="shared" ref="N17" si="14">+I17-J17</f>
        <v>0</v>
      </c>
      <c r="Q17" s="49"/>
    </row>
    <row r="18" spans="1:17">
      <c r="A18" s="23"/>
      <c r="B18" s="14"/>
      <c r="C18" s="11"/>
      <c r="D18" s="12"/>
      <c r="E18" s="13"/>
      <c r="F18" s="13"/>
      <c r="G18" s="4">
        <f t="shared" si="3"/>
        <v>0</v>
      </c>
      <c r="H18" s="15"/>
      <c r="I18" s="4">
        <f t="shared" ref="I18" si="15">+G18*H18</f>
        <v>0</v>
      </c>
      <c r="J18" s="13"/>
      <c r="K18" s="13"/>
      <c r="L18" s="13"/>
      <c r="M18" s="13"/>
      <c r="N18" s="24">
        <f t="shared" si="8"/>
        <v>0</v>
      </c>
      <c r="Q18" s="49"/>
    </row>
    <row r="19" spans="1:17" ht="16.5" thickBot="1">
      <c r="A19" s="58"/>
      <c r="B19" s="59"/>
      <c r="C19" s="63" t="s">
        <v>39</v>
      </c>
      <c r="D19" s="60"/>
      <c r="E19" s="61">
        <f t="shared" ref="E19:N19" si="16">SUM(E17:E18)</f>
        <v>0</v>
      </c>
      <c r="F19" s="61">
        <f t="shared" si="16"/>
        <v>0</v>
      </c>
      <c r="G19" s="61">
        <f t="shared" si="16"/>
        <v>0</v>
      </c>
      <c r="H19" s="69">
        <f t="shared" si="16"/>
        <v>0</v>
      </c>
      <c r="I19" s="61">
        <f t="shared" si="16"/>
        <v>0</v>
      </c>
      <c r="J19" s="61">
        <f t="shared" si="16"/>
        <v>0</v>
      </c>
      <c r="K19" s="61">
        <f t="shared" si="16"/>
        <v>0</v>
      </c>
      <c r="L19" s="61">
        <f t="shared" si="16"/>
        <v>0</v>
      </c>
      <c r="M19" s="61">
        <f t="shared" si="16"/>
        <v>0</v>
      </c>
      <c r="N19" s="62">
        <f t="shared" si="16"/>
        <v>0</v>
      </c>
      <c r="Q19" s="50"/>
    </row>
    <row r="20" spans="1:17" ht="25.5" customHeight="1" thickBot="1">
      <c r="A20" s="64"/>
      <c r="B20" s="65"/>
      <c r="C20" s="66" t="s">
        <v>40</v>
      </c>
      <c r="D20" s="67"/>
      <c r="E20" s="124">
        <f>+E10+E15+E19</f>
        <v>20914</v>
      </c>
      <c r="F20" s="119">
        <f>G20/E20</f>
        <v>1.4221574065219471</v>
      </c>
      <c r="G20" s="124">
        <f>+G10+G15+G19</f>
        <v>29743</v>
      </c>
      <c r="H20" s="119">
        <f>I20/G20</f>
        <v>0.20640083380963586</v>
      </c>
      <c r="I20" s="124">
        <f t="shared" ref="I20:N20" si="17">+I10+I15+I19</f>
        <v>6138.98</v>
      </c>
      <c r="J20" s="124">
        <f t="shared" si="17"/>
        <v>6058.98</v>
      </c>
      <c r="K20" s="124">
        <f t="shared" si="17"/>
        <v>0</v>
      </c>
      <c r="L20" s="124">
        <f t="shared" si="17"/>
        <v>80</v>
      </c>
      <c r="M20" s="124">
        <f t="shared" si="17"/>
        <v>0</v>
      </c>
      <c r="N20" s="134">
        <f t="shared" si="17"/>
        <v>80</v>
      </c>
      <c r="Q20" s="16"/>
    </row>
    <row r="21" spans="1:17" ht="15.75" thickBot="1">
      <c r="C21" s="16"/>
      <c r="Q21" s="16"/>
    </row>
    <row r="22" spans="1:17" ht="63" customHeight="1">
      <c r="C22" s="16"/>
      <c r="D22" s="78" t="str">
        <f>+A3</f>
        <v>Program Rule</v>
      </c>
      <c r="E22" s="79" t="str">
        <f t="shared" ref="E22:N22" si="18">+E3</f>
        <v>Estimated # Record-keepers</v>
      </c>
      <c r="F22" s="79" t="str">
        <f t="shared" si="18"/>
        <v>Records Per Recordkeeper</v>
      </c>
      <c r="G22" s="79" t="str">
        <f t="shared" si="18"/>
        <v>Total Annual Records</v>
      </c>
      <c r="H22" s="79" t="str">
        <f t="shared" si="18"/>
        <v>Estimated Avg. # of Hours Per Record</v>
      </c>
      <c r="I22" s="79" t="str">
        <f t="shared" si="18"/>
        <v xml:space="preserve">Estimated Total Hours            </v>
      </c>
      <c r="J22" s="79" t="str">
        <f t="shared" si="18"/>
        <v>Current OMB Approved Burden Hrs</v>
      </c>
      <c r="K22" s="79" t="str">
        <f t="shared" si="18"/>
        <v>Due to Authorizing Statute</v>
      </c>
      <c r="L22" s="79" t="str">
        <f t="shared" si="18"/>
        <v>Due to Program Change</v>
      </c>
      <c r="M22" s="79" t="str">
        <f t="shared" si="18"/>
        <v>Due to an Adjustment</v>
      </c>
      <c r="N22" s="80" t="str">
        <f t="shared" si="18"/>
        <v>Total Difference</v>
      </c>
      <c r="Q22" s="16"/>
    </row>
    <row r="23" spans="1:17">
      <c r="C23" s="16"/>
      <c r="D23" s="81" t="s">
        <v>66</v>
      </c>
      <c r="E23" s="126">
        <f>+SUM($E$10+$E$15+$E$19)</f>
        <v>20914</v>
      </c>
      <c r="F23" s="154">
        <f>+G23/E23</f>
        <v>1.3708998756813617</v>
      </c>
      <c r="G23" s="126">
        <f t="shared" ref="G23:G35" si="19">+SUMIF($A$5:$A$19,D23,($G$5:$G$19))</f>
        <v>28671</v>
      </c>
      <c r="H23" s="154">
        <f>+I23/G23</f>
        <v>0.21082933975096788</v>
      </c>
      <c r="I23" s="126">
        <f t="shared" ref="I23:I35" si="20">+SUMIF($A$5:$A$19,D23,($I$5:$I$19))</f>
        <v>6044.6880000000001</v>
      </c>
      <c r="J23" s="126">
        <f t="shared" ref="J23:J35" si="21">+SUMIF($A$5:$A$19,D23,($J$5:$J$19))</f>
        <v>6044.6880000000001</v>
      </c>
      <c r="K23" s="126">
        <f>+SUMIF($A$5:$A$19,$D$23,($K$5:$K$19))</f>
        <v>0</v>
      </c>
      <c r="L23" s="126">
        <f>+SUMIF($A$5:$A$19,$D$23,($L$5:$L$19))</f>
        <v>0</v>
      </c>
      <c r="M23" s="126">
        <f>+SUMIF($A$5:$A$19,$D$23,($M$5:$M$19))</f>
        <v>0</v>
      </c>
      <c r="N23" s="127">
        <f t="shared" ref="N23:N35" si="22">+SUMIF($A$5:$A$19,D23,($N$5:$N$19))</f>
        <v>0</v>
      </c>
      <c r="Q23" s="16"/>
    </row>
    <row r="24" spans="1:17" ht="30" customHeight="1">
      <c r="C24" s="16"/>
      <c r="D24" s="81" t="str">
        <f>+Q5</f>
        <v>Direct Certification</v>
      </c>
      <c r="E24" s="73">
        <f t="shared" ref="E24:E35" si="23">+SUMIF($A$5:$A$19,D24,($E$5:$E$19))</f>
        <v>54</v>
      </c>
      <c r="F24" s="154">
        <f>+G24/E24</f>
        <v>1</v>
      </c>
      <c r="G24" s="73">
        <f t="shared" si="19"/>
        <v>54</v>
      </c>
      <c r="H24" s="154">
        <f>+I24/G24</f>
        <v>9.799999999999999E-2</v>
      </c>
      <c r="I24" s="73">
        <f t="shared" si="20"/>
        <v>5.2919999999999998</v>
      </c>
      <c r="J24" s="73">
        <f t="shared" si="21"/>
        <v>5.2919999999999998</v>
      </c>
      <c r="K24" s="73">
        <f>+SUMIF($A$5:$A$19,$D$24,($K$5:$K$19))</f>
        <v>0</v>
      </c>
      <c r="L24" s="158">
        <f>+SUMIF($A$5:$A$19,$D$24,($L$5:$L$19))</f>
        <v>0</v>
      </c>
      <c r="M24" s="73">
        <f>+SUMIF($A$5:$A$19,$D$24,($M$5:$M$19))</f>
        <v>0</v>
      </c>
      <c r="N24" s="74">
        <f t="shared" si="22"/>
        <v>0</v>
      </c>
      <c r="Q24" s="16"/>
    </row>
    <row r="25" spans="1:17" s="233" customFormat="1" ht="30" customHeight="1">
      <c r="C25" s="16"/>
      <c r="D25" s="81" t="s">
        <v>108</v>
      </c>
      <c r="E25" s="234">
        <f t="shared" si="23"/>
        <v>18</v>
      </c>
      <c r="F25" s="219">
        <f>+G25/E25</f>
        <v>1</v>
      </c>
      <c r="G25" s="234">
        <f t="shared" si="19"/>
        <v>18</v>
      </c>
      <c r="H25" s="219">
        <f>+I25/G25</f>
        <v>0.5</v>
      </c>
      <c r="I25" s="234">
        <f t="shared" si="20"/>
        <v>9</v>
      </c>
      <c r="J25" s="234">
        <f t="shared" si="21"/>
        <v>9</v>
      </c>
      <c r="K25" s="234">
        <f>+SUMIF($A$5:$A$19,$D$24,($K$5:$K$19))</f>
        <v>0</v>
      </c>
      <c r="L25" s="220">
        <f>+SUMIF($A$5:$A$19,$D$24,($L$5:$L$19))</f>
        <v>0</v>
      </c>
      <c r="M25" s="234">
        <f>+SUMIF($A$5:$A$19,$D$24,($M$5:$M$19))</f>
        <v>0</v>
      </c>
      <c r="N25" s="218">
        <f t="shared" si="22"/>
        <v>0</v>
      </c>
      <c r="Q25" s="16"/>
    </row>
    <row r="26" spans="1:17" ht="42.75" customHeight="1">
      <c r="C26" s="16"/>
      <c r="D26" s="212" t="s">
        <v>112</v>
      </c>
      <c r="E26" s="217">
        <f t="shared" si="23"/>
        <v>556</v>
      </c>
      <c r="F26" s="219">
        <f>+G26/E26</f>
        <v>1.7985611510791366</v>
      </c>
      <c r="G26" s="217">
        <f t="shared" si="19"/>
        <v>1000</v>
      </c>
      <c r="H26" s="219">
        <f>+I26/G26</f>
        <v>0.08</v>
      </c>
      <c r="I26" s="217">
        <f t="shared" si="20"/>
        <v>80</v>
      </c>
      <c r="J26" s="217">
        <f t="shared" si="21"/>
        <v>0</v>
      </c>
      <c r="K26" s="217">
        <f>+SUMIF($A$5:$A$19,$D$24,($K$5:$K$19))</f>
        <v>0</v>
      </c>
      <c r="L26" s="220">
        <f>+SUMIF($A$5:$A$19,$D$24,($L$5:$L$19))</f>
        <v>0</v>
      </c>
      <c r="M26" s="217">
        <f>+SUMIF($A$5:$A$19,$D$24,($M$5:$M$19))</f>
        <v>0</v>
      </c>
      <c r="N26" s="218">
        <f t="shared" si="22"/>
        <v>80</v>
      </c>
      <c r="Q26" s="16"/>
    </row>
    <row r="27" spans="1:17">
      <c r="C27" s="16"/>
      <c r="D27" s="81">
        <f>+Q8</f>
        <v>0</v>
      </c>
      <c r="E27" s="73">
        <f t="shared" si="23"/>
        <v>0</v>
      </c>
      <c r="F27" s="154">
        <f t="shared" ref="F27:F35" si="24">IF(E27&gt;0,G27/E27,0)</f>
        <v>0</v>
      </c>
      <c r="G27" s="73">
        <f t="shared" si="19"/>
        <v>0</v>
      </c>
      <c r="H27" s="154">
        <f t="shared" ref="H27:H35" si="25">IF(G27&gt;0,I27/G27,0)</f>
        <v>0</v>
      </c>
      <c r="I27" s="73">
        <f t="shared" si="20"/>
        <v>0</v>
      </c>
      <c r="J27" s="73">
        <f t="shared" si="21"/>
        <v>0</v>
      </c>
      <c r="K27" s="73">
        <f>+SUMIF($A$5:$A$19,$D$27,($K$5:$K$19))</f>
        <v>0</v>
      </c>
      <c r="L27" s="73">
        <f>+SUMIF($A$5:$A$19,$D$27,($L$5:$L$19))</f>
        <v>0</v>
      </c>
      <c r="M27" s="73">
        <f>+SUMIF($A$5:$A$19,$D$27,($M$5:$M$19))</f>
        <v>0</v>
      </c>
      <c r="N27" s="74">
        <f t="shared" si="22"/>
        <v>0</v>
      </c>
      <c r="P27" s="75" t="s">
        <v>84</v>
      </c>
      <c r="Q27" s="16"/>
    </row>
    <row r="28" spans="1:17" ht="2.25" customHeight="1">
      <c r="C28" s="16"/>
      <c r="D28" s="81">
        <f>+Q10</f>
        <v>0</v>
      </c>
      <c r="E28" s="73">
        <f t="shared" si="23"/>
        <v>0</v>
      </c>
      <c r="F28" s="154">
        <f t="shared" si="24"/>
        <v>0</v>
      </c>
      <c r="G28" s="73">
        <f t="shared" si="19"/>
        <v>0</v>
      </c>
      <c r="H28" s="154">
        <f t="shared" si="25"/>
        <v>0</v>
      </c>
      <c r="I28" s="73">
        <f t="shared" si="20"/>
        <v>0</v>
      </c>
      <c r="J28" s="73">
        <f t="shared" si="21"/>
        <v>0</v>
      </c>
      <c r="K28" s="73">
        <f>+SUMIF($A$5:$A$19,$D$28,($K$5:$K$19))</f>
        <v>0</v>
      </c>
      <c r="L28" s="73">
        <f>+SUMIF($A$5:$A$19,$D$28,($L$5:$L$19))</f>
        <v>0</v>
      </c>
      <c r="M28" s="73">
        <f>+SUMIF($A$5:$A$19,$D$28,($M$5:$M$19))</f>
        <v>0</v>
      </c>
      <c r="N28" s="74">
        <f t="shared" si="22"/>
        <v>0</v>
      </c>
      <c r="Q28" s="16"/>
    </row>
    <row r="29" spans="1:17" ht="1.5" hidden="1" customHeight="1">
      <c r="C29" s="16"/>
      <c r="D29" s="81">
        <f>+Q11</f>
        <v>0</v>
      </c>
      <c r="E29" s="73">
        <f t="shared" si="23"/>
        <v>0</v>
      </c>
      <c r="F29" s="154">
        <f t="shared" si="24"/>
        <v>0</v>
      </c>
      <c r="G29" s="73">
        <f t="shared" si="19"/>
        <v>0</v>
      </c>
      <c r="H29" s="154">
        <f t="shared" si="25"/>
        <v>0</v>
      </c>
      <c r="I29" s="73">
        <f t="shared" si="20"/>
        <v>0</v>
      </c>
      <c r="J29" s="73">
        <f t="shared" si="21"/>
        <v>0</v>
      </c>
      <c r="K29" s="73">
        <f>+SUMIF($A$5:$A$19,$D$29,($K$5:$K$19))</f>
        <v>0</v>
      </c>
      <c r="L29" s="73">
        <f>+SUMIF($A$5:$A$19,$D$29,($L$5:$L$19))</f>
        <v>0</v>
      </c>
      <c r="M29" s="73">
        <f>+SUMIF($A$5:$A$19,$D$29,($M$5:$M$19))</f>
        <v>0</v>
      </c>
      <c r="N29" s="74">
        <f t="shared" si="22"/>
        <v>0</v>
      </c>
    </row>
    <row r="30" spans="1:17">
      <c r="D30" s="81">
        <f>+Q12</f>
        <v>0</v>
      </c>
      <c r="E30" s="73">
        <f t="shared" si="23"/>
        <v>0</v>
      </c>
      <c r="F30" s="154">
        <f t="shared" si="24"/>
        <v>0</v>
      </c>
      <c r="G30" s="73">
        <f t="shared" si="19"/>
        <v>0</v>
      </c>
      <c r="H30" s="154">
        <f t="shared" si="25"/>
        <v>0</v>
      </c>
      <c r="I30" s="73">
        <f t="shared" si="20"/>
        <v>0</v>
      </c>
      <c r="J30" s="73">
        <f t="shared" si="21"/>
        <v>0</v>
      </c>
      <c r="K30" s="73">
        <f>+SUMIF($A$5:$A$19,$D$30,($K$5:$K$19))</f>
        <v>0</v>
      </c>
      <c r="L30" s="73">
        <f>+SUMIF($A$5:$A$19,$D$30,($L$5:$L$19))</f>
        <v>0</v>
      </c>
      <c r="M30" s="73">
        <f>+SUMIF($A$5:$A$19,$D$30,($M$5:$M$19))</f>
        <v>0</v>
      </c>
      <c r="N30" s="74">
        <f t="shared" si="22"/>
        <v>0</v>
      </c>
    </row>
    <row r="31" spans="1:17">
      <c r="D31" s="81">
        <f>+Q13</f>
        <v>0</v>
      </c>
      <c r="E31" s="73">
        <f t="shared" si="23"/>
        <v>0</v>
      </c>
      <c r="F31" s="154">
        <f t="shared" si="24"/>
        <v>0</v>
      </c>
      <c r="G31" s="73">
        <f t="shared" si="19"/>
        <v>0</v>
      </c>
      <c r="H31" s="154">
        <f t="shared" si="25"/>
        <v>0</v>
      </c>
      <c r="I31" s="73">
        <f t="shared" si="20"/>
        <v>0</v>
      </c>
      <c r="J31" s="73">
        <f t="shared" si="21"/>
        <v>0</v>
      </c>
      <c r="K31" s="73">
        <f>+SUMIF($A$5:$A$19,$D$31,($K$5:$K$19))</f>
        <v>0</v>
      </c>
      <c r="L31" s="73">
        <f>+SUMIF($A$5:$A$19,$D$31,($L$5:$L$19))</f>
        <v>0</v>
      </c>
      <c r="M31" s="73">
        <f>+SUMIF($A$5:$A$19,$D$31,($M$5:$M$19))</f>
        <v>0</v>
      </c>
      <c r="N31" s="74">
        <f t="shared" si="22"/>
        <v>0</v>
      </c>
    </row>
    <row r="32" spans="1:17">
      <c r="D32" s="81">
        <f>+Q15</f>
        <v>0</v>
      </c>
      <c r="E32" s="73">
        <f t="shared" si="23"/>
        <v>0</v>
      </c>
      <c r="F32" s="154">
        <f t="shared" si="24"/>
        <v>0</v>
      </c>
      <c r="G32" s="73">
        <f t="shared" si="19"/>
        <v>0</v>
      </c>
      <c r="H32" s="154">
        <f t="shared" si="25"/>
        <v>0</v>
      </c>
      <c r="I32" s="73">
        <f t="shared" si="20"/>
        <v>0</v>
      </c>
      <c r="J32" s="73">
        <f t="shared" si="21"/>
        <v>0</v>
      </c>
      <c r="K32" s="73">
        <f>+SUMIF($A$5:$A$19,$D$32,($K$5:$K$19))</f>
        <v>0</v>
      </c>
      <c r="L32" s="73">
        <f>+SUMIF($A$5:$A$19,$D$32,($L$5:$L$19))</f>
        <v>0</v>
      </c>
      <c r="M32" s="73">
        <f>+SUMIF($A$5:$A$19,$D$32,($M$5:$M$19))</f>
        <v>0</v>
      </c>
      <c r="N32" s="74">
        <f t="shared" si="22"/>
        <v>0</v>
      </c>
    </row>
    <row r="33" spans="4:14">
      <c r="D33" s="81">
        <f>+Q16</f>
        <v>0</v>
      </c>
      <c r="E33" s="73">
        <f t="shared" si="23"/>
        <v>0</v>
      </c>
      <c r="F33" s="154">
        <f t="shared" si="24"/>
        <v>0</v>
      </c>
      <c r="G33" s="73">
        <f t="shared" si="19"/>
        <v>0</v>
      </c>
      <c r="H33" s="154">
        <f t="shared" si="25"/>
        <v>0</v>
      </c>
      <c r="I33" s="73">
        <f t="shared" si="20"/>
        <v>0</v>
      </c>
      <c r="J33" s="73">
        <f t="shared" si="21"/>
        <v>0</v>
      </c>
      <c r="K33" s="73">
        <f>+SUMIF($A$5:$A$19,$D$33,($K$5:$K$19))</f>
        <v>0</v>
      </c>
      <c r="L33" s="73">
        <f>+SUMIF($A$5:$A$19,$D$33,($L$5:$L$19))</f>
        <v>0</v>
      </c>
      <c r="M33" s="73">
        <f>+SUMIF($A$5:$A$19,$D$33,($M$5:$M$19))</f>
        <v>0</v>
      </c>
      <c r="N33" s="74">
        <f t="shared" si="22"/>
        <v>0</v>
      </c>
    </row>
    <row r="34" spans="4:14">
      <c r="D34" s="81">
        <f>+Q17</f>
        <v>0</v>
      </c>
      <c r="E34" s="73">
        <f t="shared" si="23"/>
        <v>0</v>
      </c>
      <c r="F34" s="154">
        <f t="shared" si="24"/>
        <v>0</v>
      </c>
      <c r="G34" s="73">
        <f t="shared" si="19"/>
        <v>0</v>
      </c>
      <c r="H34" s="154">
        <f t="shared" si="25"/>
        <v>0</v>
      </c>
      <c r="I34" s="73">
        <f t="shared" si="20"/>
        <v>0</v>
      </c>
      <c r="J34" s="73">
        <f t="shared" si="21"/>
        <v>0</v>
      </c>
      <c r="K34" s="73">
        <f>+SUMIF($A$5:$A$19,$D$34,($K$5:$K$19))</f>
        <v>0</v>
      </c>
      <c r="L34" s="73">
        <f>+SUMIF($A$5:$A$19,$D$34,($L$5:$L$19))</f>
        <v>0</v>
      </c>
      <c r="M34" s="73">
        <f>+SUMIF($A$5:$A$19,$D$34,($M$5:$M$19))</f>
        <v>0</v>
      </c>
      <c r="N34" s="74">
        <f t="shared" si="22"/>
        <v>0</v>
      </c>
    </row>
    <row r="35" spans="4:14">
      <c r="D35" s="81">
        <f>+Q18</f>
        <v>0</v>
      </c>
      <c r="E35" s="73">
        <f t="shared" si="23"/>
        <v>0</v>
      </c>
      <c r="F35" s="154">
        <f t="shared" si="24"/>
        <v>0</v>
      </c>
      <c r="G35" s="73">
        <f t="shared" si="19"/>
        <v>0</v>
      </c>
      <c r="H35" s="154">
        <f t="shared" si="25"/>
        <v>0</v>
      </c>
      <c r="I35" s="73">
        <f t="shared" si="20"/>
        <v>0</v>
      </c>
      <c r="J35" s="73">
        <f t="shared" si="21"/>
        <v>0</v>
      </c>
      <c r="K35" s="73">
        <f>+SUMIF($A$5:$A$19,$D$35,($K$5:$K$19))</f>
        <v>0</v>
      </c>
      <c r="L35" s="73">
        <f>+SUMIF($A$5:$A$19,$D$35,($L$5:$L$19))</f>
        <v>0</v>
      </c>
      <c r="M35" s="73">
        <f>+SUMIF($A$5:$A$19,$D$35,($M$5:$M$19))</f>
        <v>0</v>
      </c>
      <c r="N35" s="74">
        <f t="shared" si="22"/>
        <v>0</v>
      </c>
    </row>
    <row r="36" spans="4:14">
      <c r="D36" s="82" t="s">
        <v>35</v>
      </c>
      <c r="E36" s="155">
        <f>+E20</f>
        <v>20914</v>
      </c>
      <c r="F36" s="156">
        <f>+G36/E36</f>
        <v>1.4221574065219471</v>
      </c>
      <c r="G36" s="157">
        <f>+G20</f>
        <v>29743</v>
      </c>
      <c r="H36" s="156">
        <f>+I36/G36</f>
        <v>0.20640083380963586</v>
      </c>
      <c r="I36" s="157">
        <f>+I20</f>
        <v>6138.98</v>
      </c>
      <c r="J36" s="157">
        <f>+J20</f>
        <v>6058.98</v>
      </c>
      <c r="K36" s="157">
        <f t="shared" ref="K36:N36" si="26">SUM(K23:K35)</f>
        <v>0</v>
      </c>
      <c r="L36" s="157">
        <f t="shared" si="26"/>
        <v>0</v>
      </c>
      <c r="M36" s="157">
        <f t="shared" si="26"/>
        <v>0</v>
      </c>
      <c r="N36" s="157">
        <f t="shared" si="26"/>
        <v>80</v>
      </c>
    </row>
  </sheetData>
  <sheetProtection selectLockedCells="1"/>
  <autoFilter ref="A3:N20"/>
  <dataConsolidate/>
  <mergeCells count="4">
    <mergeCell ref="A1:N1"/>
    <mergeCell ref="A4:N4"/>
    <mergeCell ref="A11:N11"/>
    <mergeCell ref="A16:N16"/>
  </mergeCells>
  <dataValidations count="1">
    <dataValidation type="list" allowBlank="1" showInputMessage="1" showErrorMessage="1" sqref="A17:A19 A15 A12:A13 A10 A5 A7:A8">
      <formula1>$Q$5:$Q$17</formula1>
    </dataValidation>
  </dataValidations>
  <printOptions horizontalCentered="1"/>
  <pageMargins left="0.7" right="0.7" top="0.75" bottom="0" header="0.05" footer="0"/>
  <pageSetup scale="50" orientation="portrait" r:id="rId1"/>
  <headerFooter scaleWithDoc="0" alignWithMargins="0">
    <oddHeader>&amp;COMB Control #0584-0026 
&amp;"-,Bold"&amp;12 7 CFR Part 245 - Food and Nutrition Service Determination of Free and Reduced Price Eligibility</oddHeader>
  </headerFooter>
  <ignoredErrors>
    <ignoredError sqref="G23:G24" formula="1"/>
  </ignoredErrors>
  <legacyDrawing r:id="rId2"/>
</worksheet>
</file>

<file path=xl/worksheets/sheet2.xml><?xml version="1.0" encoding="utf-8"?>
<worksheet xmlns="http://schemas.openxmlformats.org/spreadsheetml/2006/main" xmlns:r="http://schemas.openxmlformats.org/officeDocument/2006/relationships">
  <sheetPr>
    <tabColor rgb="FF92D050"/>
    <pageSetUpPr fitToPage="1"/>
  </sheetPr>
  <dimension ref="A1:R56"/>
  <sheetViews>
    <sheetView zoomScale="70" zoomScaleNormal="70" workbookViewId="0">
      <pane xSplit="15" ySplit="4" topLeftCell="R26" activePane="bottomRight" state="frozen"/>
      <selection pane="topRight" activeCell="R1" sqref="R1"/>
      <selection pane="bottomLeft" activeCell="A5" sqref="A5"/>
      <selection pane="bottomRight" activeCell="J45" sqref="J45"/>
    </sheetView>
  </sheetViews>
  <sheetFormatPr defaultRowHeight="15" outlineLevelCol="1"/>
  <cols>
    <col min="1" max="1" width="12.28515625" customWidth="1"/>
    <col min="2" max="2" width="17" customWidth="1"/>
    <col min="3" max="3" width="42.140625" customWidth="1"/>
    <col min="4" max="4" width="14.42578125" customWidth="1"/>
    <col min="5" max="5" width="15.7109375" bestFit="1" customWidth="1"/>
    <col min="6" max="6" width="15" customWidth="1"/>
    <col min="7" max="7" width="13.85546875" customWidth="1"/>
    <col min="8" max="8" width="14.5703125" bestFit="1" customWidth="1"/>
    <col min="9" max="9" width="16.7109375" bestFit="1" customWidth="1"/>
    <col min="10" max="10" width="16.5703125" customWidth="1"/>
    <col min="11" max="11" width="12.85546875" customWidth="1" outlineLevel="1"/>
    <col min="12" max="12" width="13" customWidth="1" outlineLevel="1"/>
    <col min="13" max="13" width="11" customWidth="1" outlineLevel="1"/>
    <col min="14" max="14" width="13" customWidth="1"/>
    <col min="15" max="15" width="16.42578125" hidden="1" customWidth="1" outlineLevel="1"/>
    <col min="16" max="16" width="0" hidden="1" customWidth="1" collapsed="1"/>
    <col min="17" max="17" width="20.42578125" hidden="1" customWidth="1" outlineLevel="1"/>
    <col min="18" max="18" width="9.140625" collapsed="1"/>
    <col min="64" max="64" width="8.7109375" customWidth="1"/>
  </cols>
  <sheetData>
    <row r="1" spans="1:17" ht="30.75" customHeight="1" thickBot="1">
      <c r="A1" s="325" t="s">
        <v>31</v>
      </c>
      <c r="B1" s="326"/>
      <c r="C1" s="326"/>
      <c r="D1" s="326"/>
      <c r="E1" s="326"/>
      <c r="F1" s="326"/>
      <c r="G1" s="326"/>
      <c r="H1" s="326"/>
      <c r="I1" s="326"/>
      <c r="J1" s="326"/>
      <c r="K1" s="326"/>
      <c r="L1" s="326"/>
      <c r="M1" s="326"/>
      <c r="N1" s="327"/>
    </row>
    <row r="2" spans="1:17" ht="24" customHeight="1" thickBot="1">
      <c r="A2" s="18"/>
      <c r="B2" s="19"/>
      <c r="C2" s="19"/>
      <c r="D2" s="20"/>
      <c r="E2" s="21" t="s">
        <v>13</v>
      </c>
      <c r="F2" s="21" t="s">
        <v>14</v>
      </c>
      <c r="G2" s="21" t="s">
        <v>15</v>
      </c>
      <c r="H2" s="21" t="s">
        <v>16</v>
      </c>
      <c r="I2" s="21" t="s">
        <v>17</v>
      </c>
      <c r="J2" s="21" t="s">
        <v>18</v>
      </c>
      <c r="K2" s="21"/>
      <c r="L2" s="21"/>
      <c r="M2" s="21"/>
      <c r="N2" s="22" t="s">
        <v>19</v>
      </c>
      <c r="O2" s="3"/>
      <c r="P2" s="2"/>
    </row>
    <row r="3" spans="1:17" ht="39" thickBot="1">
      <c r="A3" s="25" t="s">
        <v>65</v>
      </c>
      <c r="B3" s="26" t="s">
        <v>0</v>
      </c>
      <c r="C3" s="26" t="s">
        <v>1</v>
      </c>
      <c r="D3" s="26" t="s">
        <v>2</v>
      </c>
      <c r="E3" s="26" t="s">
        <v>21</v>
      </c>
      <c r="F3" s="26" t="s">
        <v>27</v>
      </c>
      <c r="G3" s="26" t="s">
        <v>5</v>
      </c>
      <c r="H3" s="26" t="s">
        <v>24</v>
      </c>
      <c r="I3" s="26" t="s">
        <v>7</v>
      </c>
      <c r="J3" s="26" t="s">
        <v>41</v>
      </c>
      <c r="K3" s="26" t="s">
        <v>64</v>
      </c>
      <c r="L3" s="26" t="s">
        <v>115</v>
      </c>
      <c r="M3" s="26" t="s">
        <v>8</v>
      </c>
      <c r="N3" s="27" t="s">
        <v>9</v>
      </c>
      <c r="O3" s="17" t="s">
        <v>10</v>
      </c>
      <c r="P3" s="1"/>
      <c r="Q3" s="48" t="s">
        <v>26</v>
      </c>
    </row>
    <row r="4" spans="1:17" ht="19.5" thickBot="1">
      <c r="A4" s="328" t="s">
        <v>34</v>
      </c>
      <c r="B4" s="329"/>
      <c r="C4" s="329"/>
      <c r="D4" s="329"/>
      <c r="E4" s="329"/>
      <c r="F4" s="329"/>
      <c r="G4" s="329"/>
      <c r="H4" s="329"/>
      <c r="I4" s="329"/>
      <c r="J4" s="329"/>
      <c r="K4" s="329"/>
      <c r="L4" s="329"/>
      <c r="M4" s="329"/>
      <c r="N4" s="330"/>
      <c r="O4" s="57"/>
      <c r="P4" s="1"/>
      <c r="Q4" s="48"/>
    </row>
    <row r="5" spans="1:17" s="171" customFormat="1" ht="44.25" customHeight="1">
      <c r="A5" s="168" t="s">
        <v>66</v>
      </c>
      <c r="B5" s="94" t="s">
        <v>46</v>
      </c>
      <c r="C5" s="173" t="s">
        <v>67</v>
      </c>
      <c r="D5" s="174"/>
      <c r="E5" s="136">
        <v>2</v>
      </c>
      <c r="F5" s="175">
        <v>0.33</v>
      </c>
      <c r="G5" s="176">
        <f t="shared" ref="G5:G12" si="0">+E5*F5</f>
        <v>0.66</v>
      </c>
      <c r="H5" s="140">
        <v>70</v>
      </c>
      <c r="I5" s="316">
        <f t="shared" ref="I5:I6" si="1">G5*H5</f>
        <v>46.2</v>
      </c>
      <c r="J5" s="314">
        <v>46.2</v>
      </c>
      <c r="K5" s="101"/>
      <c r="L5" s="177"/>
      <c r="M5" s="178">
        <f>I5-J5</f>
        <v>0</v>
      </c>
      <c r="N5" s="141">
        <f t="shared" ref="N5:N12" si="2">+I5-J5</f>
        <v>0</v>
      </c>
      <c r="Q5" s="179"/>
    </row>
    <row r="6" spans="1:17" s="171" customFormat="1" ht="45.75" customHeight="1">
      <c r="A6" s="168" t="s">
        <v>66</v>
      </c>
      <c r="B6" s="94" t="s">
        <v>45</v>
      </c>
      <c r="C6" s="96" t="s">
        <v>97</v>
      </c>
      <c r="D6" s="94"/>
      <c r="E6" s="136">
        <v>2</v>
      </c>
      <c r="F6" s="140">
        <v>0.33</v>
      </c>
      <c r="G6" s="176">
        <f t="shared" si="0"/>
        <v>0.66</v>
      </c>
      <c r="H6" s="140">
        <v>5</v>
      </c>
      <c r="I6" s="317">
        <f t="shared" si="1"/>
        <v>3.3000000000000003</v>
      </c>
      <c r="J6" s="314">
        <v>3.3000000000000003</v>
      </c>
      <c r="K6" s="101"/>
      <c r="L6" s="177"/>
      <c r="M6" s="178">
        <f t="shared" ref="M6:M15" si="3">I6-J6</f>
        <v>0</v>
      </c>
      <c r="N6" s="141">
        <f t="shared" si="2"/>
        <v>0</v>
      </c>
      <c r="Q6" s="180" t="s">
        <v>66</v>
      </c>
    </row>
    <row r="7" spans="1:17" s="171" customFormat="1" ht="60">
      <c r="A7" s="168" t="s">
        <v>66</v>
      </c>
      <c r="B7" s="94" t="s">
        <v>47</v>
      </c>
      <c r="C7" s="96" t="s">
        <v>89</v>
      </c>
      <c r="D7" s="94"/>
      <c r="E7" s="136">
        <v>56</v>
      </c>
      <c r="F7" s="136">
        <v>1</v>
      </c>
      <c r="G7" s="99">
        <f t="shared" si="0"/>
        <v>56</v>
      </c>
      <c r="H7" s="140">
        <v>0.25</v>
      </c>
      <c r="I7" s="318">
        <f t="shared" ref="I7:I12" si="4">+G7*H7</f>
        <v>14</v>
      </c>
      <c r="J7" s="314">
        <v>14</v>
      </c>
      <c r="K7" s="101"/>
      <c r="L7" s="181"/>
      <c r="M7" s="178">
        <f t="shared" si="3"/>
        <v>0</v>
      </c>
      <c r="N7" s="141">
        <f t="shared" si="2"/>
        <v>0</v>
      </c>
      <c r="Q7" s="180" t="s">
        <v>82</v>
      </c>
    </row>
    <row r="8" spans="1:17" s="171" customFormat="1" ht="45">
      <c r="A8" s="168" t="s">
        <v>66</v>
      </c>
      <c r="B8" s="94" t="s">
        <v>48</v>
      </c>
      <c r="C8" s="96" t="s">
        <v>90</v>
      </c>
      <c r="D8" s="94"/>
      <c r="E8" s="136">
        <v>56</v>
      </c>
      <c r="F8" s="136">
        <v>1</v>
      </c>
      <c r="G8" s="99">
        <f t="shared" si="0"/>
        <v>56</v>
      </c>
      <c r="H8" s="140">
        <v>0.25</v>
      </c>
      <c r="I8" s="318">
        <f t="shared" si="4"/>
        <v>14</v>
      </c>
      <c r="J8" s="314">
        <v>14</v>
      </c>
      <c r="K8" s="101"/>
      <c r="L8" s="182"/>
      <c r="M8" s="178">
        <f t="shared" si="3"/>
        <v>0</v>
      </c>
      <c r="N8" s="141">
        <f t="shared" si="2"/>
        <v>0</v>
      </c>
      <c r="Q8" s="180"/>
    </row>
    <row r="9" spans="1:17" s="171" customFormat="1" ht="30">
      <c r="A9" s="227" t="s">
        <v>118</v>
      </c>
      <c r="B9" s="213" t="s">
        <v>119</v>
      </c>
      <c r="C9" s="213" t="s">
        <v>120</v>
      </c>
      <c r="D9" s="232"/>
      <c r="E9" s="310">
        <v>56</v>
      </c>
      <c r="F9" s="268">
        <f>+G9/E9</f>
        <v>85.160714285714292</v>
      </c>
      <c r="G9" s="269">
        <v>4769</v>
      </c>
      <c r="H9" s="270">
        <v>5.0099999999999999E-2</v>
      </c>
      <c r="I9" s="271">
        <f>+G9*H9</f>
        <v>238.92689999999999</v>
      </c>
      <c r="J9" s="300">
        <v>0</v>
      </c>
      <c r="K9" s="269"/>
      <c r="L9" s="272">
        <f>+I9-J9</f>
        <v>238.92689999999999</v>
      </c>
      <c r="M9" s="268"/>
      <c r="N9" s="228">
        <f>+M9+L9</f>
        <v>238.92689999999999</v>
      </c>
      <c r="Q9" s="180"/>
    </row>
    <row r="10" spans="1:17" s="171" customFormat="1" ht="45">
      <c r="A10" s="227" t="s">
        <v>118</v>
      </c>
      <c r="B10" s="213" t="s">
        <v>121</v>
      </c>
      <c r="C10" s="213" t="s">
        <v>122</v>
      </c>
      <c r="D10" s="232"/>
      <c r="E10" s="269">
        <v>56</v>
      </c>
      <c r="F10" s="269">
        <v>1</v>
      </c>
      <c r="G10" s="269">
        <f>+E10*F10</f>
        <v>56</v>
      </c>
      <c r="H10" s="270">
        <v>1.67E-2</v>
      </c>
      <c r="I10" s="271">
        <f>+G10*H10</f>
        <v>0.93520000000000003</v>
      </c>
      <c r="J10" s="300">
        <v>0</v>
      </c>
      <c r="K10" s="269"/>
      <c r="L10" s="272">
        <f>+I10-J10</f>
        <v>0.93520000000000003</v>
      </c>
      <c r="M10" s="268"/>
      <c r="N10" s="228">
        <f>+M10+L10</f>
        <v>0.93520000000000003</v>
      </c>
      <c r="Q10" s="180"/>
    </row>
    <row r="11" spans="1:17" s="171" customFormat="1" ht="75">
      <c r="A11" s="168" t="s">
        <v>66</v>
      </c>
      <c r="B11" s="96" t="s">
        <v>95</v>
      </c>
      <c r="C11" s="96" t="s">
        <v>96</v>
      </c>
      <c r="D11" s="94"/>
      <c r="E11" s="136">
        <v>56</v>
      </c>
      <c r="F11" s="136">
        <v>1</v>
      </c>
      <c r="G11" s="99">
        <f t="shared" si="0"/>
        <v>56</v>
      </c>
      <c r="H11" s="140">
        <v>0.1</v>
      </c>
      <c r="I11" s="318">
        <f t="shared" si="4"/>
        <v>5.6000000000000005</v>
      </c>
      <c r="J11" s="314">
        <v>5.6000000000000005</v>
      </c>
      <c r="K11" s="102"/>
      <c r="L11" s="102"/>
      <c r="M11" s="178">
        <f t="shared" si="3"/>
        <v>0</v>
      </c>
      <c r="N11" s="141">
        <f t="shared" si="2"/>
        <v>0</v>
      </c>
      <c r="Q11" s="172"/>
    </row>
    <row r="12" spans="1:17" s="171" customFormat="1" ht="30">
      <c r="A12" s="168" t="s">
        <v>66</v>
      </c>
      <c r="B12" s="183" t="s">
        <v>50</v>
      </c>
      <c r="C12" s="184" t="s">
        <v>91</v>
      </c>
      <c r="D12" s="94"/>
      <c r="E12" s="136">
        <v>56</v>
      </c>
      <c r="F12" s="136">
        <v>1</v>
      </c>
      <c r="G12" s="99">
        <f t="shared" si="0"/>
        <v>56</v>
      </c>
      <c r="H12" s="140">
        <v>0.1</v>
      </c>
      <c r="I12" s="318">
        <f t="shared" si="4"/>
        <v>5.6000000000000005</v>
      </c>
      <c r="J12" s="314">
        <v>5.6000000000000005</v>
      </c>
      <c r="K12" s="102"/>
      <c r="L12" s="102"/>
      <c r="M12" s="178">
        <f t="shared" si="3"/>
        <v>0</v>
      </c>
      <c r="N12" s="141">
        <f t="shared" si="2"/>
        <v>0</v>
      </c>
      <c r="Q12" s="172"/>
    </row>
    <row r="13" spans="1:17" s="171" customFormat="1" ht="45">
      <c r="A13" s="168" t="s">
        <v>66</v>
      </c>
      <c r="B13" s="94" t="s">
        <v>49</v>
      </c>
      <c r="C13" s="96" t="s">
        <v>92</v>
      </c>
      <c r="D13" s="94"/>
      <c r="E13" s="136">
        <v>43</v>
      </c>
      <c r="F13" s="136">
        <v>1</v>
      </c>
      <c r="G13" s="185">
        <f>+E13*F13</f>
        <v>43</v>
      </c>
      <c r="H13" s="140">
        <v>1.5</v>
      </c>
      <c r="I13" s="318">
        <f t="shared" ref="I13:I15" si="5">+G13*H13</f>
        <v>64.5</v>
      </c>
      <c r="J13" s="314">
        <v>64.5</v>
      </c>
      <c r="K13" s="102"/>
      <c r="L13" s="102"/>
      <c r="M13" s="178">
        <f t="shared" si="3"/>
        <v>0</v>
      </c>
      <c r="N13" s="141">
        <f t="shared" ref="N13:N15" si="6">+I13-J13</f>
        <v>0</v>
      </c>
      <c r="Q13" s="172"/>
    </row>
    <row r="14" spans="1:17" s="171" customFormat="1" ht="30">
      <c r="A14" s="168" t="s">
        <v>66</v>
      </c>
      <c r="B14" s="94" t="s">
        <v>76</v>
      </c>
      <c r="C14" s="249" t="s">
        <v>77</v>
      </c>
      <c r="D14" s="94">
        <v>742</v>
      </c>
      <c r="E14" s="136">
        <v>56</v>
      </c>
      <c r="F14" s="136">
        <v>1</v>
      </c>
      <c r="G14" s="185">
        <f>+E14*F14</f>
        <v>56</v>
      </c>
      <c r="H14" s="140">
        <v>4</v>
      </c>
      <c r="I14" s="318">
        <f t="shared" si="5"/>
        <v>224</v>
      </c>
      <c r="J14" s="314">
        <v>224</v>
      </c>
      <c r="K14" s="102"/>
      <c r="L14" s="102"/>
      <c r="M14" s="178">
        <f t="shared" si="3"/>
        <v>0</v>
      </c>
      <c r="N14" s="141">
        <f t="shared" si="6"/>
        <v>0</v>
      </c>
      <c r="Q14" s="172"/>
    </row>
    <row r="15" spans="1:17" s="193" customFormat="1" ht="82.5" customHeight="1">
      <c r="A15" s="168" t="s">
        <v>108</v>
      </c>
      <c r="B15" s="306" t="s">
        <v>109</v>
      </c>
      <c r="C15" s="308" t="s">
        <v>128</v>
      </c>
      <c r="D15" s="307"/>
      <c r="E15" s="136">
        <v>18</v>
      </c>
      <c r="F15" s="136">
        <v>1</v>
      </c>
      <c r="G15" s="136">
        <f>+E15*F15</f>
        <v>18</v>
      </c>
      <c r="H15" s="140">
        <v>3</v>
      </c>
      <c r="I15" s="319">
        <f t="shared" si="5"/>
        <v>54</v>
      </c>
      <c r="J15" s="315">
        <v>54</v>
      </c>
      <c r="K15" s="102"/>
      <c r="L15" s="102"/>
      <c r="M15" s="211">
        <f t="shared" si="3"/>
        <v>0</v>
      </c>
      <c r="N15" s="214">
        <f t="shared" si="6"/>
        <v>0</v>
      </c>
      <c r="Q15" s="194"/>
    </row>
    <row r="16" spans="1:17" ht="15.75">
      <c r="A16" s="105"/>
      <c r="B16" s="106"/>
      <c r="C16" s="305" t="s">
        <v>33</v>
      </c>
      <c r="D16" s="109"/>
      <c r="E16" s="137">
        <f>+MAX(E5:E15)</f>
        <v>56</v>
      </c>
      <c r="F16" s="138">
        <f>G16/E16</f>
        <v>92.273571428571429</v>
      </c>
      <c r="G16" s="137">
        <f>SUM(G5:G15)</f>
        <v>5167.32</v>
      </c>
      <c r="H16" s="138">
        <f>I16/G16</f>
        <v>0.12986656526013488</v>
      </c>
      <c r="I16" s="137">
        <f>SUM(I5:I15)</f>
        <v>671.0621000000001</v>
      </c>
      <c r="J16" s="137">
        <f>SUM(J5:J15)</f>
        <v>431.2</v>
      </c>
      <c r="K16" s="139">
        <f t="shared" ref="K16:L16" si="7">SUM(K5:K14)</f>
        <v>0</v>
      </c>
      <c r="L16" s="139">
        <f t="shared" si="7"/>
        <v>239.8621</v>
      </c>
      <c r="M16" s="139">
        <f>SUM(M5:M15)</f>
        <v>0</v>
      </c>
      <c r="N16" s="149">
        <f>SUM(N5:N15)</f>
        <v>239.8621</v>
      </c>
      <c r="Q16" s="49"/>
    </row>
    <row r="17" spans="1:17" ht="18.75" customHeight="1">
      <c r="A17" s="328" t="s">
        <v>155</v>
      </c>
      <c r="B17" s="329"/>
      <c r="C17" s="329"/>
      <c r="D17" s="329"/>
      <c r="E17" s="329"/>
      <c r="F17" s="329"/>
      <c r="G17" s="329"/>
      <c r="H17" s="329"/>
      <c r="I17" s="329"/>
      <c r="J17" s="329"/>
      <c r="K17" s="329"/>
      <c r="L17" s="329"/>
      <c r="M17" s="329"/>
      <c r="N17" s="330"/>
      <c r="O17" s="57"/>
      <c r="P17" s="1"/>
      <c r="Q17" s="49"/>
    </row>
    <row r="18" spans="1:17" s="171" customFormat="1" ht="30">
      <c r="A18" s="273" t="s">
        <v>118</v>
      </c>
      <c r="B18" s="274" t="s">
        <v>85</v>
      </c>
      <c r="C18" s="275" t="s">
        <v>99</v>
      </c>
      <c r="D18" s="276"/>
      <c r="E18" s="277">
        <v>20358</v>
      </c>
      <c r="F18" s="277">
        <f>G18/E18</f>
        <v>306.11484428725811</v>
      </c>
      <c r="G18" s="277">
        <v>6231886</v>
      </c>
      <c r="H18" s="278">
        <v>0.02</v>
      </c>
      <c r="I18" s="279">
        <f>+G18*H18</f>
        <v>124637.72</v>
      </c>
      <c r="J18" s="280">
        <v>125148</v>
      </c>
      <c r="K18" s="281"/>
      <c r="L18" s="279">
        <v>-510.27999999999884</v>
      </c>
      <c r="M18" s="282"/>
      <c r="N18" s="283"/>
      <c r="O18" s="57"/>
      <c r="P18" s="1"/>
      <c r="Q18" s="172"/>
    </row>
    <row r="19" spans="1:17" s="171" customFormat="1" ht="60">
      <c r="A19" s="284" t="s">
        <v>118</v>
      </c>
      <c r="B19" s="274" t="s">
        <v>51</v>
      </c>
      <c r="C19" s="275" t="s">
        <v>100</v>
      </c>
      <c r="D19" s="274"/>
      <c r="E19" s="285">
        <v>20358</v>
      </c>
      <c r="F19" s="286">
        <f>G19/E19</f>
        <v>144.51797819039197</v>
      </c>
      <c r="G19" s="287">
        <v>2942097</v>
      </c>
      <c r="H19" s="278">
        <v>0.02</v>
      </c>
      <c r="I19" s="279">
        <f t="shared" ref="I19:I23" si="8">+G19*H19</f>
        <v>58841.94</v>
      </c>
      <c r="J19" s="280">
        <v>62574</v>
      </c>
      <c r="K19" s="286"/>
      <c r="L19" s="279">
        <v>-3732.0599999999977</v>
      </c>
      <c r="M19" s="282"/>
      <c r="N19" s="283"/>
      <c r="O19" s="231"/>
      <c r="P19" s="230"/>
      <c r="Q19" s="172"/>
    </row>
    <row r="20" spans="1:17" s="171" customFormat="1" ht="30">
      <c r="A20" s="284" t="s">
        <v>118</v>
      </c>
      <c r="B20" s="274" t="s">
        <v>71</v>
      </c>
      <c r="C20" s="275" t="s">
        <v>101</v>
      </c>
      <c r="D20" s="274"/>
      <c r="E20" s="285">
        <v>20358</v>
      </c>
      <c r="F20" s="286">
        <f>G20/E20</f>
        <v>16.959222418705178</v>
      </c>
      <c r="G20" s="287">
        <v>345255.85</v>
      </c>
      <c r="H20" s="288">
        <v>0.02</v>
      </c>
      <c r="I20" s="279">
        <f t="shared" si="8"/>
        <v>6905.1169999999993</v>
      </c>
      <c r="J20" s="289">
        <v>7091.72</v>
      </c>
      <c r="K20" s="286"/>
      <c r="L20" s="279">
        <v>-186.60300000000007</v>
      </c>
      <c r="M20" s="282"/>
      <c r="N20" s="283"/>
      <c r="O20" s="231"/>
      <c r="P20" s="230"/>
      <c r="Q20" s="172"/>
    </row>
    <row r="21" spans="1:17" s="171" customFormat="1" ht="45">
      <c r="A21" s="290" t="s">
        <v>118</v>
      </c>
      <c r="B21" s="274" t="s">
        <v>48</v>
      </c>
      <c r="C21" s="275" t="s">
        <v>88</v>
      </c>
      <c r="D21" s="276"/>
      <c r="E21" s="285">
        <v>20358</v>
      </c>
      <c r="F21" s="286">
        <f>G21/E21</f>
        <v>1</v>
      </c>
      <c r="G21" s="287">
        <v>20358</v>
      </c>
      <c r="H21" s="278">
        <v>0.16600000000000001</v>
      </c>
      <c r="I21" s="279">
        <f t="shared" si="8"/>
        <v>3379.4280000000003</v>
      </c>
      <c r="J21" s="280">
        <v>3462.43</v>
      </c>
      <c r="K21" s="286"/>
      <c r="L21" s="279">
        <v>-83.001999999999498</v>
      </c>
      <c r="M21" s="282"/>
      <c r="N21" s="283"/>
      <c r="O21" s="231"/>
      <c r="P21" s="230"/>
      <c r="Q21" s="172"/>
    </row>
    <row r="22" spans="1:17" s="171" customFormat="1" ht="30">
      <c r="A22" s="290" t="s">
        <v>118</v>
      </c>
      <c r="B22" s="274" t="s">
        <v>52</v>
      </c>
      <c r="C22" s="275" t="s">
        <v>102</v>
      </c>
      <c r="D22" s="274"/>
      <c r="E22" s="285">
        <v>20358</v>
      </c>
      <c r="F22" s="286">
        <f t="shared" ref="F22:F23" si="9">G22/E22</f>
        <v>1</v>
      </c>
      <c r="G22" s="287">
        <v>20358</v>
      </c>
      <c r="H22" s="291">
        <v>0.33</v>
      </c>
      <c r="I22" s="279">
        <f t="shared" si="8"/>
        <v>6718.14</v>
      </c>
      <c r="J22" s="280">
        <v>6883.14</v>
      </c>
      <c r="K22" s="286"/>
      <c r="L22" s="279">
        <v>-165</v>
      </c>
      <c r="M22" s="282"/>
      <c r="N22" s="283"/>
      <c r="O22" s="231"/>
      <c r="P22" s="230"/>
      <c r="Q22" s="172"/>
    </row>
    <row r="23" spans="1:17" s="171" customFormat="1" ht="30">
      <c r="A23" s="290" t="s">
        <v>118</v>
      </c>
      <c r="B23" s="274" t="s">
        <v>68</v>
      </c>
      <c r="C23" s="275" t="s">
        <v>103</v>
      </c>
      <c r="D23" s="274"/>
      <c r="E23" s="277">
        <v>20358</v>
      </c>
      <c r="F23" s="286">
        <f t="shared" si="9"/>
        <v>12.257126436781608</v>
      </c>
      <c r="G23" s="277">
        <v>249530.58</v>
      </c>
      <c r="H23" s="288">
        <v>0.25</v>
      </c>
      <c r="I23" s="279">
        <f t="shared" si="8"/>
        <v>62382.644999999997</v>
      </c>
      <c r="J23" s="280">
        <v>62574</v>
      </c>
      <c r="K23" s="281"/>
      <c r="L23" s="279">
        <v>-191.3550000000032</v>
      </c>
      <c r="M23" s="282"/>
      <c r="N23" s="283"/>
      <c r="O23" s="231"/>
      <c r="P23" s="230"/>
      <c r="Q23" s="172"/>
    </row>
    <row r="24" spans="1:17" s="169" customFormat="1" ht="30">
      <c r="A24" s="292" t="s">
        <v>66</v>
      </c>
      <c r="B24" s="244" t="s">
        <v>69</v>
      </c>
      <c r="C24" s="244" t="s">
        <v>106</v>
      </c>
      <c r="D24" s="242">
        <v>742</v>
      </c>
      <c r="E24" s="243">
        <v>20858</v>
      </c>
      <c r="F24" s="293">
        <v>1</v>
      </c>
      <c r="G24" s="142">
        <f t="shared" ref="G24:G30" si="10">+E24*F24</f>
        <v>20858</v>
      </c>
      <c r="H24" s="294">
        <v>0.75</v>
      </c>
      <c r="I24" s="320">
        <f t="shared" ref="I24:I29" si="11">+G24*H24</f>
        <v>15643.5</v>
      </c>
      <c r="J24" s="314">
        <v>15643.5</v>
      </c>
      <c r="K24" s="295"/>
      <c r="L24" s="295"/>
      <c r="M24" s="295">
        <f t="shared" ref="M24:M30" si="12">I24-J24</f>
        <v>0</v>
      </c>
      <c r="N24" s="296">
        <f t="shared" ref="N24:N29" si="13">I24-J24</f>
        <v>0</v>
      </c>
      <c r="Q24" s="170"/>
    </row>
    <row r="25" spans="1:17" s="169" customFormat="1" ht="60">
      <c r="A25" s="292" t="s">
        <v>66</v>
      </c>
      <c r="B25" s="242" t="s">
        <v>70</v>
      </c>
      <c r="C25" s="244" t="s">
        <v>87</v>
      </c>
      <c r="D25" s="242"/>
      <c r="E25" s="243">
        <v>1092</v>
      </c>
      <c r="F25" s="293">
        <v>1</v>
      </c>
      <c r="G25" s="142">
        <f t="shared" si="10"/>
        <v>1092</v>
      </c>
      <c r="H25" s="294">
        <v>0.25</v>
      </c>
      <c r="I25" s="320">
        <f t="shared" si="11"/>
        <v>273</v>
      </c>
      <c r="J25" s="314">
        <v>273</v>
      </c>
      <c r="K25" s="295"/>
      <c r="L25" s="295"/>
      <c r="M25" s="295">
        <f t="shared" si="12"/>
        <v>0</v>
      </c>
      <c r="N25" s="296">
        <f t="shared" si="13"/>
        <v>0</v>
      </c>
      <c r="Q25" s="170"/>
    </row>
    <row r="26" spans="1:17" s="171" customFormat="1" ht="60">
      <c r="A26" s="297" t="s">
        <v>118</v>
      </c>
      <c r="B26" s="213" t="s">
        <v>123</v>
      </c>
      <c r="C26" s="213" t="s">
        <v>124</v>
      </c>
      <c r="D26" s="298"/>
      <c r="E26" s="269">
        <v>500</v>
      </c>
      <c r="F26" s="269">
        <f>G26/E26</f>
        <v>1</v>
      </c>
      <c r="G26" s="269">
        <v>500</v>
      </c>
      <c r="H26" s="299">
        <v>3.3399999999999999E-2</v>
      </c>
      <c r="I26" s="300">
        <v>16.7</v>
      </c>
      <c r="J26" s="300">
        <v>0</v>
      </c>
      <c r="K26" s="301"/>
      <c r="L26" s="271">
        <f>I26-J26</f>
        <v>16.7</v>
      </c>
      <c r="M26" s="301"/>
      <c r="N26" s="271">
        <f>I26-J26</f>
        <v>16.7</v>
      </c>
      <c r="Q26" s="172"/>
    </row>
    <row r="27" spans="1:17" s="171" customFormat="1" ht="60">
      <c r="A27" s="297" t="s">
        <v>118</v>
      </c>
      <c r="B27" s="213" t="s">
        <v>125</v>
      </c>
      <c r="C27" s="213" t="s">
        <v>126</v>
      </c>
      <c r="D27" s="298"/>
      <c r="E27" s="302">
        <v>5159</v>
      </c>
      <c r="F27" s="269">
        <f t="shared" ref="F27:F28" si="14">G27/E27</f>
        <v>1</v>
      </c>
      <c r="G27" s="269">
        <v>5159</v>
      </c>
      <c r="H27" s="299">
        <v>1.67E-2</v>
      </c>
      <c r="I27" s="300">
        <v>86.155299999999997</v>
      </c>
      <c r="J27" s="300">
        <v>0</v>
      </c>
      <c r="K27" s="269"/>
      <c r="L27" s="271">
        <f t="shared" ref="L27:L28" si="15">I27-J27</f>
        <v>86.155299999999997</v>
      </c>
      <c r="M27" s="269"/>
      <c r="N27" s="271">
        <f t="shared" ref="N27:N28" si="16">I27-J27</f>
        <v>86.155299999999997</v>
      </c>
      <c r="Q27" s="172"/>
    </row>
    <row r="28" spans="1:17" s="171" customFormat="1" ht="45">
      <c r="A28" s="297" t="s">
        <v>118</v>
      </c>
      <c r="B28" s="213" t="s">
        <v>156</v>
      </c>
      <c r="C28" s="303" t="s">
        <v>127</v>
      </c>
      <c r="D28" s="298"/>
      <c r="E28" s="269">
        <v>500</v>
      </c>
      <c r="F28" s="269">
        <f t="shared" si="14"/>
        <v>1</v>
      </c>
      <c r="G28" s="269">
        <v>500</v>
      </c>
      <c r="H28" s="270">
        <v>0.25</v>
      </c>
      <c r="I28" s="300">
        <v>125</v>
      </c>
      <c r="J28" s="300">
        <v>0</v>
      </c>
      <c r="K28" s="269"/>
      <c r="L28" s="271">
        <f t="shared" si="15"/>
        <v>125</v>
      </c>
      <c r="M28" s="269"/>
      <c r="N28" s="271">
        <f t="shared" si="16"/>
        <v>125</v>
      </c>
      <c r="Q28" s="172"/>
    </row>
    <row r="29" spans="1:17" s="169" customFormat="1" ht="60">
      <c r="A29" s="292" t="s">
        <v>66</v>
      </c>
      <c r="B29" s="242" t="s">
        <v>53</v>
      </c>
      <c r="C29" s="244" t="s">
        <v>72</v>
      </c>
      <c r="D29" s="244"/>
      <c r="E29" s="243">
        <v>1092</v>
      </c>
      <c r="F29" s="250">
        <v>1</v>
      </c>
      <c r="G29" s="142">
        <f t="shared" si="10"/>
        <v>1092</v>
      </c>
      <c r="H29" s="294">
        <v>0.25</v>
      </c>
      <c r="I29" s="320">
        <f t="shared" si="11"/>
        <v>273</v>
      </c>
      <c r="J29" s="314">
        <v>273</v>
      </c>
      <c r="K29" s="295"/>
      <c r="L29" s="295"/>
      <c r="M29" s="295">
        <f t="shared" si="12"/>
        <v>0</v>
      </c>
      <c r="N29" s="296">
        <f t="shared" si="13"/>
        <v>0</v>
      </c>
      <c r="Q29" s="170"/>
    </row>
    <row r="30" spans="1:17" s="169" customFormat="1" ht="30">
      <c r="A30" s="292" t="s">
        <v>66</v>
      </c>
      <c r="B30" s="242" t="s">
        <v>54</v>
      </c>
      <c r="C30" s="244" t="s">
        <v>104</v>
      </c>
      <c r="D30" s="242"/>
      <c r="E30" s="243">
        <v>20858</v>
      </c>
      <c r="F30" s="250">
        <v>1</v>
      </c>
      <c r="G30" s="142">
        <f t="shared" si="10"/>
        <v>20858</v>
      </c>
      <c r="H30" s="304">
        <v>7.535E-2</v>
      </c>
      <c r="I30" s="320">
        <f>+G30*H30</f>
        <v>1571.6503</v>
      </c>
      <c r="J30" s="314">
        <v>1571.6503</v>
      </c>
      <c r="K30" s="295"/>
      <c r="L30" s="295"/>
      <c r="M30" s="295">
        <f t="shared" si="12"/>
        <v>0</v>
      </c>
      <c r="N30" s="296">
        <f>I30-J30</f>
        <v>0</v>
      </c>
      <c r="Q30" s="170"/>
    </row>
    <row r="31" spans="1:17" ht="15.75">
      <c r="A31" s="105"/>
      <c r="B31" s="106"/>
      <c r="C31" s="104" t="s">
        <v>107</v>
      </c>
      <c r="D31" s="103"/>
      <c r="E31" s="112">
        <f>+MAX(E18:E30)</f>
        <v>20858</v>
      </c>
      <c r="F31" s="118">
        <f>G31/E31</f>
        <v>472.69845766612332</v>
      </c>
      <c r="G31" s="112">
        <f>SUM(G18:G30)</f>
        <v>9859544.4299999997</v>
      </c>
      <c r="H31" s="118">
        <f>I31/G31</f>
        <v>2.848549419235185E-2</v>
      </c>
      <c r="I31" s="112">
        <f t="shared" ref="I31:N31" si="17">SUM(I18:I30)</f>
        <v>280853.99560000002</v>
      </c>
      <c r="J31" s="112">
        <f t="shared" si="17"/>
        <v>285494.44030000002</v>
      </c>
      <c r="K31" s="115">
        <f t="shared" si="17"/>
        <v>0</v>
      </c>
      <c r="L31" s="115">
        <f t="shared" si="17"/>
        <v>-4640.4446999999991</v>
      </c>
      <c r="M31" s="115">
        <f t="shared" si="17"/>
        <v>0</v>
      </c>
      <c r="N31" s="133">
        <f t="shared" si="17"/>
        <v>227.8553</v>
      </c>
      <c r="Q31" s="49"/>
    </row>
    <row r="32" spans="1:17" ht="18.75">
      <c r="A32" s="328" t="s">
        <v>55</v>
      </c>
      <c r="B32" s="329"/>
      <c r="C32" s="329"/>
      <c r="D32" s="329"/>
      <c r="E32" s="329"/>
      <c r="F32" s="329"/>
      <c r="G32" s="329"/>
      <c r="H32" s="329"/>
      <c r="I32" s="329"/>
      <c r="J32" s="329"/>
      <c r="K32" s="329"/>
      <c r="L32" s="329"/>
      <c r="M32" s="329"/>
      <c r="N32" s="330"/>
      <c r="O32" s="57"/>
      <c r="P32" s="1"/>
      <c r="Q32" s="49"/>
    </row>
    <row r="33" spans="1:17" ht="15" customHeight="1">
      <c r="A33" s="107"/>
      <c r="B33" s="94"/>
      <c r="C33" s="96"/>
      <c r="D33" s="94"/>
      <c r="E33" s="95"/>
      <c r="F33" s="116"/>
      <c r="G33" s="100"/>
      <c r="H33" s="113"/>
      <c r="I33" s="110"/>
      <c r="J33" s="117"/>
      <c r="K33" s="111"/>
      <c r="L33" s="111"/>
      <c r="M33" s="111"/>
      <c r="N33" s="114"/>
      <c r="Q33" s="49"/>
    </row>
    <row r="34" spans="1:17" ht="16.5" thickBot="1">
      <c r="A34" s="105"/>
      <c r="B34" s="106"/>
      <c r="C34" s="104" t="s">
        <v>37</v>
      </c>
      <c r="D34" s="103"/>
      <c r="E34" s="77">
        <f>+MAX(E33:E33)</f>
        <v>0</v>
      </c>
      <c r="F34" s="77">
        <f t="shared" ref="F34:N34" si="18">SUM(F33:F33)</f>
        <v>0</v>
      </c>
      <c r="G34" s="77">
        <f t="shared" si="18"/>
        <v>0</v>
      </c>
      <c r="H34" s="77">
        <f t="shared" si="18"/>
        <v>0</v>
      </c>
      <c r="I34" s="77">
        <f t="shared" si="18"/>
        <v>0</v>
      </c>
      <c r="J34" s="77">
        <f t="shared" si="18"/>
        <v>0</v>
      </c>
      <c r="K34" s="77">
        <f t="shared" si="18"/>
        <v>0</v>
      </c>
      <c r="L34" s="77">
        <f t="shared" si="18"/>
        <v>0</v>
      </c>
      <c r="M34" s="77">
        <f t="shared" si="18"/>
        <v>0</v>
      </c>
      <c r="N34" s="108">
        <f t="shared" si="18"/>
        <v>0</v>
      </c>
      <c r="Q34" s="50"/>
    </row>
    <row r="35" spans="1:17" ht="18.75">
      <c r="A35" s="328" t="s">
        <v>57</v>
      </c>
      <c r="B35" s="329"/>
      <c r="C35" s="329"/>
      <c r="D35" s="329"/>
      <c r="E35" s="329"/>
      <c r="F35" s="329"/>
      <c r="G35" s="329"/>
      <c r="H35" s="329"/>
      <c r="I35" s="329"/>
      <c r="J35" s="329"/>
      <c r="K35" s="329"/>
      <c r="L35" s="329"/>
      <c r="M35" s="329"/>
      <c r="N35" s="330"/>
      <c r="O35" s="57"/>
      <c r="P35" s="1"/>
      <c r="Q35" s="49"/>
    </row>
    <row r="36" spans="1:17" s="186" customFormat="1" ht="31.5">
      <c r="A36" s="251" t="s">
        <v>118</v>
      </c>
      <c r="B36" s="252" t="s">
        <v>60</v>
      </c>
      <c r="C36" s="253" t="s">
        <v>83</v>
      </c>
      <c r="D36" s="252"/>
      <c r="E36" s="255">
        <v>8236529</v>
      </c>
      <c r="F36" s="256">
        <f>G36/E36</f>
        <v>1</v>
      </c>
      <c r="G36" s="255">
        <v>8236529</v>
      </c>
      <c r="H36" s="257">
        <v>7.0000000000000007E-2</v>
      </c>
      <c r="I36" s="259">
        <v>576557.03</v>
      </c>
      <c r="J36" s="259">
        <v>578343.01</v>
      </c>
      <c r="K36" s="256"/>
      <c r="L36" s="259">
        <f>I36-J36</f>
        <v>-1785.9799999999814</v>
      </c>
      <c r="M36" s="256"/>
      <c r="N36" s="259">
        <f>I36-J36</f>
        <v>-1785.9799999999814</v>
      </c>
      <c r="Q36" s="187"/>
    </row>
    <row r="37" spans="1:17" s="186" customFormat="1" ht="47.25">
      <c r="A37" s="251" t="s">
        <v>118</v>
      </c>
      <c r="B37" s="254" t="s">
        <v>58</v>
      </c>
      <c r="C37" s="253" t="s">
        <v>74</v>
      </c>
      <c r="D37" s="252"/>
      <c r="E37" s="255">
        <v>189234.58</v>
      </c>
      <c r="F37" s="256">
        <f t="shared" ref="F37:F38" si="19">G37/E37</f>
        <v>1</v>
      </c>
      <c r="G37" s="255">
        <v>189234.58</v>
      </c>
      <c r="H37" s="257">
        <v>0.5</v>
      </c>
      <c r="I37" s="259">
        <v>94617.29</v>
      </c>
      <c r="J37" s="259">
        <v>95000</v>
      </c>
      <c r="K37" s="256" t="s">
        <v>20</v>
      </c>
      <c r="L37" s="259">
        <f t="shared" ref="L37:L38" si="20">I37-J37</f>
        <v>-382.7100000000064</v>
      </c>
      <c r="M37" s="256"/>
      <c r="N37" s="259">
        <f t="shared" ref="N37:N38" si="21">I37-J37</f>
        <v>-382.7100000000064</v>
      </c>
      <c r="Q37" s="187"/>
    </row>
    <row r="38" spans="1:17" s="186" customFormat="1" ht="31.5">
      <c r="A38" s="251" t="s">
        <v>118</v>
      </c>
      <c r="B38" s="254" t="s">
        <v>59</v>
      </c>
      <c r="C38" s="253" t="s">
        <v>73</v>
      </c>
      <c r="D38" s="252"/>
      <c r="E38" s="255">
        <v>1892.3458000000001</v>
      </c>
      <c r="F38" s="256">
        <f t="shared" si="19"/>
        <v>1</v>
      </c>
      <c r="G38" s="255">
        <v>1892.3458000000001</v>
      </c>
      <c r="H38" s="258">
        <v>0.16700000000000001</v>
      </c>
      <c r="I38" s="259">
        <v>316.02174860000002</v>
      </c>
      <c r="J38" s="259">
        <v>317.3</v>
      </c>
      <c r="K38" s="256"/>
      <c r="L38" s="259">
        <f t="shared" si="20"/>
        <v>-1.2782513999999878</v>
      </c>
      <c r="M38" s="256"/>
      <c r="N38" s="259">
        <f t="shared" si="21"/>
        <v>-1.2782513999999878</v>
      </c>
      <c r="Q38" s="187"/>
    </row>
    <row r="39" spans="1:17" ht="16.5" thickBot="1">
      <c r="A39" s="105"/>
      <c r="B39" s="106"/>
      <c r="C39" s="104" t="s">
        <v>56</v>
      </c>
      <c r="D39" s="76"/>
      <c r="E39" s="112">
        <f>+MAX(E36:E38)</f>
        <v>8236529</v>
      </c>
      <c r="F39" s="98">
        <f>G39/E39</f>
        <v>1.0232047900031676</v>
      </c>
      <c r="G39" s="112">
        <f>SUM(G36:G38)</f>
        <v>8427655.9257999994</v>
      </c>
      <c r="H39" s="98">
        <f>I39/G39</f>
        <v>7.9677000065099174E-2</v>
      </c>
      <c r="I39" s="112">
        <f t="shared" ref="I39:N39" si="22">SUM(I36:I38)</f>
        <v>671490.34174860001</v>
      </c>
      <c r="J39" s="112">
        <f t="shared" si="22"/>
        <v>673660.31</v>
      </c>
      <c r="K39" s="112">
        <f t="shared" si="22"/>
        <v>0</v>
      </c>
      <c r="L39" s="112">
        <f t="shared" si="22"/>
        <v>-2169.9682513999878</v>
      </c>
      <c r="M39" s="112">
        <f t="shared" si="22"/>
        <v>0</v>
      </c>
      <c r="N39" s="112">
        <f t="shared" si="22"/>
        <v>-2169.9682513999878</v>
      </c>
      <c r="Q39" s="50"/>
    </row>
    <row r="40" spans="1:17" ht="25.5" customHeight="1" thickBot="1">
      <c r="A40" s="120"/>
      <c r="B40" s="121"/>
      <c r="C40" s="122" t="s">
        <v>38</v>
      </c>
      <c r="D40" s="123"/>
      <c r="E40" s="124">
        <f>+E16+E31+E34+E39</f>
        <v>8257443</v>
      </c>
      <c r="F40" s="125">
        <f>G40/E40</f>
        <v>2.2152581223751708</v>
      </c>
      <c r="G40" s="68">
        <f>+G16+G31+G34+G39</f>
        <v>18292367.675799999</v>
      </c>
      <c r="H40" s="125">
        <f>I40/G40</f>
        <v>5.2099073030846502E-2</v>
      </c>
      <c r="I40" s="124">
        <f t="shared" ref="I40:N40" si="23">+I16+I31+I34+I39</f>
        <v>953015.39944860002</v>
      </c>
      <c r="J40" s="124">
        <f t="shared" si="23"/>
        <v>959585.95030000014</v>
      </c>
      <c r="K40" s="124">
        <f t="shared" si="23"/>
        <v>0</v>
      </c>
      <c r="L40" s="124">
        <f t="shared" si="23"/>
        <v>-6570.5508513999866</v>
      </c>
      <c r="M40" s="124">
        <f t="shared" si="23"/>
        <v>0</v>
      </c>
      <c r="N40" s="124">
        <f t="shared" si="23"/>
        <v>-1702.2508513999878</v>
      </c>
      <c r="Q40" s="16"/>
    </row>
    <row r="41" spans="1:17" ht="15.75" thickBot="1">
      <c r="C41" s="16"/>
      <c r="Q41" s="16"/>
    </row>
    <row r="42" spans="1:17" ht="63">
      <c r="C42" s="16"/>
      <c r="D42" s="70" t="str">
        <f>+A3</f>
        <v>Program Rule</v>
      </c>
      <c r="E42" s="71" t="str">
        <f t="shared" ref="E42:N42" si="24">+E3</f>
        <v>Estimated # Respondents</v>
      </c>
      <c r="F42" s="71" t="str">
        <f t="shared" si="24"/>
        <v>Responses per Respondents</v>
      </c>
      <c r="G42" s="71" t="str">
        <f t="shared" si="24"/>
        <v>Total Annual Records</v>
      </c>
      <c r="H42" s="71" t="str">
        <f t="shared" si="24"/>
        <v>Estimated Avg. # of Hours Per Response</v>
      </c>
      <c r="I42" s="71" t="str">
        <f t="shared" si="24"/>
        <v xml:space="preserve">Estimated Total Hours            </v>
      </c>
      <c r="J42" s="71" t="str">
        <f t="shared" si="24"/>
        <v>Current OMB Approved Burden Hrs</v>
      </c>
      <c r="K42" s="71" t="str">
        <f t="shared" si="24"/>
        <v>Due to Authorizing Statute</v>
      </c>
      <c r="L42" s="71" t="str">
        <f t="shared" si="24"/>
        <v>Due to Program Change</v>
      </c>
      <c r="M42" s="71" t="str">
        <f t="shared" si="24"/>
        <v>Due to an Adjustment</v>
      </c>
      <c r="N42" s="72" t="str">
        <f t="shared" si="24"/>
        <v>Total Difference</v>
      </c>
      <c r="Q42" s="16"/>
    </row>
    <row r="43" spans="1:17">
      <c r="C43" s="16"/>
      <c r="D43" s="81" t="str">
        <f>+Q6</f>
        <v>F/R Eligibility</v>
      </c>
      <c r="E43" s="126">
        <f>+SUM($E$16+$E$31+$E$34+$E$39)</f>
        <v>8257443</v>
      </c>
      <c r="F43" s="128">
        <f t="shared" ref="F43:F55" si="25">IF(E43&gt;0,G43/E43,0)</f>
        <v>5.3556918285721138E-3</v>
      </c>
      <c r="G43" s="126">
        <f>+SUMIF($A$5:$A$39,D43,($G$5:$G$39))</f>
        <v>44224.32</v>
      </c>
      <c r="H43" s="128">
        <f t="shared" ref="H43:H55" si="26">IF(G43&gt;0,I43/G43,0)</f>
        <v>0.41014424416248801</v>
      </c>
      <c r="I43" s="126">
        <f>+SUMIF($A$5:$A$39,D43,($I$5:$I$39))</f>
        <v>18138.350300000002</v>
      </c>
      <c r="J43" s="129">
        <f>+SUMIF($A$5:$A$39,D43,($J$5:$J$39))</f>
        <v>18138.350300000002</v>
      </c>
      <c r="K43" s="73">
        <f>+SUMIF($A$5:$A$39,$D$43,($K$5:$K$39))</f>
        <v>0</v>
      </c>
      <c r="L43" s="73">
        <f>+SUMIF($A$5:$A$39,$D43,($L$5:$L$39))</f>
        <v>0</v>
      </c>
      <c r="M43" s="126">
        <f>+SUMIF($A$5:$A$39,$D$43,($M$5:$M$39))</f>
        <v>0</v>
      </c>
      <c r="N43" s="127">
        <f>+SUMIF($A$5:$A$39,D43,($N$5:$N$39))</f>
        <v>0</v>
      </c>
      <c r="Q43" s="16"/>
    </row>
    <row r="44" spans="1:17" s="233" customFormat="1">
      <c r="C44" s="16"/>
      <c r="D44" s="81" t="s">
        <v>108</v>
      </c>
      <c r="E44" s="234">
        <f>+SUMIF($A$5:$A$20,D44,($E$5:$E$20))</f>
        <v>18</v>
      </c>
      <c r="F44" s="247">
        <f t="shared" si="25"/>
        <v>1</v>
      </c>
      <c r="G44" s="245">
        <f t="shared" ref="G44" si="27">+SUMIF($A$5:$A$39,D44,($G$5:$G$39))</f>
        <v>18</v>
      </c>
      <c r="H44" s="247">
        <f t="shared" si="26"/>
        <v>3</v>
      </c>
      <c r="I44" s="245">
        <f t="shared" ref="I44" si="28">+SUMIF($A$5:$A$39,D44,($I$5:$I$39))</f>
        <v>54</v>
      </c>
      <c r="J44" s="248">
        <f t="shared" ref="J44" si="29">+SUMIF($A$5:$A$39,D44,($J$5:$J$39))</f>
        <v>54</v>
      </c>
      <c r="K44" s="234">
        <f t="shared" ref="K44:K46" si="30">+SUMIF($A$5:$A$39,$D$43,($K$5:$K$39))</f>
        <v>0</v>
      </c>
      <c r="L44" s="234">
        <f t="shared" ref="L44:L46" si="31">+SUMIF($A$5:$A$39,$D44,($L$5:$L$39))</f>
        <v>0</v>
      </c>
      <c r="M44" s="245">
        <f t="shared" ref="M44:M46" si="32">+SUMIF($A$5:$A$39,$D$43,($M$5:$M$39))</f>
        <v>0</v>
      </c>
      <c r="N44" s="246">
        <f t="shared" ref="N44" si="33">+SUMIF($A$5:$A$39,D44,($N$5:$N$39))</f>
        <v>0</v>
      </c>
      <c r="Q44" s="16"/>
    </row>
    <row r="45" spans="1:17" ht="33.75" customHeight="1">
      <c r="C45" s="16"/>
      <c r="D45" s="309" t="s">
        <v>118</v>
      </c>
      <c r="E45" s="234">
        <f>+SUMIF($A$5:$A$20,D45,($E$5:$E$20))</f>
        <v>61186</v>
      </c>
      <c r="F45" s="247">
        <f t="shared" ref="F45:F46" si="34">IF(E45&gt;0,G45/E45,0)</f>
        <v>298.24020782205076</v>
      </c>
      <c r="G45" s="245">
        <f t="shared" ref="G45:G46" si="35">+SUMIF($A$5:$A$39,D45,($G$5:$G$39))</f>
        <v>18248125.355799999</v>
      </c>
      <c r="H45" s="247">
        <f t="shared" ref="H45:H46" si="36">IF(G45&gt;0,I45/G45,0)</f>
        <v>5.1228442972717468E-2</v>
      </c>
      <c r="I45" s="245">
        <f t="shared" ref="I45:I46" si="37">+SUMIF($A$5:$A$39,D45,($I$5:$I$39))</f>
        <v>934823.04914859997</v>
      </c>
      <c r="J45" s="248">
        <f t="shared" ref="J45:J46" si="38">+SUMIF($A$5:$A$39,D45,($J$5:$J$39))</f>
        <v>941393.60000000009</v>
      </c>
      <c r="K45" s="234">
        <f t="shared" si="30"/>
        <v>0</v>
      </c>
      <c r="L45" s="234">
        <f t="shared" si="31"/>
        <v>-6570.5508513999876</v>
      </c>
      <c r="M45" s="245">
        <f t="shared" si="32"/>
        <v>0</v>
      </c>
      <c r="N45" s="246">
        <f t="shared" ref="N45:N46" si="39">+SUMIF($A$5:$A$39,D45,($N$5:$N$39))</f>
        <v>-1702.2508513999878</v>
      </c>
      <c r="Q45" s="16"/>
    </row>
    <row r="46" spans="1:17">
      <c r="C46" s="16"/>
      <c r="D46" s="81">
        <f>+Q8</f>
        <v>0</v>
      </c>
      <c r="E46" s="234">
        <f>+SUMIF($A$5:$A$20,D46,($E$5:$E$20))</f>
        <v>0</v>
      </c>
      <c r="F46" s="247">
        <f t="shared" si="34"/>
        <v>0</v>
      </c>
      <c r="G46" s="245">
        <f t="shared" si="35"/>
        <v>0</v>
      </c>
      <c r="H46" s="247">
        <f t="shared" si="36"/>
        <v>0</v>
      </c>
      <c r="I46" s="245">
        <f t="shared" si="37"/>
        <v>0</v>
      </c>
      <c r="J46" s="248">
        <f t="shared" si="38"/>
        <v>0</v>
      </c>
      <c r="K46" s="234">
        <f t="shared" si="30"/>
        <v>0</v>
      </c>
      <c r="L46" s="234">
        <f t="shared" si="31"/>
        <v>0</v>
      </c>
      <c r="M46" s="245">
        <f t="shared" si="32"/>
        <v>0</v>
      </c>
      <c r="N46" s="246">
        <f t="shared" si="39"/>
        <v>0</v>
      </c>
      <c r="Q46" s="16"/>
    </row>
    <row r="47" spans="1:17">
      <c r="C47" s="16"/>
      <c r="D47" s="81">
        <f>+Q11</f>
        <v>0</v>
      </c>
      <c r="E47" s="73">
        <f t="shared" ref="E47:E55" si="40">+SUMIF($A$5:$A$39,D47,($E$5:$E$39))</f>
        <v>0</v>
      </c>
      <c r="F47" s="73">
        <f t="shared" si="25"/>
        <v>0</v>
      </c>
      <c r="G47" s="73">
        <f t="shared" ref="G47:G55" si="41">+SUMIF($A$5:$A$39,D47,($G$5:$G$39))</f>
        <v>0</v>
      </c>
      <c r="H47" s="73">
        <f t="shared" si="26"/>
        <v>0</v>
      </c>
      <c r="I47" s="73">
        <f t="shared" ref="I47:I55" si="42">+SUMIF($A$5:$A$39,D47,($I$5:$I$39))</f>
        <v>0</v>
      </c>
      <c r="J47" s="73">
        <f t="shared" ref="J47:J55" si="43">+SUMIF($A$5:$A$39,D47,($J$5:$J$39))</f>
        <v>0</v>
      </c>
      <c r="K47" s="73"/>
      <c r="L47" s="73"/>
      <c r="M47" s="73"/>
      <c r="N47" s="74">
        <f t="shared" ref="N47:N55" si="44">+SUMIF($A$5:$A$39,D47,($N$5:$N$39))</f>
        <v>0</v>
      </c>
      <c r="P47" s="75" t="s">
        <v>36</v>
      </c>
      <c r="Q47" s="16"/>
    </row>
    <row r="48" spans="1:17" hidden="1">
      <c r="C48" s="16"/>
      <c r="D48" s="81">
        <f>+Q12</f>
        <v>0</v>
      </c>
      <c r="E48" s="73">
        <f t="shared" si="40"/>
        <v>0</v>
      </c>
      <c r="F48" s="73">
        <f t="shared" si="25"/>
        <v>0</v>
      </c>
      <c r="G48" s="73">
        <f t="shared" si="41"/>
        <v>0</v>
      </c>
      <c r="H48" s="73">
        <f t="shared" si="26"/>
        <v>0</v>
      </c>
      <c r="I48" s="73">
        <f t="shared" si="42"/>
        <v>0</v>
      </c>
      <c r="J48" s="73">
        <f t="shared" si="43"/>
        <v>0</v>
      </c>
      <c r="K48" s="73"/>
      <c r="L48" s="73"/>
      <c r="M48" s="73"/>
      <c r="N48" s="74">
        <f t="shared" si="44"/>
        <v>0</v>
      </c>
      <c r="Q48" s="16"/>
    </row>
    <row r="49" spans="3:14" hidden="1">
      <c r="C49" s="16"/>
      <c r="D49" s="81">
        <f>+Q13</f>
        <v>0</v>
      </c>
      <c r="E49" s="73">
        <f t="shared" si="40"/>
        <v>0</v>
      </c>
      <c r="F49" s="73">
        <f t="shared" si="25"/>
        <v>0</v>
      </c>
      <c r="G49" s="73">
        <f t="shared" si="41"/>
        <v>0</v>
      </c>
      <c r="H49" s="73">
        <f t="shared" si="26"/>
        <v>0</v>
      </c>
      <c r="I49" s="73">
        <f t="shared" si="42"/>
        <v>0</v>
      </c>
      <c r="J49" s="73">
        <f t="shared" si="43"/>
        <v>0</v>
      </c>
      <c r="K49" s="73"/>
      <c r="L49" s="73"/>
      <c r="M49" s="73"/>
      <c r="N49" s="74">
        <f t="shared" si="44"/>
        <v>0</v>
      </c>
    </row>
    <row r="50" spans="3:14" hidden="1">
      <c r="D50" s="81">
        <f>+Q14</f>
        <v>0</v>
      </c>
      <c r="E50" s="73">
        <f t="shared" si="40"/>
        <v>0</v>
      </c>
      <c r="F50" s="73">
        <f t="shared" si="25"/>
        <v>0</v>
      </c>
      <c r="G50" s="73">
        <f t="shared" si="41"/>
        <v>0</v>
      </c>
      <c r="H50" s="73">
        <f t="shared" si="26"/>
        <v>0</v>
      </c>
      <c r="I50" s="73">
        <f t="shared" si="42"/>
        <v>0</v>
      </c>
      <c r="J50" s="73">
        <f t="shared" si="43"/>
        <v>0</v>
      </c>
      <c r="K50" s="73"/>
      <c r="L50" s="73"/>
      <c r="M50" s="73"/>
      <c r="N50" s="74">
        <f t="shared" si="44"/>
        <v>0</v>
      </c>
    </row>
    <row r="51" spans="3:14" hidden="1">
      <c r="D51" s="81">
        <f>+Q16</f>
        <v>0</v>
      </c>
      <c r="E51" s="73">
        <f t="shared" si="40"/>
        <v>0</v>
      </c>
      <c r="F51" s="73">
        <f t="shared" si="25"/>
        <v>0</v>
      </c>
      <c r="G51" s="73">
        <f t="shared" si="41"/>
        <v>0</v>
      </c>
      <c r="H51" s="73">
        <f t="shared" si="26"/>
        <v>0</v>
      </c>
      <c r="I51" s="73">
        <f t="shared" si="42"/>
        <v>0</v>
      </c>
      <c r="J51" s="73">
        <f t="shared" si="43"/>
        <v>0</v>
      </c>
      <c r="K51" s="73"/>
      <c r="L51" s="73"/>
      <c r="M51" s="73"/>
      <c r="N51" s="74">
        <f t="shared" si="44"/>
        <v>0</v>
      </c>
    </row>
    <row r="52" spans="3:14" hidden="1">
      <c r="D52" s="81">
        <f>+Q17</f>
        <v>0</v>
      </c>
      <c r="E52" s="73">
        <f t="shared" si="40"/>
        <v>0</v>
      </c>
      <c r="F52" s="73">
        <f t="shared" si="25"/>
        <v>0</v>
      </c>
      <c r="G52" s="73">
        <f t="shared" si="41"/>
        <v>0</v>
      </c>
      <c r="H52" s="73">
        <f t="shared" si="26"/>
        <v>0</v>
      </c>
      <c r="I52" s="73">
        <f t="shared" si="42"/>
        <v>0</v>
      </c>
      <c r="J52" s="73">
        <f t="shared" si="43"/>
        <v>0</v>
      </c>
      <c r="K52" s="73"/>
      <c r="L52" s="73"/>
      <c r="M52" s="73"/>
      <c r="N52" s="74">
        <f t="shared" si="44"/>
        <v>0</v>
      </c>
    </row>
    <row r="53" spans="3:14" hidden="1">
      <c r="D53" s="81" t="e">
        <f>+#REF!</f>
        <v>#REF!</v>
      </c>
      <c r="E53" s="73">
        <f t="shared" si="40"/>
        <v>0</v>
      </c>
      <c r="F53" s="73">
        <f t="shared" si="25"/>
        <v>0</v>
      </c>
      <c r="G53" s="73">
        <f t="shared" si="41"/>
        <v>0</v>
      </c>
      <c r="H53" s="73">
        <f t="shared" si="26"/>
        <v>0</v>
      </c>
      <c r="I53" s="73">
        <f t="shared" si="42"/>
        <v>0</v>
      </c>
      <c r="J53" s="73">
        <f t="shared" si="43"/>
        <v>0</v>
      </c>
      <c r="K53" s="73"/>
      <c r="L53" s="73"/>
      <c r="M53" s="73"/>
      <c r="N53" s="74">
        <f t="shared" si="44"/>
        <v>0</v>
      </c>
    </row>
    <row r="54" spans="3:14" hidden="1">
      <c r="D54" s="81" t="e">
        <f>+#REF!</f>
        <v>#REF!</v>
      </c>
      <c r="E54" s="73">
        <f t="shared" si="40"/>
        <v>0</v>
      </c>
      <c r="F54" s="73">
        <f t="shared" si="25"/>
        <v>0</v>
      </c>
      <c r="G54" s="73">
        <f t="shared" si="41"/>
        <v>0</v>
      </c>
      <c r="H54" s="73">
        <f t="shared" si="26"/>
        <v>0</v>
      </c>
      <c r="I54" s="73">
        <f t="shared" si="42"/>
        <v>0</v>
      </c>
      <c r="J54" s="73">
        <f t="shared" si="43"/>
        <v>0</v>
      </c>
      <c r="K54" s="73"/>
      <c r="L54" s="73"/>
      <c r="M54" s="73"/>
      <c r="N54" s="74">
        <f t="shared" si="44"/>
        <v>0</v>
      </c>
    </row>
    <row r="55" spans="3:14" hidden="1">
      <c r="D55" s="81" t="e">
        <f>+#REF!</f>
        <v>#REF!</v>
      </c>
      <c r="E55" s="73">
        <f t="shared" si="40"/>
        <v>0</v>
      </c>
      <c r="F55" s="73">
        <f t="shared" si="25"/>
        <v>0</v>
      </c>
      <c r="G55" s="73">
        <f t="shared" si="41"/>
        <v>0</v>
      </c>
      <c r="H55" s="73">
        <f t="shared" si="26"/>
        <v>0</v>
      </c>
      <c r="I55" s="73">
        <f t="shared" si="42"/>
        <v>0</v>
      </c>
      <c r="J55" s="73">
        <f t="shared" si="43"/>
        <v>0</v>
      </c>
      <c r="K55" s="73"/>
      <c r="L55" s="73"/>
      <c r="M55" s="73"/>
      <c r="N55" s="74">
        <f t="shared" si="44"/>
        <v>0</v>
      </c>
    </row>
    <row r="56" spans="3:14">
      <c r="D56" s="82" t="s">
        <v>35</v>
      </c>
      <c r="E56" s="132">
        <f>+E40</f>
        <v>8257443</v>
      </c>
      <c r="F56" s="130">
        <f>+G56/E56</f>
        <v>2.2152581223751708</v>
      </c>
      <c r="G56" s="131">
        <f>+G40</f>
        <v>18292367.675799999</v>
      </c>
      <c r="H56" s="130">
        <f>+I56/G56</f>
        <v>5.2099073030846502E-2</v>
      </c>
      <c r="I56" s="131">
        <f>+I40</f>
        <v>953015.39944860002</v>
      </c>
      <c r="J56" s="131">
        <f>+J40</f>
        <v>959585.95030000014</v>
      </c>
      <c r="K56" s="131">
        <f t="shared" ref="K56:N56" si="45">SUM(K43:K55)</f>
        <v>0</v>
      </c>
      <c r="L56" s="131">
        <f>+L40</f>
        <v>-6570.5508513999866</v>
      </c>
      <c r="M56" s="131">
        <f t="shared" si="45"/>
        <v>0</v>
      </c>
      <c r="N56" s="131">
        <f t="shared" si="45"/>
        <v>-1702.2508513999878</v>
      </c>
    </row>
  </sheetData>
  <sheetProtection selectLockedCells="1"/>
  <dataConsolidate/>
  <mergeCells count="5">
    <mergeCell ref="A1:N1"/>
    <mergeCell ref="A4:N4"/>
    <mergeCell ref="A17:N17"/>
    <mergeCell ref="A32:N32"/>
    <mergeCell ref="A35:N35"/>
  </mergeCells>
  <dataValidations count="2">
    <dataValidation type="list" allowBlank="1" showInputMessage="1" showErrorMessage="1" sqref="A26:A28 A36:A38 D45">
      <formula1>$Q$6:$Q$28</formula1>
    </dataValidation>
    <dataValidation type="list" allowBlank="1" showInputMessage="1" showErrorMessage="1" sqref="A39 A11:A14 A5:A8 A16 A33:A34 A18:A25 A29:A31">
      <formula1>$Q$6:$Q$33</formula1>
    </dataValidation>
  </dataValidations>
  <printOptions horizontalCentered="1"/>
  <pageMargins left="0.7" right="0.7" top="0.75" bottom="0.75" header="0.3" footer="0.3"/>
  <pageSetup scale="31" orientation="landscape" r:id="rId1"/>
  <headerFooter>
    <oddHeader>&amp;C&amp;"-,Bold"&amp;12OMB Control #0584-0026 
&amp;16 7 CFR Part 245, Determining Eligibility for Free &amp; Reduced Price Meals</oddHeader>
  </headerFooter>
  <ignoredErrors>
    <ignoredError sqref="G43" formula="1"/>
  </ignoredErrors>
  <legacyDrawing r:id="rId2"/>
</worksheet>
</file>

<file path=xl/worksheets/sheet3.xml><?xml version="1.0" encoding="utf-8"?>
<worksheet xmlns="http://schemas.openxmlformats.org/spreadsheetml/2006/main" xmlns:r="http://schemas.openxmlformats.org/officeDocument/2006/relationships">
  <sheetPr>
    <tabColor rgb="FF00B0F0"/>
  </sheetPr>
  <dimension ref="B1:E9"/>
  <sheetViews>
    <sheetView zoomScale="110" zoomScaleNormal="110" workbookViewId="0">
      <selection activeCell="C9" sqref="C9"/>
    </sheetView>
  </sheetViews>
  <sheetFormatPr defaultRowHeight="15"/>
  <cols>
    <col min="1" max="1" width="1.28515625" style="233" customWidth="1"/>
    <col min="2" max="2" width="75" style="233" bestFit="1" customWidth="1"/>
    <col min="3" max="3" width="11.5703125" style="233" customWidth="1"/>
    <col min="4" max="16384" width="9.140625" style="233"/>
  </cols>
  <sheetData>
    <row r="1" spans="2:5" ht="15.75" thickBot="1">
      <c r="C1" s="236"/>
    </row>
    <row r="2" spans="2:5" ht="16.5" thickBot="1">
      <c r="B2" s="331" t="s">
        <v>154</v>
      </c>
      <c r="C2" s="332"/>
    </row>
    <row r="3" spans="2:5" ht="16.5" thickBot="1">
      <c r="B3" s="239" t="s">
        <v>153</v>
      </c>
      <c r="C3" s="237">
        <f>+'Burden Summary'!B14</f>
        <v>8278357</v>
      </c>
    </row>
    <row r="4" spans="2:5" ht="16.5" thickBot="1">
      <c r="B4" s="239" t="s">
        <v>152</v>
      </c>
      <c r="C4" s="240">
        <f>+C5/C3</f>
        <v>2.2132544749882133</v>
      </c>
    </row>
    <row r="5" spans="2:5" ht="16.5" thickBot="1">
      <c r="B5" s="239" t="s">
        <v>151</v>
      </c>
      <c r="C5" s="237">
        <f>+'Burden Summary'!D14</f>
        <v>18322110.675799999</v>
      </c>
    </row>
    <row r="6" spans="2:5" ht="16.5" thickBot="1">
      <c r="B6" s="239" t="s">
        <v>150</v>
      </c>
      <c r="C6" s="238">
        <f>+C7/C5</f>
        <v>5.2349557123648388E-2</v>
      </c>
    </row>
    <row r="7" spans="2:5" ht="16.5" thickBot="1">
      <c r="B7" s="239" t="s">
        <v>149</v>
      </c>
      <c r="C7" s="237">
        <f>+'Burden Summary'!F14</f>
        <v>959154.3794486</v>
      </c>
    </row>
    <row r="8" spans="2:5" ht="16.5" thickBot="1">
      <c r="B8" s="239" t="s">
        <v>148</v>
      </c>
      <c r="C8" s="237">
        <f>+RecordKeeping!J20+Reporting!J40</f>
        <v>965644.93030000012</v>
      </c>
      <c r="E8" s="235" t="s">
        <v>147</v>
      </c>
    </row>
    <row r="9" spans="2:5" ht="16.5" thickBot="1">
      <c r="B9" s="239" t="s">
        <v>146</v>
      </c>
      <c r="C9" s="237">
        <v>-6490.5708513999871</v>
      </c>
    </row>
  </sheetData>
  <sheetProtection selectLockedCells="1"/>
  <mergeCells count="1">
    <mergeCell ref="B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Sheet2">
    <tabColor rgb="FFFFFF00"/>
    <pageSetUpPr fitToPage="1"/>
  </sheetPr>
  <dimension ref="A1:G20"/>
  <sheetViews>
    <sheetView workbookViewId="0">
      <selection activeCell="E21" sqref="E21"/>
    </sheetView>
  </sheetViews>
  <sheetFormatPr defaultRowHeight="15"/>
  <cols>
    <col min="1" max="1" width="31.140625" bestFit="1" customWidth="1"/>
    <col min="2" max="2" width="12.42578125" bestFit="1" customWidth="1"/>
    <col min="3" max="3" width="14.28515625" bestFit="1" customWidth="1"/>
    <col min="4" max="4" width="18.85546875" bestFit="1" customWidth="1"/>
    <col min="5" max="5" width="18.5703125" bestFit="1" customWidth="1"/>
    <col min="6" max="6" width="15" bestFit="1" customWidth="1"/>
  </cols>
  <sheetData>
    <row r="1" spans="1:7" ht="15.75">
      <c r="A1" s="333" t="s">
        <v>81</v>
      </c>
      <c r="B1" s="334"/>
      <c r="C1" s="334"/>
      <c r="D1" s="334"/>
      <c r="E1" s="334"/>
      <c r="F1" s="335"/>
    </row>
    <row r="2" spans="1:7" ht="13.5" customHeight="1">
      <c r="A2" s="31"/>
      <c r="B2" s="32"/>
      <c r="C2" s="32"/>
      <c r="D2" s="32"/>
      <c r="E2" s="32"/>
      <c r="F2" s="33"/>
    </row>
    <row r="3" spans="1:7" ht="48" customHeight="1">
      <c r="A3" s="44" t="s">
        <v>20</v>
      </c>
      <c r="B3" s="44" t="s">
        <v>21</v>
      </c>
      <c r="C3" s="44" t="s">
        <v>22</v>
      </c>
      <c r="D3" s="44" t="s">
        <v>23</v>
      </c>
      <c r="E3" s="44" t="s">
        <v>24</v>
      </c>
      <c r="F3" s="44" t="s">
        <v>25</v>
      </c>
    </row>
    <row r="4" spans="1:7" ht="15.75">
      <c r="A4" s="43" t="s">
        <v>12</v>
      </c>
      <c r="B4" s="42"/>
      <c r="C4" s="42"/>
      <c r="D4" s="42"/>
      <c r="E4" s="42"/>
      <c r="F4" s="42"/>
    </row>
    <row r="5" spans="1:7" ht="15.75" customHeight="1">
      <c r="A5" s="34" t="s">
        <v>11</v>
      </c>
      <c r="B5" s="35">
        <f>+RecordKeeping!E10</f>
        <v>56</v>
      </c>
      <c r="C5" s="159">
        <f>+RecordKeeping!F10</f>
        <v>130.23214285714286</v>
      </c>
      <c r="D5" s="35">
        <f>+RecordKeeping!G10</f>
        <v>7293</v>
      </c>
      <c r="E5" s="165">
        <f>+RecordKeeping!H10</f>
        <v>0.23741423282599752</v>
      </c>
      <c r="F5" s="35">
        <f>+RecordKeeping!I10</f>
        <v>1731.462</v>
      </c>
      <c r="G5" s="37"/>
    </row>
    <row r="6" spans="1:7" ht="19.5" customHeight="1">
      <c r="A6" s="38" t="s">
        <v>28</v>
      </c>
      <c r="B6" s="36">
        <f>+RecordKeeping!E15</f>
        <v>20858</v>
      </c>
      <c r="C6" s="160">
        <f>+RecordKeeping!F15</f>
        <v>1.0763256304535429</v>
      </c>
      <c r="D6" s="35">
        <f>+RecordKeeping!G15</f>
        <v>22450</v>
      </c>
      <c r="E6" s="165">
        <f>+RecordKeeping!H15</f>
        <v>0.1963259688195991</v>
      </c>
      <c r="F6" s="35">
        <f>+RecordKeeping!I15</f>
        <v>4407.518</v>
      </c>
      <c r="G6" s="40"/>
    </row>
    <row r="7" spans="1:7" ht="19.5" customHeight="1">
      <c r="A7" s="38" t="s">
        <v>29</v>
      </c>
      <c r="B7" s="6">
        <f>+RecordKeeping!E19</f>
        <v>0</v>
      </c>
      <c r="C7" s="39">
        <f>+RecordKeeping!F19</f>
        <v>0</v>
      </c>
      <c r="D7" s="7">
        <f>+RecordKeeping!G19</f>
        <v>0</v>
      </c>
      <c r="E7" s="7">
        <f>+RecordKeeping!H19</f>
        <v>0</v>
      </c>
      <c r="F7" s="7">
        <f>+RecordKeeping!I19</f>
        <v>0</v>
      </c>
      <c r="G7" s="40"/>
    </row>
    <row r="8" spans="1:7" ht="19.5" customHeight="1">
      <c r="A8" s="47" t="s">
        <v>30</v>
      </c>
      <c r="B8" s="36">
        <f>SUBTOTAL(109,B5:B7)</f>
        <v>20914</v>
      </c>
      <c r="C8" s="159">
        <f>D8/B8</f>
        <v>1.4221574065219471</v>
      </c>
      <c r="D8" s="36">
        <f>SUBTOTAL(109,D5:D7)</f>
        <v>29743</v>
      </c>
      <c r="E8" s="159">
        <f>+F8/D8</f>
        <v>0.20640083380963586</v>
      </c>
      <c r="F8" s="36">
        <f>SUBTOTAL(109,F5:F7)</f>
        <v>6138.98</v>
      </c>
      <c r="G8" s="40"/>
    </row>
    <row r="9" spans="1:7" ht="15.75">
      <c r="A9" s="46" t="s">
        <v>31</v>
      </c>
      <c r="B9" s="45"/>
      <c r="C9" s="45"/>
      <c r="D9" s="45"/>
      <c r="E9" s="45"/>
      <c r="F9" s="45"/>
    </row>
    <row r="10" spans="1:7" ht="19.5" customHeight="1">
      <c r="A10" s="51" t="s">
        <v>11</v>
      </c>
      <c r="B10" s="52">
        <f>+Reporting!E16</f>
        <v>56</v>
      </c>
      <c r="C10" s="161">
        <f>+Reporting!F16</f>
        <v>92.273571428571429</v>
      </c>
      <c r="D10" s="52">
        <f>+Reporting!G16</f>
        <v>5167.32</v>
      </c>
      <c r="E10" s="161">
        <f>+Reporting!H16</f>
        <v>0.12986656526013488</v>
      </c>
      <c r="F10" s="52">
        <f>+Reporting!I16</f>
        <v>671.0621000000001</v>
      </c>
      <c r="G10" s="40"/>
    </row>
    <row r="11" spans="1:7" ht="19.5" customHeight="1">
      <c r="A11" s="53" t="s">
        <v>28</v>
      </c>
      <c r="B11" s="54">
        <f>+Reporting!E31</f>
        <v>20858</v>
      </c>
      <c r="C11" s="162">
        <f>+Reporting!F31</f>
        <v>472.69845766612332</v>
      </c>
      <c r="D11" s="54">
        <f>+Reporting!G31</f>
        <v>9859544.4299999997</v>
      </c>
      <c r="E11" s="162">
        <f>+Reporting!H31</f>
        <v>2.848549419235185E-2</v>
      </c>
      <c r="F11" s="54">
        <f>+Reporting!I31</f>
        <v>280853.99560000002</v>
      </c>
      <c r="G11" s="40"/>
    </row>
    <row r="12" spans="1:7" ht="15.75" customHeight="1">
      <c r="A12" s="55" t="s">
        <v>57</v>
      </c>
      <c r="B12" s="56">
        <f>+Reporting!E39</f>
        <v>8236529</v>
      </c>
      <c r="C12" s="163">
        <f>+Reporting!F39</f>
        <v>1.0232047900031676</v>
      </c>
      <c r="D12" s="56">
        <f>+Reporting!G39</f>
        <v>8427655.9257999994</v>
      </c>
      <c r="E12" s="163">
        <f>+Reporting!H39</f>
        <v>7.9677000065099174E-2</v>
      </c>
      <c r="F12" s="56">
        <f>+Reporting!I39</f>
        <v>671490.34174860001</v>
      </c>
      <c r="G12" s="37"/>
    </row>
    <row r="13" spans="1:7" ht="19.5" customHeight="1">
      <c r="A13" s="47" t="s">
        <v>32</v>
      </c>
      <c r="B13" s="36">
        <f>SUBTOTAL(109,B10:B12)</f>
        <v>8257443</v>
      </c>
      <c r="C13" s="159">
        <f>D13/B13</f>
        <v>2.2152581223751708</v>
      </c>
      <c r="D13" s="36">
        <f>SUBTOTAL(109,D10:D12)</f>
        <v>18292367.675799999</v>
      </c>
      <c r="E13" s="159">
        <f>+F13/D13</f>
        <v>5.2099073030846502E-2</v>
      </c>
      <c r="F13" s="36">
        <f>SUBTOTAL(109,F10:F12)</f>
        <v>953015.39944860002</v>
      </c>
      <c r="G13" s="40"/>
    </row>
    <row r="14" spans="1:7" ht="17.25" customHeight="1">
      <c r="A14" s="41" t="s">
        <v>86</v>
      </c>
      <c r="B14" s="8">
        <f>+B8+B13</f>
        <v>8278357</v>
      </c>
      <c r="C14" s="164">
        <f>+D14/B14</f>
        <v>2.2132544749882133</v>
      </c>
      <c r="D14" s="8">
        <f t="shared" ref="D14" si="0">+D8+D13</f>
        <v>18322110.675799999</v>
      </c>
      <c r="E14" s="324">
        <f>Table2[[#This Row],[Estimated Total Hours (Col. DxE)]]/Table2[[#This Row],[Total Annual Responses (Col. BxC)]]</f>
        <v>5.2349557123648388E-2</v>
      </c>
      <c r="F14" s="8">
        <f>+F8+F13</f>
        <v>959154.3794486</v>
      </c>
      <c r="G14" s="37"/>
    </row>
    <row r="15" spans="1:7">
      <c r="A15" s="321"/>
      <c r="B15" s="321"/>
      <c r="C15" s="321"/>
      <c r="D15" s="321"/>
      <c r="E15" s="323"/>
      <c r="F15" s="322"/>
    </row>
    <row r="16" spans="1:7">
      <c r="A16" s="5"/>
      <c r="B16" s="5"/>
      <c r="C16" s="9"/>
      <c r="D16" s="5"/>
      <c r="E16" s="5"/>
      <c r="F16" s="83"/>
      <c r="G16" s="5"/>
    </row>
    <row r="17" spans="1:6">
      <c r="A17" s="311"/>
      <c r="B17" s="241" t="s">
        <v>132</v>
      </c>
      <c r="C17" s="241" t="s">
        <v>133</v>
      </c>
      <c r="D17" s="10"/>
    </row>
    <row r="18" spans="1:6">
      <c r="A18" s="311" t="s">
        <v>129</v>
      </c>
      <c r="B18" s="312">
        <v>965645</v>
      </c>
      <c r="C18" s="312">
        <v>18559626</v>
      </c>
    </row>
    <row r="19" spans="1:6">
      <c r="A19" s="311" t="s">
        <v>130</v>
      </c>
      <c r="B19" s="313">
        <f>+F14</f>
        <v>959154.3794486</v>
      </c>
      <c r="C19" s="313">
        <f>+D14</f>
        <v>18322110.675799999</v>
      </c>
    </row>
    <row r="20" spans="1:6">
      <c r="A20" s="241" t="s">
        <v>131</v>
      </c>
      <c r="B20" s="313">
        <f>+B19-B18</f>
        <v>-6490.620551400003</v>
      </c>
      <c r="C20" s="313">
        <f>+C19-C18</f>
        <v>-237515.32420000061</v>
      </c>
      <c r="D20" s="201"/>
      <c r="F20" s="201"/>
    </row>
  </sheetData>
  <sheetProtection selectLockedCells="1"/>
  <mergeCells count="1">
    <mergeCell ref="A1:F1"/>
  </mergeCells>
  <printOptions horizontalCentered="1"/>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sheetPr>
    <tabColor theme="9" tint="-0.249977111117893"/>
  </sheetPr>
  <dimension ref="A1:C68"/>
  <sheetViews>
    <sheetView workbookViewId="0">
      <pane xSplit="3" ySplit="1" topLeftCell="D2" activePane="bottomRight" state="frozen"/>
      <selection pane="topRight" activeCell="D1" sqref="D1"/>
      <selection pane="bottomLeft" activeCell="A2" sqref="A2"/>
      <selection pane="bottomRight" activeCell="C3" sqref="C3"/>
    </sheetView>
  </sheetViews>
  <sheetFormatPr defaultRowHeight="15"/>
  <cols>
    <col min="1" max="1" width="10.140625" bestFit="1" customWidth="1"/>
    <col min="2" max="2" width="18.28515625" customWidth="1"/>
    <col min="3" max="3" width="112.85546875" customWidth="1"/>
  </cols>
  <sheetData>
    <row r="1" spans="1:3" s="88" customFormat="1">
      <c r="A1" s="86" t="s">
        <v>42</v>
      </c>
      <c r="B1" s="87" t="s">
        <v>44</v>
      </c>
      <c r="C1" s="87" t="s">
        <v>43</v>
      </c>
    </row>
    <row r="2" spans="1:3" ht="30">
      <c r="A2" s="266"/>
      <c r="B2" s="265"/>
      <c r="C2" s="267" t="s">
        <v>134</v>
      </c>
    </row>
    <row r="3" spans="1:3" ht="90">
      <c r="A3" s="264">
        <v>41481</v>
      </c>
      <c r="B3" s="263" t="s">
        <v>135</v>
      </c>
      <c r="C3" s="261" t="s">
        <v>136</v>
      </c>
    </row>
    <row r="4" spans="1:3" ht="45">
      <c r="A4" s="264">
        <v>41481</v>
      </c>
      <c r="B4" s="263" t="s">
        <v>135</v>
      </c>
      <c r="C4" s="260" t="s">
        <v>137</v>
      </c>
    </row>
    <row r="5" spans="1:3" ht="60">
      <c r="A5" s="264">
        <v>41481</v>
      </c>
      <c r="B5" s="263" t="s">
        <v>135</v>
      </c>
      <c r="C5" s="262" t="s">
        <v>138</v>
      </c>
    </row>
    <row r="6" spans="1:3" ht="60">
      <c r="A6" s="264">
        <v>41481</v>
      </c>
      <c r="B6" s="263" t="s">
        <v>135</v>
      </c>
      <c r="C6" s="260" t="s">
        <v>139</v>
      </c>
    </row>
    <row r="7" spans="1:3" ht="30">
      <c r="A7" s="264">
        <v>41481</v>
      </c>
      <c r="B7" s="263" t="s">
        <v>135</v>
      </c>
      <c r="C7" s="262" t="s">
        <v>140</v>
      </c>
    </row>
    <row r="8" spans="1:3" ht="45">
      <c r="A8" s="264">
        <v>41481</v>
      </c>
      <c r="B8" s="263" t="s">
        <v>135</v>
      </c>
      <c r="C8" s="262" t="s">
        <v>141</v>
      </c>
    </row>
    <row r="9" spans="1:3" ht="45">
      <c r="A9" s="264">
        <v>41481</v>
      </c>
      <c r="B9" s="263" t="s">
        <v>135</v>
      </c>
      <c r="C9" s="260" t="s">
        <v>142</v>
      </c>
    </row>
    <row r="10" spans="1:3" ht="45">
      <c r="A10" s="264">
        <v>41481</v>
      </c>
      <c r="B10" s="263" t="s">
        <v>135</v>
      </c>
      <c r="C10" s="260" t="s">
        <v>143</v>
      </c>
    </row>
    <row r="11" spans="1:3" ht="30">
      <c r="A11" s="264">
        <v>41481</v>
      </c>
      <c r="B11" s="263" t="s">
        <v>135</v>
      </c>
      <c r="C11" s="260" t="s">
        <v>144</v>
      </c>
    </row>
    <row r="12" spans="1:3" ht="45">
      <c r="A12" s="264">
        <v>41481</v>
      </c>
      <c r="B12" s="263" t="s">
        <v>135</v>
      </c>
      <c r="C12" s="260" t="s">
        <v>145</v>
      </c>
    </row>
    <row r="13" spans="1:3">
      <c r="A13" s="89"/>
      <c r="B13" s="84"/>
      <c r="C13" s="84"/>
    </row>
    <row r="14" spans="1:3">
      <c r="A14" s="89"/>
      <c r="B14" s="84"/>
      <c r="C14" s="84"/>
    </row>
    <row r="15" spans="1:3">
      <c r="A15" s="89"/>
      <c r="B15" s="84"/>
      <c r="C15" s="84"/>
    </row>
    <row r="16" spans="1:3">
      <c r="A16" s="89"/>
      <c r="B16" s="84"/>
      <c r="C16" s="84"/>
    </row>
    <row r="17" spans="1:3">
      <c r="A17" s="89"/>
      <c r="B17" s="84"/>
      <c r="C17" s="84"/>
    </row>
    <row r="18" spans="1:3">
      <c r="A18" s="89"/>
      <c r="B18" s="84"/>
      <c r="C18" s="84"/>
    </row>
    <row r="19" spans="1:3">
      <c r="A19" s="89"/>
      <c r="B19" s="84"/>
      <c r="C19" s="84"/>
    </row>
    <row r="20" spans="1:3">
      <c r="A20" s="89"/>
      <c r="B20" s="84"/>
      <c r="C20" s="84"/>
    </row>
    <row r="21" spans="1:3">
      <c r="A21" s="89"/>
      <c r="B21" s="84"/>
      <c r="C21" s="84"/>
    </row>
    <row r="22" spans="1:3">
      <c r="A22" s="89"/>
      <c r="B22" s="84"/>
      <c r="C22" s="84"/>
    </row>
    <row r="23" spans="1:3">
      <c r="A23" s="89"/>
      <c r="B23" s="84"/>
      <c r="C23" s="84"/>
    </row>
    <row r="24" spans="1:3">
      <c r="A24" s="89"/>
      <c r="B24" s="84"/>
      <c r="C24" s="84"/>
    </row>
    <row r="25" spans="1:3">
      <c r="A25" s="89"/>
      <c r="B25" s="84"/>
      <c r="C25" s="84"/>
    </row>
    <row r="26" spans="1:3">
      <c r="A26" s="89"/>
      <c r="B26" s="84"/>
      <c r="C26" s="84"/>
    </row>
    <row r="27" spans="1:3">
      <c r="A27" s="89"/>
      <c r="B27" s="84"/>
      <c r="C27" s="84"/>
    </row>
    <row r="28" spans="1:3">
      <c r="A28" s="89"/>
      <c r="B28" s="84"/>
      <c r="C28" s="84"/>
    </row>
    <row r="29" spans="1:3">
      <c r="A29" s="89"/>
      <c r="B29" s="84"/>
      <c r="C29" s="84"/>
    </row>
    <row r="30" spans="1:3">
      <c r="A30" s="89"/>
      <c r="B30" s="84"/>
      <c r="C30" s="84"/>
    </row>
    <row r="31" spans="1:3">
      <c r="A31" s="89"/>
      <c r="B31" s="84"/>
      <c r="C31" s="84"/>
    </row>
    <row r="32" spans="1:3">
      <c r="A32" s="89"/>
      <c r="B32" s="84"/>
      <c r="C32" s="84"/>
    </row>
    <row r="33" spans="1:3">
      <c r="A33" s="89"/>
      <c r="B33" s="84"/>
      <c r="C33" s="84"/>
    </row>
    <row r="34" spans="1:3">
      <c r="A34" s="89"/>
      <c r="B34" s="84"/>
      <c r="C34" s="84"/>
    </row>
    <row r="35" spans="1:3">
      <c r="A35" s="89"/>
      <c r="B35" s="84"/>
      <c r="C35" s="84"/>
    </row>
    <row r="36" spans="1:3">
      <c r="A36" s="89"/>
      <c r="B36" s="84"/>
      <c r="C36" s="84"/>
    </row>
    <row r="37" spans="1:3">
      <c r="A37" s="89"/>
      <c r="B37" s="84"/>
      <c r="C37" s="84"/>
    </row>
    <row r="38" spans="1:3">
      <c r="A38" s="89"/>
      <c r="B38" s="84"/>
      <c r="C38" s="84"/>
    </row>
    <row r="39" spans="1:3">
      <c r="A39" s="89"/>
      <c r="B39" s="84"/>
      <c r="C39" s="84"/>
    </row>
    <row r="40" spans="1:3">
      <c r="A40" s="89"/>
      <c r="B40" s="84"/>
      <c r="C40" s="84"/>
    </row>
    <row r="41" spans="1:3">
      <c r="A41" s="89"/>
      <c r="B41" s="84"/>
      <c r="C41" s="84"/>
    </row>
    <row r="42" spans="1:3">
      <c r="A42" s="89"/>
      <c r="B42" s="84"/>
      <c r="C42" s="84"/>
    </row>
    <row r="43" spans="1:3">
      <c r="A43" s="89"/>
      <c r="B43" s="84"/>
      <c r="C43" s="84"/>
    </row>
    <row r="44" spans="1:3">
      <c r="A44" s="89"/>
      <c r="B44" s="84"/>
      <c r="C44" s="84"/>
    </row>
    <row r="45" spans="1:3">
      <c r="A45" s="89"/>
      <c r="B45" s="84"/>
      <c r="C45" s="84"/>
    </row>
    <row r="46" spans="1:3">
      <c r="A46" s="89"/>
      <c r="B46" s="84"/>
      <c r="C46" s="84"/>
    </row>
    <row r="47" spans="1:3">
      <c r="A47" s="89"/>
      <c r="B47" s="84"/>
      <c r="C47" s="84"/>
    </row>
    <row r="48" spans="1:3">
      <c r="A48" s="89"/>
      <c r="B48" s="84"/>
      <c r="C48" s="84"/>
    </row>
    <row r="49" spans="1:3">
      <c r="A49" s="89"/>
      <c r="B49" s="84"/>
      <c r="C49" s="84"/>
    </row>
    <row r="50" spans="1:3">
      <c r="A50" s="89"/>
      <c r="B50" s="84"/>
      <c r="C50" s="84"/>
    </row>
    <row r="51" spans="1:3">
      <c r="A51" s="89"/>
      <c r="B51" s="84"/>
      <c r="C51" s="84"/>
    </row>
    <row r="52" spans="1:3">
      <c r="A52" s="89"/>
      <c r="B52" s="84"/>
      <c r="C52" s="84"/>
    </row>
    <row r="53" spans="1:3">
      <c r="A53" s="89"/>
      <c r="B53" s="84"/>
      <c r="C53" s="84"/>
    </row>
    <row r="54" spans="1:3">
      <c r="A54" s="89"/>
      <c r="B54" s="84"/>
      <c r="C54" s="84"/>
    </row>
    <row r="55" spans="1:3">
      <c r="A55" s="89"/>
      <c r="B55" s="84"/>
      <c r="C55" s="84"/>
    </row>
    <row r="56" spans="1:3">
      <c r="A56" s="89"/>
      <c r="B56" s="84"/>
      <c r="C56" s="84"/>
    </row>
    <row r="57" spans="1:3">
      <c r="A57" s="89"/>
      <c r="B57" s="84"/>
      <c r="C57" s="84"/>
    </row>
    <row r="58" spans="1:3">
      <c r="A58" s="89"/>
      <c r="B58" s="84"/>
      <c r="C58" s="84"/>
    </row>
    <row r="59" spans="1:3">
      <c r="A59" s="89"/>
      <c r="B59" s="84"/>
      <c r="C59" s="84"/>
    </row>
    <row r="60" spans="1:3">
      <c r="A60" s="89"/>
      <c r="B60" s="84"/>
      <c r="C60" s="84"/>
    </row>
    <row r="61" spans="1:3">
      <c r="A61" s="89"/>
      <c r="B61" s="84"/>
      <c r="C61" s="84"/>
    </row>
    <row r="62" spans="1:3">
      <c r="A62" s="89"/>
      <c r="B62" s="84"/>
      <c r="C62" s="84"/>
    </row>
    <row r="63" spans="1:3">
      <c r="A63" s="89"/>
      <c r="B63" s="84"/>
      <c r="C63" s="84"/>
    </row>
    <row r="64" spans="1:3">
      <c r="A64" s="89"/>
      <c r="B64" s="84"/>
      <c r="C64" s="84"/>
    </row>
    <row r="65" spans="1:3">
      <c r="A65" s="89"/>
      <c r="B65" s="84"/>
      <c r="C65" s="84"/>
    </row>
    <row r="66" spans="1:3">
      <c r="A66" s="89"/>
      <c r="B66" s="84"/>
      <c r="C66" s="84"/>
    </row>
    <row r="67" spans="1:3">
      <c r="A67" s="89"/>
      <c r="B67" s="84"/>
      <c r="C67" s="84"/>
    </row>
    <row r="68" spans="1:3" ht="15.75" thickBot="1">
      <c r="A68" s="90"/>
      <c r="B68" s="85"/>
      <c r="C68" s="85"/>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RecordKeeping</vt:lpstr>
      <vt:lpstr>Reporting</vt:lpstr>
      <vt:lpstr>60 day Summ</vt:lpstr>
      <vt:lpstr>Burden Summary</vt:lpstr>
      <vt:lpstr>Notes</vt:lpstr>
      <vt:lpstr>'60 day Summ'!Print_Area</vt:lpstr>
      <vt:lpstr>'Burden Summary'!Print_Area</vt:lpstr>
      <vt:lpstr>RecordKeeping!Print_Area</vt:lpstr>
      <vt:lpstr>Reporting!Print_Area</vt:lpstr>
    </vt:vector>
  </TitlesOfParts>
  <Company>USDA/FNS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mmalhotra</dc:creator>
  <cp:lastModifiedBy>Windows User</cp:lastModifiedBy>
  <cp:lastPrinted>2013-09-19T12:41:02Z</cp:lastPrinted>
  <dcterms:created xsi:type="dcterms:W3CDTF">2011-04-25T16:43:00Z</dcterms:created>
  <dcterms:modified xsi:type="dcterms:W3CDTF">2013-09-19T12:42:02Z</dcterms:modified>
</cp:coreProperties>
</file>