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ICR_O3_EPA_Burden_Mar_2011" sheetId="1" r:id="rId1"/>
  </sheets>
  <definedNames>
    <definedName name="_xlnm.Print_Area" localSheetId="0">ICR_O3_EPA_Burden_Mar_2011!$AF$7:$AM$48</definedName>
    <definedName name="_xlnm.Print_Titles" localSheetId="0">ICR_O3_EPA_Burden_Mar_2011!$2:$6,ICR_O3_EPA_Burden_Mar_2011!$A:$A</definedName>
  </definedNames>
  <calcPr calcId="125725"/>
</workbook>
</file>

<file path=xl/calcChain.xml><?xml version="1.0" encoding="utf-8"?>
<calcChain xmlns="http://schemas.openxmlformats.org/spreadsheetml/2006/main">
  <c r="B7" i="1"/>
  <c r="C7"/>
  <c r="F7"/>
  <c r="G7"/>
  <c r="H7"/>
  <c r="I7"/>
  <c r="L7"/>
  <c r="M7"/>
  <c r="M46" s="1"/>
  <c r="P7"/>
  <c r="Q7"/>
  <c r="Q46" s="1"/>
  <c r="R7"/>
  <c r="S7"/>
  <c r="V7"/>
  <c r="W7"/>
  <c r="Z7"/>
  <c r="AA7"/>
  <c r="AB7"/>
  <c r="AC7"/>
  <c r="AF7"/>
  <c r="AG7"/>
  <c r="AJ7"/>
  <c r="AK7"/>
  <c r="AK46" s="1"/>
  <c r="AL7"/>
  <c r="AM7"/>
  <c r="B11"/>
  <c r="C11"/>
  <c r="I11" s="1"/>
  <c r="H11"/>
  <c r="L11"/>
  <c r="M11"/>
  <c r="R11"/>
  <c r="S11"/>
  <c r="V11"/>
  <c r="V46" s="1"/>
  <c r="W11"/>
  <c r="AB11"/>
  <c r="AB46" s="1"/>
  <c r="AC11"/>
  <c r="AF11"/>
  <c r="AL11" s="1"/>
  <c r="AL46" s="1"/>
  <c r="B14"/>
  <c r="B46" s="1"/>
  <c r="C14"/>
  <c r="H14"/>
  <c r="H46" s="1"/>
  <c r="I14"/>
  <c r="L14"/>
  <c r="M14"/>
  <c r="R14"/>
  <c r="S14"/>
  <c r="V14"/>
  <c r="W14"/>
  <c r="AB14"/>
  <c r="AC14"/>
  <c r="AF14"/>
  <c r="AG14"/>
  <c r="AM14" s="1"/>
  <c r="AL14"/>
  <c r="B17"/>
  <c r="C17"/>
  <c r="H17"/>
  <c r="I17"/>
  <c r="L17"/>
  <c r="M17"/>
  <c r="R17"/>
  <c r="S17"/>
  <c r="V17"/>
  <c r="W17"/>
  <c r="AB17"/>
  <c r="AC17"/>
  <c r="AF17"/>
  <c r="AG17"/>
  <c r="AM17" s="1"/>
  <c r="AL17"/>
  <c r="B20"/>
  <c r="C20"/>
  <c r="H20"/>
  <c r="I20"/>
  <c r="L20"/>
  <c r="M20"/>
  <c r="R20"/>
  <c r="S20"/>
  <c r="V20"/>
  <c r="W20"/>
  <c r="AB20"/>
  <c r="AC20"/>
  <c r="AF20"/>
  <c r="AG20"/>
  <c r="AM20" s="1"/>
  <c r="AL20"/>
  <c r="B22"/>
  <c r="C22"/>
  <c r="H22"/>
  <c r="I22"/>
  <c r="L22"/>
  <c r="M22"/>
  <c r="R22"/>
  <c r="S22"/>
  <c r="V22"/>
  <c r="W22"/>
  <c r="AB22"/>
  <c r="AC22"/>
  <c r="AF22"/>
  <c r="AG22"/>
  <c r="AM22" s="1"/>
  <c r="AL22"/>
  <c r="D29"/>
  <c r="D46" s="1"/>
  <c r="E29"/>
  <c r="H29"/>
  <c r="I29"/>
  <c r="N29"/>
  <c r="O29"/>
  <c r="R29"/>
  <c r="S29"/>
  <c r="X29"/>
  <c r="X46" s="1"/>
  <c r="Y29"/>
  <c r="AB29"/>
  <c r="AC29"/>
  <c r="AH29"/>
  <c r="AH46" s="1"/>
  <c r="AI29"/>
  <c r="AL29"/>
  <c r="AM29"/>
  <c r="D34"/>
  <c r="E34"/>
  <c r="H34"/>
  <c r="I34"/>
  <c r="N34"/>
  <c r="O34"/>
  <c r="R34"/>
  <c r="S34"/>
  <c r="X34"/>
  <c r="Y34"/>
  <c r="AB34"/>
  <c r="AC34"/>
  <c r="AH34"/>
  <c r="AI34"/>
  <c r="AM34" s="1"/>
  <c r="AL34"/>
  <c r="E38"/>
  <c r="I38" s="1"/>
  <c r="O38"/>
  <c r="S38" s="1"/>
  <c r="Y38"/>
  <c r="AC38" s="1"/>
  <c r="E41"/>
  <c r="I41" s="1"/>
  <c r="O41"/>
  <c r="S41" s="1"/>
  <c r="Y41"/>
  <c r="AC41" s="1"/>
  <c r="AI41"/>
  <c r="AM41" s="1"/>
  <c r="E43"/>
  <c r="I43" s="1"/>
  <c r="O43"/>
  <c r="S43" s="1"/>
  <c r="Y43"/>
  <c r="AC43" s="1"/>
  <c r="AI43"/>
  <c r="AM43" s="1"/>
  <c r="C46"/>
  <c r="E46"/>
  <c r="F46"/>
  <c r="G46"/>
  <c r="L46"/>
  <c r="N46"/>
  <c r="P46"/>
  <c r="R46"/>
  <c r="W46"/>
  <c r="Y46"/>
  <c r="Z46"/>
  <c r="AA46"/>
  <c r="AF46"/>
  <c r="AJ46"/>
  <c r="O46" l="1"/>
  <c r="AI38"/>
  <c r="AG11"/>
  <c r="I46"/>
  <c r="AC46"/>
  <c r="S46"/>
  <c r="AM38" l="1"/>
  <c r="AI46"/>
  <c r="AG46"/>
  <c r="AM11"/>
  <c r="AM46" s="1"/>
</calcChain>
</file>

<file path=xl/sharedStrings.xml><?xml version="1.0" encoding="utf-8"?>
<sst xmlns="http://schemas.openxmlformats.org/spreadsheetml/2006/main" count="198" uniqueCount="47">
  <si>
    <t>EPA OAQPS</t>
  </si>
  <si>
    <t xml:space="preserve">       EPA Regional Offices</t>
  </si>
  <si>
    <t xml:space="preserve">            OID</t>
  </si>
  <si>
    <t xml:space="preserve">          AQAD</t>
  </si>
  <si>
    <t xml:space="preserve">            Total EPA</t>
  </si>
  <si>
    <t xml:space="preserve">           OID</t>
  </si>
  <si>
    <t>Item</t>
  </si>
  <si>
    <t>Hours</t>
  </si>
  <si>
    <t>Costs</t>
  </si>
  <si>
    <t>1. NAMS/SLAMS/PAMS oversight</t>
  </si>
  <si>
    <t>-</t>
  </si>
  <si>
    <t xml:space="preserve">     (includes site visits, annual</t>
  </si>
  <si>
    <t xml:space="preserve">     network review)</t>
  </si>
  <si>
    <t>2.  QA audits (includes perf. audits</t>
  </si>
  <si>
    <t xml:space="preserve">      NPAP, &amp; systems audits)</t>
  </si>
  <si>
    <t>3.  Regional monitoring meeting</t>
  </si>
  <si>
    <t xml:space="preserve">     with States</t>
  </si>
  <si>
    <t>4.  National or regional monitoring</t>
  </si>
  <si>
    <t xml:space="preserve">     meetings</t>
  </si>
  <si>
    <t>5.  105 Grant activities</t>
  </si>
  <si>
    <t>7.  Other items</t>
  </si>
  <si>
    <t>8.  Methods development in support of</t>
  </si>
  <si>
    <t xml:space="preserve">     regulatory program, and reference </t>
  </si>
  <si>
    <t xml:space="preserve">     and equivalent activities </t>
  </si>
  <si>
    <t xml:space="preserve">    (See footnote)</t>
  </si>
  <si>
    <t>9.  In-house burdens for AIRS/AQS</t>
  </si>
  <si>
    <t xml:space="preserve">      (includes AIRS Exec, AIRS TTN</t>
  </si>
  <si>
    <t xml:space="preserve">      Web/Homepage, AIRS conference, </t>
  </si>
  <si>
    <t xml:space="preserve">     training)</t>
  </si>
  <si>
    <t>10.  Contractor support including</t>
  </si>
  <si>
    <t xml:space="preserve">       hot line, enhancements</t>
  </si>
  <si>
    <t xml:space="preserve">      maintenance, training, etc.</t>
  </si>
  <si>
    <t xml:space="preserve">11.  Hardware/software NCC </t>
  </si>
  <si>
    <t xml:space="preserve">      burden, national AQS costs</t>
  </si>
  <si>
    <t>12.  AIR NOW</t>
  </si>
  <si>
    <t>13.  Other (software purchased</t>
  </si>
  <si>
    <t xml:space="preserve">      internal support</t>
  </si>
  <si>
    <t>Totals</t>
  </si>
  <si>
    <t>Method development and reference and equivalent activities covered under another ICR (OMB # 2080.0005, EPA # 0559.08 for 4,718 hours and $101,000.</t>
  </si>
  <si>
    <t>(Inflation 2004 to 2013)</t>
  </si>
  <si>
    <t>(Inflation 2004 to 2014)</t>
  </si>
  <si>
    <t>(Inflation 2004 to 2015)</t>
  </si>
  <si>
    <t>ratio of 975 PM monitors to 5,355 total monitors operating during CY-2011</t>
  </si>
  <si>
    <t>Table 23.3, Total EPA Burdens And Costs for PM2.5 for CY-2015</t>
  </si>
  <si>
    <t>Table 23.0, Summary EPA Burdens And Costs for PM2.5 for CY-2013-2015</t>
  </si>
  <si>
    <t>Table 23.1, Total EPA Burdens And Costs for PM2.5 for CY-2013</t>
  </si>
  <si>
    <t>Table 23.2, Total EPA Burdens And Costs for PM2.5 for CY-2014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</si>
</sst>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&quot;$&quot;#,##0"/>
  </numFmts>
  <fonts count="9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164" fontId="3" fillId="0" borderId="0" xfId="0" applyNumberFormat="1" applyFont="1" applyAlignment="1">
      <alignment horizontal="right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5" fillId="3" borderId="3" xfId="0" applyFont="1" applyFill="1" applyBorder="1" applyAlignment="1"/>
    <xf numFmtId="0" fontId="5" fillId="4" borderId="3" xfId="0" applyFont="1" applyFill="1" applyBorder="1" applyAlignment="1"/>
    <xf numFmtId="0" fontId="1" fillId="0" borderId="3" xfId="0" applyFont="1" applyBorder="1"/>
    <xf numFmtId="0" fontId="4" fillId="2" borderId="3" xfId="0" applyFont="1" applyFill="1" applyBorder="1" applyAlignment="1"/>
    <xf numFmtId="0" fontId="4" fillId="2" borderId="0" xfId="0" applyFont="1" applyFill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/>
    <xf numFmtId="3" fontId="4" fillId="0" borderId="1" xfId="0" applyNumberFormat="1" applyFont="1" applyBorder="1" applyAlignment="1"/>
    <xf numFmtId="165" fontId="4" fillId="0" borderId="4" xfId="0" applyNumberFormat="1" applyFont="1" applyBorder="1" applyAlignment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4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3" fontId="4" fillId="0" borderId="3" xfId="0" applyNumberFormat="1" applyFont="1" applyBorder="1" applyAlignment="1"/>
    <xf numFmtId="165" fontId="4" fillId="0" borderId="5" xfId="0" applyNumberFormat="1" applyFont="1" applyBorder="1" applyAlignment="1"/>
    <xf numFmtId="0" fontId="4" fillId="0" borderId="5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/>
    <xf numFmtId="165" fontId="6" fillId="0" borderId="5" xfId="0" applyNumberFormat="1" applyFont="1" applyBorder="1" applyAlignment="1"/>
    <xf numFmtId="0" fontId="6" fillId="0" borderId="5" xfId="0" applyFont="1" applyBorder="1" applyAlignment="1"/>
    <xf numFmtId="0" fontId="7" fillId="5" borderId="6" xfId="0" applyFont="1" applyFill="1" applyBorder="1" applyAlignment="1"/>
    <xf numFmtId="3" fontId="7" fillId="5" borderId="6" xfId="0" applyNumberFormat="1" applyFont="1" applyFill="1" applyBorder="1" applyAlignment="1"/>
    <xf numFmtId="165" fontId="7" fillId="5" borderId="7" xfId="0" applyNumberFormat="1" applyFont="1" applyFill="1" applyBorder="1" applyAlignment="1"/>
    <xf numFmtId="3" fontId="7" fillId="5" borderId="7" xfId="0" applyNumberFormat="1" applyFont="1" applyFill="1" applyBorder="1" applyAlignment="1"/>
    <xf numFmtId="0" fontId="4" fillId="0" borderId="8" xfId="0" applyFont="1" applyBorder="1" applyAlignment="1"/>
    <xf numFmtId="3" fontId="6" fillId="0" borderId="8" xfId="0" applyNumberFormat="1" applyFont="1" applyBorder="1" applyAlignment="1"/>
    <xf numFmtId="165" fontId="6" fillId="0" borderId="8" xfId="0" applyNumberFormat="1" applyFont="1" applyBorder="1" applyAlignment="1"/>
    <xf numFmtId="0" fontId="6" fillId="0" borderId="8" xfId="0" applyFont="1" applyBorder="1" applyAlignment="1"/>
    <xf numFmtId="0" fontId="1" fillId="0" borderId="0" xfId="0" applyFont="1"/>
    <xf numFmtId="0" fontId="3" fillId="0" borderId="0" xfId="0" applyFont="1" applyAlignment="1"/>
    <xf numFmtId="3" fontId="1" fillId="0" borderId="0" xfId="0" applyNumberFormat="1" applyFont="1"/>
    <xf numFmtId="0" fontId="8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V54"/>
  <sheetViews>
    <sheetView tabSelected="1" zoomScale="87" workbookViewId="0">
      <selection activeCell="B7" sqref="B7"/>
    </sheetView>
  </sheetViews>
  <sheetFormatPr defaultRowHeight="15"/>
  <cols>
    <col min="1" max="1" width="22" style="1" customWidth="1"/>
    <col min="2" max="2" width="9.5546875" style="1" customWidth="1"/>
    <col min="3" max="3" width="8.6640625" style="1" customWidth="1"/>
    <col min="4" max="5" width="8.88671875" style="1"/>
    <col min="6" max="6" width="6" style="1" customWidth="1"/>
    <col min="7" max="7" width="11.33203125" style="1" customWidth="1"/>
    <col min="8" max="8" width="8.33203125" style="1" customWidth="1"/>
    <col min="9" max="9" width="9.5546875" style="1" customWidth="1"/>
    <col min="10" max="10" width="2.44140625" style="1" customWidth="1"/>
    <col min="11" max="11" width="22" style="1" customWidth="1"/>
    <col min="12" max="12" width="6.88671875" style="1" customWidth="1"/>
    <col min="13" max="13" width="8.88671875" style="1"/>
    <col min="14" max="14" width="6" style="1" customWidth="1"/>
    <col min="15" max="15" width="8.88671875" style="1"/>
    <col min="16" max="16" width="6" style="1" customWidth="1"/>
    <col min="17" max="17" width="7.77734375" style="1" customWidth="1"/>
    <col min="18" max="18" width="6.88671875" style="1" customWidth="1"/>
    <col min="19" max="19" width="8.88671875" style="1"/>
    <col min="20" max="20" width="2.44140625" style="1" customWidth="1"/>
    <col min="21" max="21" width="22" style="1" customWidth="1"/>
    <col min="22" max="23" width="8.88671875" style="1"/>
    <col min="24" max="24" width="6.88671875" style="1" customWidth="1"/>
    <col min="25" max="25" width="8.88671875" style="1"/>
    <col min="26" max="26" width="6.88671875" style="1" customWidth="1"/>
    <col min="27" max="27" width="7.77734375" style="1" customWidth="1"/>
    <col min="28" max="29" width="8.88671875" style="1"/>
    <col min="30" max="30" width="2.44140625" style="1" customWidth="1"/>
    <col min="31" max="31" width="22" style="1" customWidth="1"/>
    <col min="32" max="32" width="7.77734375" style="1" customWidth="1"/>
    <col min="33" max="33" width="8.6640625" style="1" customWidth="1"/>
    <col min="34" max="34" width="6.88671875" style="1" customWidth="1"/>
    <col min="35" max="35" width="7.77734375" style="1" customWidth="1"/>
    <col min="36" max="36" width="6.88671875" style="1" customWidth="1"/>
    <col min="37" max="37" width="7.77734375" style="1" customWidth="1"/>
    <col min="38" max="256" width="8.88671875" style="1"/>
  </cols>
  <sheetData>
    <row r="2" spans="1:40" ht="18">
      <c r="B2" s="2" t="s">
        <v>45</v>
      </c>
      <c r="L2" s="2" t="s">
        <v>46</v>
      </c>
      <c r="V2" s="2" t="s">
        <v>43</v>
      </c>
      <c r="AF2" s="1" t="s">
        <v>44</v>
      </c>
    </row>
    <row r="3" spans="1:40">
      <c r="I3" s="3">
        <v>41211</v>
      </c>
      <c r="S3" s="3">
        <v>41211</v>
      </c>
      <c r="AC3" s="3">
        <v>41211</v>
      </c>
      <c r="AM3" s="3">
        <v>41211</v>
      </c>
    </row>
    <row r="4" spans="1:40">
      <c r="A4" s="4"/>
      <c r="B4" s="4"/>
      <c r="C4" s="5"/>
      <c r="D4" s="4"/>
      <c r="E4" s="5" t="s">
        <v>0</v>
      </c>
      <c r="F4" s="5"/>
      <c r="G4" s="5"/>
      <c r="H4" s="4"/>
      <c r="I4" s="5"/>
      <c r="J4" s="6"/>
      <c r="K4" s="4"/>
      <c r="L4" s="4"/>
      <c r="M4" s="5"/>
      <c r="N4" s="4"/>
      <c r="O4" s="5" t="s">
        <v>0</v>
      </c>
      <c r="P4" s="5"/>
      <c r="Q4" s="5"/>
      <c r="R4" s="4"/>
      <c r="S4" s="5"/>
      <c r="T4" s="6"/>
      <c r="U4" s="4"/>
      <c r="V4" s="4"/>
      <c r="W4" s="5"/>
      <c r="X4" s="4"/>
      <c r="Y4" s="5" t="s">
        <v>0</v>
      </c>
      <c r="Z4" s="5"/>
      <c r="AA4" s="5"/>
      <c r="AB4" s="4"/>
      <c r="AC4" s="5"/>
      <c r="AD4" s="7"/>
      <c r="AE4" s="4"/>
      <c r="AF4" s="4"/>
      <c r="AG4" s="5"/>
      <c r="AH4" s="4"/>
      <c r="AI4" s="5" t="s">
        <v>0</v>
      </c>
      <c r="AJ4" s="5"/>
      <c r="AK4" s="5"/>
      <c r="AL4" s="4"/>
      <c r="AM4" s="5"/>
      <c r="AN4" s="8"/>
    </row>
    <row r="5" spans="1:40">
      <c r="A5" s="9"/>
      <c r="B5" s="9" t="s">
        <v>1</v>
      </c>
      <c r="C5" s="10"/>
      <c r="D5" s="4" t="s">
        <v>2</v>
      </c>
      <c r="E5" s="5"/>
      <c r="F5" s="11" t="s">
        <v>3</v>
      </c>
      <c r="G5" s="5"/>
      <c r="H5" s="9" t="s">
        <v>4</v>
      </c>
      <c r="I5" s="10"/>
      <c r="J5" s="6"/>
      <c r="K5" s="9"/>
      <c r="L5" s="9" t="s">
        <v>1</v>
      </c>
      <c r="M5" s="10"/>
      <c r="N5" s="4" t="s">
        <v>2</v>
      </c>
      <c r="O5" s="5"/>
      <c r="P5" s="11" t="s">
        <v>3</v>
      </c>
      <c r="Q5" s="5"/>
      <c r="R5" s="9" t="s">
        <v>4</v>
      </c>
      <c r="S5" s="10"/>
      <c r="T5" s="6"/>
      <c r="U5" s="9"/>
      <c r="V5" s="9" t="s">
        <v>1</v>
      </c>
      <c r="W5" s="10"/>
      <c r="X5" s="4" t="s">
        <v>5</v>
      </c>
      <c r="Y5" s="5"/>
      <c r="Z5" s="11" t="s">
        <v>3</v>
      </c>
      <c r="AA5" s="5"/>
      <c r="AB5" s="9" t="s">
        <v>4</v>
      </c>
      <c r="AC5" s="10"/>
      <c r="AD5" s="7"/>
      <c r="AE5" s="9"/>
      <c r="AF5" s="9" t="s">
        <v>1</v>
      </c>
      <c r="AG5" s="10"/>
      <c r="AH5" s="4" t="s">
        <v>2</v>
      </c>
      <c r="AI5" s="5"/>
      <c r="AJ5" s="11" t="s">
        <v>3</v>
      </c>
      <c r="AK5" s="5"/>
      <c r="AL5" s="9" t="s">
        <v>4</v>
      </c>
      <c r="AM5" s="10"/>
      <c r="AN5" s="8"/>
    </row>
    <row r="6" spans="1:40">
      <c r="A6" s="12" t="s">
        <v>6</v>
      </c>
      <c r="B6" s="13" t="s">
        <v>7</v>
      </c>
      <c r="C6" s="14" t="s">
        <v>8</v>
      </c>
      <c r="D6" s="13" t="s">
        <v>7</v>
      </c>
      <c r="E6" s="14" t="s">
        <v>8</v>
      </c>
      <c r="F6" s="14" t="s">
        <v>7</v>
      </c>
      <c r="G6" s="14" t="s">
        <v>8</v>
      </c>
      <c r="H6" s="13" t="s">
        <v>7</v>
      </c>
      <c r="I6" s="14" t="s">
        <v>8</v>
      </c>
      <c r="J6" s="6"/>
      <c r="K6" s="12" t="s">
        <v>6</v>
      </c>
      <c r="L6" s="13" t="s">
        <v>7</v>
      </c>
      <c r="M6" s="14" t="s">
        <v>8</v>
      </c>
      <c r="N6" s="13" t="s">
        <v>7</v>
      </c>
      <c r="O6" s="14" t="s">
        <v>8</v>
      </c>
      <c r="P6" s="14" t="s">
        <v>7</v>
      </c>
      <c r="Q6" s="14" t="s">
        <v>8</v>
      </c>
      <c r="R6" s="13" t="s">
        <v>7</v>
      </c>
      <c r="S6" s="14" t="s">
        <v>8</v>
      </c>
      <c r="T6" s="6"/>
      <c r="U6" s="12" t="s">
        <v>6</v>
      </c>
      <c r="V6" s="13" t="s">
        <v>7</v>
      </c>
      <c r="W6" s="14" t="s">
        <v>8</v>
      </c>
      <c r="X6" s="13" t="s">
        <v>7</v>
      </c>
      <c r="Y6" s="14" t="s">
        <v>8</v>
      </c>
      <c r="Z6" s="14" t="s">
        <v>7</v>
      </c>
      <c r="AA6" s="14" t="s">
        <v>8</v>
      </c>
      <c r="AB6" s="13" t="s">
        <v>7</v>
      </c>
      <c r="AC6" s="14" t="s">
        <v>8</v>
      </c>
      <c r="AD6" s="7"/>
      <c r="AE6" s="12" t="s">
        <v>6</v>
      </c>
      <c r="AF6" s="13" t="s">
        <v>7</v>
      </c>
      <c r="AG6" s="14" t="s">
        <v>8</v>
      </c>
      <c r="AH6" s="13" t="s">
        <v>7</v>
      </c>
      <c r="AI6" s="14" t="s">
        <v>8</v>
      </c>
      <c r="AJ6" s="14" t="s">
        <v>7</v>
      </c>
      <c r="AK6" s="14" t="s">
        <v>8</v>
      </c>
      <c r="AL6" s="13" t="s">
        <v>7</v>
      </c>
      <c r="AM6" s="14" t="s">
        <v>8</v>
      </c>
      <c r="AN6" s="8"/>
    </row>
    <row r="7" spans="1:40">
      <c r="A7" s="15" t="s">
        <v>9</v>
      </c>
      <c r="B7" s="16">
        <f>75436*$A$54</f>
        <v>13734.843740800001</v>
      </c>
      <c r="C7" s="17">
        <f>3263047*$A$50*$A$54</f>
        <v>711746.30037827685</v>
      </c>
      <c r="D7" s="18">
        <v>0</v>
      </c>
      <c r="E7" s="19">
        <v>0</v>
      </c>
      <c r="F7" s="20">
        <f>43680*$A$54</f>
        <v>7952.9399040000008</v>
      </c>
      <c r="G7" s="17">
        <f>1930431*(A$50)*$A$54</f>
        <v>421071.81489740644</v>
      </c>
      <c r="H7" s="16">
        <f>(B7+D7+F7)</f>
        <v>21687.783644800002</v>
      </c>
      <c r="I7" s="17">
        <f>(C7+E7+G7)</f>
        <v>1132818.1152756833</v>
      </c>
      <c r="J7" s="6"/>
      <c r="K7" s="15" t="s">
        <v>9</v>
      </c>
      <c r="L7" s="16">
        <f>75436*$A$54</f>
        <v>13734.843740800001</v>
      </c>
      <c r="M7" s="17">
        <f>3263047*$A$51*$A$54</f>
        <v>726599.1029738168</v>
      </c>
      <c r="N7" s="18">
        <v>0</v>
      </c>
      <c r="O7" s="19">
        <v>0</v>
      </c>
      <c r="P7" s="20">
        <f>43680*$A$54</f>
        <v>7952.9399040000008</v>
      </c>
      <c r="Q7" s="17">
        <f>1930431*(A$51)*$A$54</f>
        <v>429858.7893318265</v>
      </c>
      <c r="R7" s="16">
        <f>(L7+N7+P7)</f>
        <v>21687.783644800002</v>
      </c>
      <c r="S7" s="17">
        <f>(M7+O7+Q7)</f>
        <v>1156457.8923056433</v>
      </c>
      <c r="T7" s="6"/>
      <c r="U7" s="15" t="s">
        <v>9</v>
      </c>
      <c r="V7" s="16">
        <f>75436*$A$54</f>
        <v>13734.843740800001</v>
      </c>
      <c r="W7" s="17">
        <f>3263047*$A$52*$A$54</f>
        <v>740857.79346553527</v>
      </c>
      <c r="X7" s="18">
        <v>0</v>
      </c>
      <c r="Y7" s="19">
        <v>0</v>
      </c>
      <c r="Z7" s="20">
        <f>43680*$A$54</f>
        <v>7952.9399040000008</v>
      </c>
      <c r="AA7" s="17">
        <f>1930431*(A$52)*$A$54</f>
        <v>438294.28478886967</v>
      </c>
      <c r="AB7" s="16">
        <f>(V7+X7+Z7)</f>
        <v>21687.783644800002</v>
      </c>
      <c r="AC7" s="17">
        <f>(W7+Y7+AA7)</f>
        <v>1179152.0782544049</v>
      </c>
      <c r="AD7" s="7"/>
      <c r="AE7" s="15" t="s">
        <v>9</v>
      </c>
      <c r="AF7" s="21">
        <f>(B7+L7+V7)/3</f>
        <v>13734.843740800001</v>
      </c>
      <c r="AG7" s="17">
        <f>(C7+M7+W7)/3</f>
        <v>726401.06560587639</v>
      </c>
      <c r="AH7" s="18">
        <v>0</v>
      </c>
      <c r="AI7" s="19">
        <v>0</v>
      </c>
      <c r="AJ7" s="20">
        <f>43680*$A$54</f>
        <v>7952.9399040000008</v>
      </c>
      <c r="AK7" s="17">
        <f>1930431*(A$52)*$A$54</f>
        <v>438294.28478886967</v>
      </c>
      <c r="AL7" s="16">
        <f>(AF7+AH7+AJ7)</f>
        <v>21687.783644800002</v>
      </c>
      <c r="AM7" s="17">
        <f>(AG7+AI7+AK7)</f>
        <v>1164695.3503947461</v>
      </c>
      <c r="AN7" s="8"/>
    </row>
    <row r="8" spans="1:40">
      <c r="A8" s="22" t="s">
        <v>11</v>
      </c>
      <c r="B8" s="23"/>
      <c r="C8" s="24"/>
      <c r="D8" s="22"/>
      <c r="E8" s="25"/>
      <c r="F8" s="25"/>
      <c r="G8" s="25"/>
      <c r="H8" s="23"/>
      <c r="I8" s="24"/>
      <c r="J8" s="6"/>
      <c r="K8" s="22" t="s">
        <v>11</v>
      </c>
      <c r="L8" s="23"/>
      <c r="M8" s="24"/>
      <c r="N8" s="22"/>
      <c r="O8" s="25"/>
      <c r="P8" s="25"/>
      <c r="Q8" s="25"/>
      <c r="R8" s="23"/>
      <c r="S8" s="24"/>
      <c r="T8" s="6"/>
      <c r="U8" s="22" t="s">
        <v>11</v>
      </c>
      <c r="V8" s="23"/>
      <c r="W8" s="24"/>
      <c r="X8" s="22"/>
      <c r="Y8" s="25"/>
      <c r="Z8" s="25"/>
      <c r="AA8" s="25"/>
      <c r="AB8" s="23"/>
      <c r="AC8" s="24"/>
      <c r="AD8" s="7"/>
      <c r="AE8" s="22" t="s">
        <v>11</v>
      </c>
      <c r="AF8" s="23"/>
      <c r="AG8" s="24"/>
      <c r="AH8" s="22"/>
      <c r="AI8" s="25"/>
      <c r="AJ8" s="25"/>
      <c r="AK8" s="25"/>
      <c r="AL8" s="23"/>
      <c r="AM8" s="24"/>
      <c r="AN8" s="8"/>
    </row>
    <row r="9" spans="1:40">
      <c r="A9" s="22" t="s">
        <v>12</v>
      </c>
      <c r="B9" s="23"/>
      <c r="C9" s="24"/>
      <c r="D9" s="22"/>
      <c r="E9" s="25"/>
      <c r="F9" s="25"/>
      <c r="G9" s="25"/>
      <c r="H9" s="23"/>
      <c r="I9" s="24"/>
      <c r="J9" s="6"/>
      <c r="K9" s="22" t="s">
        <v>12</v>
      </c>
      <c r="L9" s="23"/>
      <c r="M9" s="24"/>
      <c r="N9" s="22"/>
      <c r="O9" s="25"/>
      <c r="P9" s="25"/>
      <c r="Q9" s="25"/>
      <c r="R9" s="23"/>
      <c r="S9" s="24"/>
      <c r="T9" s="6"/>
      <c r="U9" s="22" t="s">
        <v>12</v>
      </c>
      <c r="V9" s="23"/>
      <c r="W9" s="24"/>
      <c r="X9" s="22"/>
      <c r="Y9" s="25"/>
      <c r="Z9" s="25"/>
      <c r="AA9" s="25"/>
      <c r="AB9" s="23"/>
      <c r="AC9" s="24"/>
      <c r="AD9" s="7"/>
      <c r="AE9" s="22" t="s">
        <v>12</v>
      </c>
      <c r="AF9" s="23"/>
      <c r="AG9" s="24"/>
      <c r="AH9" s="22"/>
      <c r="AI9" s="25"/>
      <c r="AJ9" s="25"/>
      <c r="AK9" s="25"/>
      <c r="AL9" s="23"/>
      <c r="AM9" s="24"/>
      <c r="AN9" s="8"/>
    </row>
    <row r="10" spans="1:40">
      <c r="A10" s="15"/>
      <c r="B10" s="16"/>
      <c r="C10" s="17"/>
      <c r="D10" s="15"/>
      <c r="E10" s="26"/>
      <c r="F10" s="26"/>
      <c r="G10" s="26"/>
      <c r="H10" s="16"/>
      <c r="I10" s="17"/>
      <c r="J10" s="6"/>
      <c r="K10" s="15"/>
      <c r="L10" s="16"/>
      <c r="M10" s="17"/>
      <c r="N10" s="15"/>
      <c r="O10" s="26"/>
      <c r="P10" s="26"/>
      <c r="Q10" s="26"/>
      <c r="R10" s="16"/>
      <c r="S10" s="17"/>
      <c r="T10" s="6"/>
      <c r="U10" s="15"/>
      <c r="V10" s="16"/>
      <c r="W10" s="17"/>
      <c r="X10" s="15"/>
      <c r="Y10" s="26"/>
      <c r="Z10" s="26"/>
      <c r="AA10" s="26"/>
      <c r="AB10" s="16"/>
      <c r="AC10" s="17"/>
      <c r="AD10" s="7"/>
      <c r="AE10" s="15"/>
      <c r="AF10" s="16"/>
      <c r="AG10" s="17"/>
      <c r="AH10" s="15"/>
      <c r="AI10" s="26"/>
      <c r="AJ10" s="26"/>
      <c r="AK10" s="26"/>
      <c r="AL10" s="16"/>
      <c r="AM10" s="17"/>
      <c r="AN10" s="8"/>
    </row>
    <row r="11" spans="1:40">
      <c r="A11" s="22" t="s">
        <v>13</v>
      </c>
      <c r="B11" s="23">
        <f>31551*$A$54</f>
        <v>5744.5789128000006</v>
      </c>
      <c r="C11" s="24">
        <f>1433805*$A$50*$A$54</f>
        <v>312746.15542279201</v>
      </c>
      <c r="D11" s="27">
        <v>0</v>
      </c>
      <c r="E11" s="28">
        <v>0</v>
      </c>
      <c r="F11" s="28">
        <v>0</v>
      </c>
      <c r="G11" s="28">
        <v>0</v>
      </c>
      <c r="H11" s="23">
        <f>(B11+D11+F11)</f>
        <v>5744.5789128000006</v>
      </c>
      <c r="I11" s="24">
        <f>(C11+E11+G11)</f>
        <v>312746.15542279201</v>
      </c>
      <c r="J11" s="6"/>
      <c r="K11" s="22" t="s">
        <v>13</v>
      </c>
      <c r="L11" s="23">
        <f>31551*$A$54</f>
        <v>5744.5789128000006</v>
      </c>
      <c r="M11" s="24">
        <f>1433805*$A$51*$A$54</f>
        <v>319272.57769789203</v>
      </c>
      <c r="N11" s="27">
        <v>0</v>
      </c>
      <c r="O11" s="28">
        <v>0</v>
      </c>
      <c r="P11" s="28">
        <v>0</v>
      </c>
      <c r="Q11" s="28">
        <v>0</v>
      </c>
      <c r="R11" s="23">
        <f>(L11+N11+P11)</f>
        <v>5744.5789128000006</v>
      </c>
      <c r="S11" s="24">
        <f>(M11+O11+Q11)</f>
        <v>319272.57769789203</v>
      </c>
      <c r="T11" s="6"/>
      <c r="U11" s="22" t="s">
        <v>13</v>
      </c>
      <c r="V11" s="23">
        <f>31551*$A$54</f>
        <v>5744.5789128000006</v>
      </c>
      <c r="W11" s="24">
        <f>1433805*$A$52*$A$54</f>
        <v>325537.94308198802</v>
      </c>
      <c r="X11" s="27">
        <v>0</v>
      </c>
      <c r="Y11" s="28">
        <v>0</v>
      </c>
      <c r="Z11" s="28">
        <v>0</v>
      </c>
      <c r="AA11" s="28">
        <v>0</v>
      </c>
      <c r="AB11" s="23">
        <f>(V11+X11+Z11)</f>
        <v>5744.5789128000006</v>
      </c>
      <c r="AC11" s="24">
        <f>(W11+Y11+AA11)</f>
        <v>325537.94308198802</v>
      </c>
      <c r="AD11" s="7"/>
      <c r="AE11" s="22" t="s">
        <v>13</v>
      </c>
      <c r="AF11" s="29">
        <f>(B11+L11+V11)/3</f>
        <v>5744.5789128000006</v>
      </c>
      <c r="AG11" s="24">
        <f>(C11+M11+W11)/3</f>
        <v>319185.558734224</v>
      </c>
      <c r="AH11" s="27">
        <v>0</v>
      </c>
      <c r="AI11" s="28">
        <v>0</v>
      </c>
      <c r="AJ11" s="28">
        <v>0</v>
      </c>
      <c r="AK11" s="28">
        <v>0</v>
      </c>
      <c r="AL11" s="23">
        <f>(AF11+AH11+AJ11)</f>
        <v>5744.5789128000006</v>
      </c>
      <c r="AM11" s="24">
        <f>(AG11+AI11+AK11)</f>
        <v>319185.558734224</v>
      </c>
      <c r="AN11" s="8"/>
    </row>
    <row r="12" spans="1:40">
      <c r="A12" s="22" t="s">
        <v>14</v>
      </c>
      <c r="B12" s="23"/>
      <c r="C12" s="24"/>
      <c r="D12" s="22"/>
      <c r="E12" s="25"/>
      <c r="F12" s="25"/>
      <c r="G12" s="25"/>
      <c r="H12" s="23"/>
      <c r="I12" s="24"/>
      <c r="J12" s="6"/>
      <c r="K12" s="22" t="s">
        <v>14</v>
      </c>
      <c r="L12" s="23"/>
      <c r="M12" s="24"/>
      <c r="N12" s="22"/>
      <c r="O12" s="25"/>
      <c r="P12" s="25"/>
      <c r="Q12" s="25"/>
      <c r="R12" s="23"/>
      <c r="S12" s="24"/>
      <c r="T12" s="6"/>
      <c r="U12" s="22" t="s">
        <v>14</v>
      </c>
      <c r="V12" s="23"/>
      <c r="W12" s="24"/>
      <c r="X12" s="22"/>
      <c r="Y12" s="25"/>
      <c r="Z12" s="25"/>
      <c r="AA12" s="25"/>
      <c r="AB12" s="23"/>
      <c r="AC12" s="24"/>
      <c r="AD12" s="7"/>
      <c r="AE12" s="22" t="s">
        <v>14</v>
      </c>
      <c r="AF12" s="23"/>
      <c r="AG12" s="24"/>
      <c r="AH12" s="22"/>
      <c r="AI12" s="25"/>
      <c r="AJ12" s="25"/>
      <c r="AK12" s="25"/>
      <c r="AL12" s="23"/>
      <c r="AM12" s="24"/>
      <c r="AN12" s="8"/>
    </row>
    <row r="13" spans="1:40">
      <c r="A13" s="15"/>
      <c r="B13" s="16"/>
      <c r="C13" s="17"/>
      <c r="D13" s="15"/>
      <c r="E13" s="26"/>
      <c r="F13" s="26"/>
      <c r="G13" s="26"/>
      <c r="H13" s="16"/>
      <c r="I13" s="17"/>
      <c r="J13" s="6"/>
      <c r="K13" s="15"/>
      <c r="L13" s="16"/>
      <c r="M13" s="17"/>
      <c r="N13" s="15"/>
      <c r="O13" s="26"/>
      <c r="P13" s="26"/>
      <c r="Q13" s="26"/>
      <c r="R13" s="16"/>
      <c r="S13" s="17"/>
      <c r="T13" s="6"/>
      <c r="U13" s="15"/>
      <c r="V13" s="16"/>
      <c r="W13" s="17"/>
      <c r="X13" s="15"/>
      <c r="Y13" s="26"/>
      <c r="Z13" s="26"/>
      <c r="AA13" s="26"/>
      <c r="AB13" s="16"/>
      <c r="AC13" s="17"/>
      <c r="AD13" s="7"/>
      <c r="AE13" s="15"/>
      <c r="AF13" s="16"/>
      <c r="AG13" s="17"/>
      <c r="AH13" s="15"/>
      <c r="AI13" s="26"/>
      <c r="AJ13" s="26"/>
      <c r="AK13" s="26"/>
      <c r="AL13" s="16"/>
      <c r="AM13" s="17"/>
      <c r="AN13" s="8"/>
    </row>
    <row r="14" spans="1:40">
      <c r="A14" s="22" t="s">
        <v>15</v>
      </c>
      <c r="B14" s="23">
        <f>4735*$A$54</f>
        <v>862.11470800000006</v>
      </c>
      <c r="C14" s="24">
        <f>200409*$A$50*$A$54</f>
        <v>43713.855274689602</v>
      </c>
      <c r="D14" s="27">
        <v>0</v>
      </c>
      <c r="E14" s="28">
        <v>0</v>
      </c>
      <c r="F14" s="28">
        <v>0</v>
      </c>
      <c r="G14" s="28">
        <v>0</v>
      </c>
      <c r="H14" s="23">
        <f>(B14+D14+F14)</f>
        <v>862.11470800000006</v>
      </c>
      <c r="I14" s="24">
        <f>(C14+E14+G14)</f>
        <v>43713.855274689602</v>
      </c>
      <c r="J14" s="6"/>
      <c r="K14" s="22" t="s">
        <v>15</v>
      </c>
      <c r="L14" s="23">
        <f>4735*$A$54</f>
        <v>862.11470800000006</v>
      </c>
      <c r="M14" s="24">
        <f>200409*$A$51*$A$54</f>
        <v>44626.080969069604</v>
      </c>
      <c r="N14" s="27">
        <v>0</v>
      </c>
      <c r="O14" s="28">
        <v>0</v>
      </c>
      <c r="P14" s="28">
        <v>0</v>
      </c>
      <c r="Q14" s="28">
        <v>0</v>
      </c>
      <c r="R14" s="23">
        <f>(L14+N14+P14)</f>
        <v>862.11470800000006</v>
      </c>
      <c r="S14" s="24">
        <f>(M14+O14+Q14)</f>
        <v>44626.080969069604</v>
      </c>
      <c r="T14" s="6"/>
      <c r="U14" s="22" t="s">
        <v>15</v>
      </c>
      <c r="V14" s="23">
        <f>4735*$A$54</f>
        <v>862.11470800000006</v>
      </c>
      <c r="W14" s="24">
        <f>200409*$A$52*$A$54</f>
        <v>45501.817635674408</v>
      </c>
      <c r="X14" s="27">
        <v>0</v>
      </c>
      <c r="Y14" s="28">
        <v>0</v>
      </c>
      <c r="Z14" s="28">
        <v>0</v>
      </c>
      <c r="AA14" s="28">
        <v>0</v>
      </c>
      <c r="AB14" s="23">
        <f>(V14+X14+Z14)</f>
        <v>862.11470800000006</v>
      </c>
      <c r="AC14" s="24">
        <f>(W14+Y14+AA14)</f>
        <v>45501.817635674408</v>
      </c>
      <c r="AD14" s="7"/>
      <c r="AE14" s="22" t="s">
        <v>15</v>
      </c>
      <c r="AF14" s="29">
        <f>(B14+L14+V14)/3</f>
        <v>862.11470800000006</v>
      </c>
      <c r="AG14" s="24">
        <f>(C14+M14+W14)/3</f>
        <v>44613.917959811202</v>
      </c>
      <c r="AH14" s="27">
        <v>0</v>
      </c>
      <c r="AI14" s="28">
        <v>0</v>
      </c>
      <c r="AJ14" s="28">
        <v>0</v>
      </c>
      <c r="AK14" s="28">
        <v>0</v>
      </c>
      <c r="AL14" s="23">
        <f>(AF14+AH14+AJ14)</f>
        <v>862.11470800000006</v>
      </c>
      <c r="AM14" s="24">
        <f>(AG14+AI14+AK14)</f>
        <v>44613.917959811202</v>
      </c>
      <c r="AN14" s="8"/>
    </row>
    <row r="15" spans="1:40">
      <c r="A15" s="22" t="s">
        <v>16</v>
      </c>
      <c r="B15" s="23"/>
      <c r="C15" s="24"/>
      <c r="D15" s="22"/>
      <c r="E15" s="25"/>
      <c r="F15" s="25"/>
      <c r="G15" s="25"/>
      <c r="H15" s="23"/>
      <c r="I15" s="24"/>
      <c r="J15" s="6"/>
      <c r="K15" s="22" t="s">
        <v>16</v>
      </c>
      <c r="L15" s="23"/>
      <c r="M15" s="24"/>
      <c r="N15" s="22"/>
      <c r="O15" s="25"/>
      <c r="P15" s="25"/>
      <c r="Q15" s="25"/>
      <c r="R15" s="23"/>
      <c r="S15" s="24"/>
      <c r="T15" s="6"/>
      <c r="U15" s="22" t="s">
        <v>16</v>
      </c>
      <c r="V15" s="23"/>
      <c r="W15" s="24"/>
      <c r="X15" s="22"/>
      <c r="Y15" s="25"/>
      <c r="Z15" s="25"/>
      <c r="AA15" s="25"/>
      <c r="AB15" s="23"/>
      <c r="AC15" s="24"/>
      <c r="AD15" s="7"/>
      <c r="AE15" s="22" t="s">
        <v>16</v>
      </c>
      <c r="AF15" s="23"/>
      <c r="AG15" s="24"/>
      <c r="AH15" s="22"/>
      <c r="AI15" s="25"/>
      <c r="AJ15" s="25"/>
      <c r="AK15" s="25"/>
      <c r="AL15" s="23"/>
      <c r="AM15" s="24"/>
      <c r="AN15" s="8"/>
    </row>
    <row r="16" spans="1:40">
      <c r="A16" s="15"/>
      <c r="B16" s="16"/>
      <c r="C16" s="17"/>
      <c r="D16" s="15"/>
      <c r="E16" s="26"/>
      <c r="F16" s="26"/>
      <c r="G16" s="26"/>
      <c r="H16" s="16"/>
      <c r="I16" s="17"/>
      <c r="J16" s="6"/>
      <c r="K16" s="15"/>
      <c r="L16" s="16"/>
      <c r="M16" s="17"/>
      <c r="N16" s="15"/>
      <c r="O16" s="26"/>
      <c r="P16" s="26"/>
      <c r="Q16" s="26"/>
      <c r="R16" s="16"/>
      <c r="S16" s="17"/>
      <c r="T16" s="6"/>
      <c r="U16" s="15"/>
      <c r="V16" s="16"/>
      <c r="W16" s="17"/>
      <c r="X16" s="15"/>
      <c r="Y16" s="26"/>
      <c r="Z16" s="26"/>
      <c r="AA16" s="26"/>
      <c r="AB16" s="16"/>
      <c r="AC16" s="17"/>
      <c r="AD16" s="7"/>
      <c r="AE16" s="15"/>
      <c r="AF16" s="16"/>
      <c r="AG16" s="17"/>
      <c r="AH16" s="15"/>
      <c r="AI16" s="26"/>
      <c r="AJ16" s="26"/>
      <c r="AK16" s="26"/>
      <c r="AL16" s="16"/>
      <c r="AM16" s="17"/>
      <c r="AN16" s="8"/>
    </row>
    <row r="17" spans="1:40">
      <c r="A17" s="22" t="s">
        <v>17</v>
      </c>
      <c r="B17" s="23">
        <f>3486*$A$54</f>
        <v>634.70578080000007</v>
      </c>
      <c r="C17" s="24">
        <f>149541*$A$50*$A$54</f>
        <v>32618.363604590399</v>
      </c>
      <c r="D17" s="27">
        <v>0</v>
      </c>
      <c r="E17" s="28">
        <v>0</v>
      </c>
      <c r="F17" s="28">
        <v>0</v>
      </c>
      <c r="G17" s="28">
        <v>0</v>
      </c>
      <c r="H17" s="23">
        <f>(B17+D17+F17)</f>
        <v>634.70578080000007</v>
      </c>
      <c r="I17" s="24">
        <f>(C17+E17+G17)</f>
        <v>32618.363604590399</v>
      </c>
      <c r="J17" s="6"/>
      <c r="K17" s="22" t="s">
        <v>17</v>
      </c>
      <c r="L17" s="23">
        <f>3486*$A$54</f>
        <v>634.70578080000007</v>
      </c>
      <c r="M17" s="24">
        <f>149541*$A$51*$A$54</f>
        <v>33299.047319210404</v>
      </c>
      <c r="N17" s="27">
        <v>0</v>
      </c>
      <c r="O17" s="28">
        <v>0</v>
      </c>
      <c r="P17" s="28">
        <v>0</v>
      </c>
      <c r="Q17" s="28">
        <v>0</v>
      </c>
      <c r="R17" s="23">
        <f>(L17+N17+P17)</f>
        <v>634.70578080000007</v>
      </c>
      <c r="S17" s="24">
        <f>(M17+O17+Q17)</f>
        <v>33299.047319210404</v>
      </c>
      <c r="T17" s="6"/>
      <c r="U17" s="22" t="s">
        <v>17</v>
      </c>
      <c r="V17" s="23">
        <f>3486*$A$54</f>
        <v>634.70578080000007</v>
      </c>
      <c r="W17" s="24">
        <f>149541*$A$52*$A$54</f>
        <v>33952.503685245603</v>
      </c>
      <c r="X17" s="27">
        <v>0</v>
      </c>
      <c r="Y17" s="28">
        <v>0</v>
      </c>
      <c r="Z17" s="28">
        <v>0</v>
      </c>
      <c r="AA17" s="28">
        <v>0</v>
      </c>
      <c r="AB17" s="23">
        <f>(V17+X17+Z17)</f>
        <v>634.70578080000007</v>
      </c>
      <c r="AC17" s="24">
        <f>(W17+Y17+AA17)</f>
        <v>33952.503685245603</v>
      </c>
      <c r="AD17" s="7"/>
      <c r="AE17" s="22" t="s">
        <v>17</v>
      </c>
      <c r="AF17" s="29">
        <f>(B17+L17+V17)/3</f>
        <v>634.70578080000007</v>
      </c>
      <c r="AG17" s="24">
        <f>(C17+M17+W17)/3</f>
        <v>33289.971536348807</v>
      </c>
      <c r="AH17" s="27">
        <v>0</v>
      </c>
      <c r="AI17" s="28">
        <v>0</v>
      </c>
      <c r="AJ17" s="28">
        <v>0</v>
      </c>
      <c r="AK17" s="28">
        <v>0</v>
      </c>
      <c r="AL17" s="23">
        <f>(AF17+AH17+AJ17)</f>
        <v>634.70578080000007</v>
      </c>
      <c r="AM17" s="24">
        <f>(AG17+AI17+AK17)</f>
        <v>33289.971536348807</v>
      </c>
      <c r="AN17" s="8"/>
    </row>
    <row r="18" spans="1:40">
      <c r="A18" s="22" t="s">
        <v>18</v>
      </c>
      <c r="B18" s="23"/>
      <c r="C18" s="24"/>
      <c r="D18" s="22"/>
      <c r="E18" s="25"/>
      <c r="F18" s="25"/>
      <c r="G18" s="25"/>
      <c r="H18" s="23"/>
      <c r="I18" s="24"/>
      <c r="J18" s="6"/>
      <c r="K18" s="22" t="s">
        <v>18</v>
      </c>
      <c r="L18" s="23"/>
      <c r="M18" s="24"/>
      <c r="N18" s="22"/>
      <c r="O18" s="25"/>
      <c r="P18" s="25"/>
      <c r="Q18" s="25"/>
      <c r="R18" s="23"/>
      <c r="S18" s="24"/>
      <c r="T18" s="6"/>
      <c r="U18" s="22" t="s">
        <v>18</v>
      </c>
      <c r="V18" s="23"/>
      <c r="W18" s="24"/>
      <c r="X18" s="22"/>
      <c r="Y18" s="25"/>
      <c r="Z18" s="25"/>
      <c r="AA18" s="25"/>
      <c r="AB18" s="23"/>
      <c r="AC18" s="24"/>
      <c r="AD18" s="7"/>
      <c r="AE18" s="22" t="s">
        <v>18</v>
      </c>
      <c r="AF18" s="23"/>
      <c r="AG18" s="24"/>
      <c r="AH18" s="22"/>
      <c r="AI18" s="25"/>
      <c r="AJ18" s="25"/>
      <c r="AK18" s="25"/>
      <c r="AL18" s="23"/>
      <c r="AM18" s="24"/>
      <c r="AN18" s="8"/>
    </row>
    <row r="19" spans="1:40">
      <c r="A19" s="15"/>
      <c r="B19" s="16"/>
      <c r="C19" s="17"/>
      <c r="D19" s="15"/>
      <c r="E19" s="26"/>
      <c r="F19" s="26"/>
      <c r="G19" s="26"/>
      <c r="H19" s="16"/>
      <c r="I19" s="17"/>
      <c r="J19" s="6"/>
      <c r="K19" s="15"/>
      <c r="L19" s="16"/>
      <c r="M19" s="17"/>
      <c r="N19" s="15"/>
      <c r="O19" s="26"/>
      <c r="P19" s="26"/>
      <c r="Q19" s="26"/>
      <c r="R19" s="16"/>
      <c r="S19" s="17"/>
      <c r="T19" s="6"/>
      <c r="U19" s="15"/>
      <c r="V19" s="16"/>
      <c r="W19" s="17"/>
      <c r="X19" s="15"/>
      <c r="Y19" s="26"/>
      <c r="Z19" s="26"/>
      <c r="AA19" s="26"/>
      <c r="AB19" s="16"/>
      <c r="AC19" s="17"/>
      <c r="AD19" s="7"/>
      <c r="AE19" s="15"/>
      <c r="AF19" s="16"/>
      <c r="AG19" s="17"/>
      <c r="AH19" s="15"/>
      <c r="AI19" s="26"/>
      <c r="AJ19" s="26"/>
      <c r="AK19" s="26"/>
      <c r="AL19" s="16"/>
      <c r="AM19" s="17"/>
      <c r="AN19" s="8"/>
    </row>
    <row r="20" spans="1:40">
      <c r="A20" s="22" t="s">
        <v>19</v>
      </c>
      <c r="B20" s="23">
        <f>13096*$A$54</f>
        <v>2384.4253888000003</v>
      </c>
      <c r="C20" s="24">
        <f>502695*$A$50*$A$54</f>
        <v>109649.449262808</v>
      </c>
      <c r="D20" s="27">
        <v>0</v>
      </c>
      <c r="E20" s="28">
        <v>0</v>
      </c>
      <c r="F20" s="28">
        <v>0</v>
      </c>
      <c r="G20" s="28">
        <v>0</v>
      </c>
      <c r="H20" s="23">
        <f>(B20+D20+F20)</f>
        <v>2384.4253888000003</v>
      </c>
      <c r="I20" s="24">
        <f>(C20+E20+G20)</f>
        <v>109649.449262808</v>
      </c>
      <c r="J20" s="6"/>
      <c r="K20" s="22" t="s">
        <v>19</v>
      </c>
      <c r="L20" s="23">
        <f>13096*$A$54</f>
        <v>2384.4253888000003</v>
      </c>
      <c r="M20" s="24">
        <f>502695*$A$51*$A$54</f>
        <v>111937.626417708</v>
      </c>
      <c r="N20" s="27">
        <v>0</v>
      </c>
      <c r="O20" s="28">
        <v>0</v>
      </c>
      <c r="P20" s="28">
        <v>0</v>
      </c>
      <c r="Q20" s="28">
        <v>0</v>
      </c>
      <c r="R20" s="23">
        <f>(L20+N20+P20)</f>
        <v>2384.4253888000003</v>
      </c>
      <c r="S20" s="24">
        <f>(M20+O20+Q20)</f>
        <v>111937.626417708</v>
      </c>
      <c r="T20" s="6"/>
      <c r="U20" s="22" t="s">
        <v>19</v>
      </c>
      <c r="V20" s="23">
        <f>13096*$A$54</f>
        <v>2384.4253888000003</v>
      </c>
      <c r="W20" s="24">
        <f>502695*$A$52*$A$54</f>
        <v>114134.27648641201</v>
      </c>
      <c r="X20" s="27">
        <v>0</v>
      </c>
      <c r="Y20" s="28">
        <v>0</v>
      </c>
      <c r="Z20" s="28">
        <v>0</v>
      </c>
      <c r="AA20" s="28">
        <v>0</v>
      </c>
      <c r="AB20" s="23">
        <f>(V20+X20+Z20)</f>
        <v>2384.4253888000003</v>
      </c>
      <c r="AC20" s="24">
        <f>(W20+Y20+AA20)</f>
        <v>114134.27648641201</v>
      </c>
      <c r="AD20" s="7"/>
      <c r="AE20" s="22" t="s">
        <v>19</v>
      </c>
      <c r="AF20" s="29">
        <f>(B20+L20+V20)/3</f>
        <v>2384.4253888000003</v>
      </c>
      <c r="AG20" s="24">
        <f>(C20+M20+W20)/3</f>
        <v>111907.117388976</v>
      </c>
      <c r="AH20" s="27">
        <v>0</v>
      </c>
      <c r="AI20" s="28">
        <v>0</v>
      </c>
      <c r="AJ20" s="28">
        <v>0</v>
      </c>
      <c r="AK20" s="28">
        <v>0</v>
      </c>
      <c r="AL20" s="23">
        <f>(AF20+AH20+AJ20)</f>
        <v>2384.4253888000003</v>
      </c>
      <c r="AM20" s="24">
        <f>(AG20+AI20+AK20)</f>
        <v>111907.117388976</v>
      </c>
      <c r="AN20" s="8"/>
    </row>
    <row r="21" spans="1:40">
      <c r="A21" s="15"/>
      <c r="B21" s="16"/>
      <c r="C21" s="17"/>
      <c r="D21" s="18"/>
      <c r="E21" s="19"/>
      <c r="F21" s="19"/>
      <c r="G21" s="19"/>
      <c r="H21" s="16"/>
      <c r="I21" s="17"/>
      <c r="J21" s="6"/>
      <c r="K21" s="15"/>
      <c r="L21" s="16"/>
      <c r="M21" s="17"/>
      <c r="N21" s="18"/>
      <c r="O21" s="19"/>
      <c r="P21" s="19"/>
      <c r="Q21" s="19"/>
      <c r="R21" s="16"/>
      <c r="S21" s="17"/>
      <c r="T21" s="6"/>
      <c r="U21" s="15"/>
      <c r="V21" s="16"/>
      <c r="W21" s="17"/>
      <c r="X21" s="18"/>
      <c r="Y21" s="19"/>
      <c r="Z21" s="19"/>
      <c r="AA21" s="19"/>
      <c r="AB21" s="16"/>
      <c r="AC21" s="17"/>
      <c r="AD21" s="7"/>
      <c r="AE21" s="15"/>
      <c r="AF21" s="21"/>
      <c r="AG21" s="17"/>
      <c r="AH21" s="18"/>
      <c r="AI21" s="19"/>
      <c r="AJ21" s="19"/>
      <c r="AK21" s="19"/>
      <c r="AL21" s="16"/>
      <c r="AM21" s="17"/>
      <c r="AN21" s="8"/>
    </row>
    <row r="22" spans="1:40">
      <c r="A22" s="22" t="s">
        <v>20</v>
      </c>
      <c r="B22" s="23">
        <f>7489*$A$54</f>
        <v>1363.5431992000001</v>
      </c>
      <c r="C22" s="24">
        <f>165573*A$50*$A$54</f>
        <v>36115.314977851202</v>
      </c>
      <c r="D22" s="27">
        <v>0</v>
      </c>
      <c r="E22" s="28">
        <v>0</v>
      </c>
      <c r="F22" s="28">
        <v>0</v>
      </c>
      <c r="G22" s="28">
        <v>0</v>
      </c>
      <c r="H22" s="23">
        <f>(B22+D22+F22)</f>
        <v>1363.5431992000001</v>
      </c>
      <c r="I22" s="24">
        <f>(C22+E22+G22)</f>
        <v>36115.314977851202</v>
      </c>
      <c r="J22" s="6"/>
      <c r="K22" s="22" t="s">
        <v>20</v>
      </c>
      <c r="L22" s="23">
        <f>7489*$A$54</f>
        <v>1363.5431992000001</v>
      </c>
      <c r="M22" s="24">
        <f>165573*A$51*$A$54</f>
        <v>36868.9734707112</v>
      </c>
      <c r="N22" s="27">
        <v>0</v>
      </c>
      <c r="O22" s="28">
        <v>0</v>
      </c>
      <c r="P22" s="28">
        <v>0</v>
      </c>
      <c r="Q22" s="28">
        <v>0</v>
      </c>
      <c r="R22" s="23">
        <f>(L22+N22+P22)</f>
        <v>1363.5431992000001</v>
      </c>
      <c r="S22" s="24">
        <f>(M22+O22+Q22)</f>
        <v>36868.9734707112</v>
      </c>
      <c r="T22" s="6"/>
      <c r="U22" s="22" t="s">
        <v>20</v>
      </c>
      <c r="V22" s="23">
        <f>7489*$A$54</f>
        <v>1363.5431992000001</v>
      </c>
      <c r="W22" s="24">
        <f>165573*$A$52*$A$54</f>
        <v>37592.485623856803</v>
      </c>
      <c r="X22" s="27">
        <v>0</v>
      </c>
      <c r="Y22" s="28">
        <v>0</v>
      </c>
      <c r="Z22" s="28">
        <v>0</v>
      </c>
      <c r="AA22" s="28">
        <v>0</v>
      </c>
      <c r="AB22" s="23">
        <f>(V22+X22+Z22)</f>
        <v>1363.5431992000001</v>
      </c>
      <c r="AC22" s="24">
        <f>(W22+Y22+AA22)</f>
        <v>37592.485623856803</v>
      </c>
      <c r="AD22" s="7"/>
      <c r="AE22" s="22" t="s">
        <v>20</v>
      </c>
      <c r="AF22" s="29">
        <f>(B22+L22+V22)/3</f>
        <v>1363.5431992000001</v>
      </c>
      <c r="AG22" s="24">
        <f>(C22+M22+W22)/3</f>
        <v>36858.924690806401</v>
      </c>
      <c r="AH22" s="27">
        <v>0</v>
      </c>
      <c r="AI22" s="28">
        <v>0</v>
      </c>
      <c r="AJ22" s="28">
        <v>0</v>
      </c>
      <c r="AK22" s="28">
        <v>0</v>
      </c>
      <c r="AL22" s="23">
        <f>(AF22+AH22+AJ22)</f>
        <v>1363.5431992000001</v>
      </c>
      <c r="AM22" s="24">
        <f>(AG22+AI22+AK22)</f>
        <v>36858.924690806401</v>
      </c>
      <c r="AN22" s="8"/>
    </row>
    <row r="23" spans="1:40">
      <c r="A23" s="15"/>
      <c r="B23" s="16"/>
      <c r="C23" s="17"/>
      <c r="D23" s="15"/>
      <c r="E23" s="26"/>
      <c r="F23" s="26"/>
      <c r="G23" s="26"/>
      <c r="H23" s="16"/>
      <c r="I23" s="17"/>
      <c r="J23" s="6"/>
      <c r="K23" s="15"/>
      <c r="L23" s="16"/>
      <c r="M23" s="17"/>
      <c r="N23" s="15"/>
      <c r="O23" s="26"/>
      <c r="P23" s="26"/>
      <c r="Q23" s="26"/>
      <c r="R23" s="16"/>
      <c r="S23" s="17"/>
      <c r="T23" s="6"/>
      <c r="U23" s="15"/>
      <c r="V23" s="16"/>
      <c r="W23" s="17"/>
      <c r="X23" s="15"/>
      <c r="Y23" s="26"/>
      <c r="Z23" s="26"/>
      <c r="AA23" s="26"/>
      <c r="AB23" s="16"/>
      <c r="AC23" s="17"/>
      <c r="AD23" s="7"/>
      <c r="AE23" s="15"/>
      <c r="AF23" s="16"/>
      <c r="AG23" s="17"/>
      <c r="AH23" s="15"/>
      <c r="AI23" s="26"/>
      <c r="AJ23" s="26"/>
      <c r="AK23" s="26"/>
      <c r="AL23" s="16"/>
      <c r="AM23" s="17"/>
      <c r="AN23" s="8"/>
    </row>
    <row r="24" spans="1:40">
      <c r="A24" s="22" t="s">
        <v>21</v>
      </c>
      <c r="B24" s="29">
        <v>0</v>
      </c>
      <c r="C24" s="30">
        <v>0</v>
      </c>
      <c r="D24" s="29">
        <v>0</v>
      </c>
      <c r="E24" s="28">
        <v>0</v>
      </c>
      <c r="F24" s="28">
        <v>0</v>
      </c>
      <c r="G24" s="28">
        <v>0</v>
      </c>
      <c r="H24" s="29">
        <v>0</v>
      </c>
      <c r="I24" s="30">
        <v>0</v>
      </c>
      <c r="J24" s="6"/>
      <c r="K24" s="22" t="s">
        <v>21</v>
      </c>
      <c r="L24" s="29">
        <v>0</v>
      </c>
      <c r="M24" s="30">
        <v>0</v>
      </c>
      <c r="N24" s="29">
        <v>0</v>
      </c>
      <c r="O24" s="28">
        <v>0</v>
      </c>
      <c r="P24" s="28">
        <v>0</v>
      </c>
      <c r="Q24" s="28">
        <v>0</v>
      </c>
      <c r="R24" s="29" t="s">
        <v>10</v>
      </c>
      <c r="S24" s="30" t="s">
        <v>10</v>
      </c>
      <c r="T24" s="6"/>
      <c r="U24" s="22" t="s">
        <v>21</v>
      </c>
      <c r="V24" s="29">
        <v>0</v>
      </c>
      <c r="W24" s="30">
        <v>0</v>
      </c>
      <c r="X24" s="29">
        <v>0</v>
      </c>
      <c r="Y24" s="28">
        <v>0</v>
      </c>
      <c r="Z24" s="28">
        <v>0</v>
      </c>
      <c r="AA24" s="28">
        <v>0</v>
      </c>
      <c r="AB24" s="29" t="s">
        <v>10</v>
      </c>
      <c r="AC24" s="30" t="s">
        <v>10</v>
      </c>
      <c r="AD24" s="7"/>
      <c r="AE24" s="22" t="s">
        <v>21</v>
      </c>
      <c r="AF24" s="29">
        <v>0</v>
      </c>
      <c r="AG24" s="30">
        <v>0</v>
      </c>
      <c r="AH24" s="29">
        <v>0</v>
      </c>
      <c r="AI24" s="28">
        <v>0</v>
      </c>
      <c r="AJ24" s="28">
        <v>0</v>
      </c>
      <c r="AK24" s="28">
        <v>0</v>
      </c>
      <c r="AL24" s="29" t="s">
        <v>10</v>
      </c>
      <c r="AM24" s="30" t="s">
        <v>10</v>
      </c>
      <c r="AN24" s="8"/>
    </row>
    <row r="25" spans="1:40">
      <c r="A25" s="22" t="s">
        <v>22</v>
      </c>
      <c r="B25" s="23"/>
      <c r="C25" s="24"/>
      <c r="D25" s="23"/>
      <c r="E25" s="25"/>
      <c r="F25" s="25"/>
      <c r="G25" s="25"/>
      <c r="H25" s="23"/>
      <c r="I25" s="24"/>
      <c r="J25" s="6"/>
      <c r="K25" s="22" t="s">
        <v>22</v>
      </c>
      <c r="L25" s="23"/>
      <c r="M25" s="24"/>
      <c r="N25" s="23"/>
      <c r="O25" s="25"/>
      <c r="P25" s="25"/>
      <c r="Q25" s="25"/>
      <c r="R25" s="23"/>
      <c r="S25" s="24"/>
      <c r="T25" s="6"/>
      <c r="U25" s="22" t="s">
        <v>22</v>
      </c>
      <c r="V25" s="23"/>
      <c r="W25" s="24"/>
      <c r="X25" s="23"/>
      <c r="Y25" s="25"/>
      <c r="Z25" s="25"/>
      <c r="AA25" s="25"/>
      <c r="AB25" s="23"/>
      <c r="AC25" s="24"/>
      <c r="AD25" s="7"/>
      <c r="AE25" s="22" t="s">
        <v>22</v>
      </c>
      <c r="AF25" s="23"/>
      <c r="AG25" s="24"/>
      <c r="AH25" s="23"/>
      <c r="AI25" s="25"/>
      <c r="AJ25" s="25"/>
      <c r="AK25" s="25"/>
      <c r="AL25" s="23"/>
      <c r="AM25" s="24"/>
      <c r="AN25" s="8"/>
    </row>
    <row r="26" spans="1:40">
      <c r="A26" s="22" t="s">
        <v>23</v>
      </c>
      <c r="B26" s="23"/>
      <c r="C26" s="24"/>
      <c r="D26" s="23"/>
      <c r="E26" s="25"/>
      <c r="F26" s="25"/>
      <c r="G26" s="25"/>
      <c r="H26" s="23"/>
      <c r="I26" s="24"/>
      <c r="J26" s="6"/>
      <c r="K26" s="22" t="s">
        <v>23</v>
      </c>
      <c r="L26" s="23"/>
      <c r="M26" s="24"/>
      <c r="N26" s="23"/>
      <c r="O26" s="25"/>
      <c r="P26" s="25"/>
      <c r="Q26" s="25"/>
      <c r="R26" s="23"/>
      <c r="S26" s="24"/>
      <c r="T26" s="6"/>
      <c r="U26" s="22" t="s">
        <v>23</v>
      </c>
      <c r="V26" s="23"/>
      <c r="W26" s="24"/>
      <c r="X26" s="23"/>
      <c r="Y26" s="25"/>
      <c r="Z26" s="25"/>
      <c r="AA26" s="25"/>
      <c r="AB26" s="23"/>
      <c r="AC26" s="24"/>
      <c r="AD26" s="7"/>
      <c r="AE26" s="22" t="s">
        <v>23</v>
      </c>
      <c r="AF26" s="23"/>
      <c r="AG26" s="24"/>
      <c r="AH26" s="23"/>
      <c r="AI26" s="25"/>
      <c r="AJ26" s="25"/>
      <c r="AK26" s="25"/>
      <c r="AL26" s="23"/>
      <c r="AM26" s="24"/>
      <c r="AN26" s="8"/>
    </row>
    <row r="27" spans="1:40">
      <c r="A27" s="22" t="s">
        <v>24</v>
      </c>
      <c r="B27" s="23"/>
      <c r="C27" s="24"/>
      <c r="D27" s="23"/>
      <c r="E27" s="25"/>
      <c r="F27" s="25"/>
      <c r="G27" s="25"/>
      <c r="H27" s="23"/>
      <c r="I27" s="24"/>
      <c r="J27" s="6"/>
      <c r="K27" s="22" t="s">
        <v>24</v>
      </c>
      <c r="L27" s="23"/>
      <c r="M27" s="24"/>
      <c r="N27" s="23"/>
      <c r="O27" s="25"/>
      <c r="P27" s="25"/>
      <c r="Q27" s="25"/>
      <c r="R27" s="23"/>
      <c r="S27" s="24"/>
      <c r="T27" s="6"/>
      <c r="U27" s="22" t="s">
        <v>24</v>
      </c>
      <c r="V27" s="23"/>
      <c r="W27" s="24"/>
      <c r="X27" s="23"/>
      <c r="Y27" s="25"/>
      <c r="Z27" s="25"/>
      <c r="AA27" s="25"/>
      <c r="AB27" s="23"/>
      <c r="AC27" s="24"/>
      <c r="AD27" s="7"/>
      <c r="AE27" s="22" t="s">
        <v>24</v>
      </c>
      <c r="AF27" s="23"/>
      <c r="AG27" s="24"/>
      <c r="AH27" s="23"/>
      <c r="AI27" s="25"/>
      <c r="AJ27" s="25"/>
      <c r="AK27" s="25"/>
      <c r="AL27" s="23"/>
      <c r="AM27" s="24"/>
      <c r="AN27" s="8"/>
    </row>
    <row r="28" spans="1:40">
      <c r="A28" s="15"/>
      <c r="B28" s="16"/>
      <c r="C28" s="17"/>
      <c r="D28" s="16"/>
      <c r="E28" s="26"/>
      <c r="F28" s="26"/>
      <c r="G28" s="26"/>
      <c r="H28" s="16"/>
      <c r="I28" s="17"/>
      <c r="J28" s="6"/>
      <c r="K28" s="15"/>
      <c r="L28" s="16"/>
      <c r="M28" s="17"/>
      <c r="N28" s="16"/>
      <c r="O28" s="26"/>
      <c r="P28" s="26"/>
      <c r="Q28" s="26"/>
      <c r="R28" s="16"/>
      <c r="S28" s="17"/>
      <c r="T28" s="6"/>
      <c r="U28" s="15"/>
      <c r="V28" s="16"/>
      <c r="W28" s="17"/>
      <c r="X28" s="16"/>
      <c r="Y28" s="26"/>
      <c r="Z28" s="26"/>
      <c r="AA28" s="26"/>
      <c r="AB28" s="16"/>
      <c r="AC28" s="17"/>
      <c r="AD28" s="7"/>
      <c r="AE28" s="15"/>
      <c r="AF28" s="16"/>
      <c r="AG28" s="17"/>
      <c r="AH28" s="16"/>
      <c r="AI28" s="26"/>
      <c r="AJ28" s="26"/>
      <c r="AK28" s="26"/>
      <c r="AL28" s="16"/>
      <c r="AM28" s="17"/>
      <c r="AN28" s="8"/>
    </row>
    <row r="29" spans="1:40">
      <c r="A29" s="22" t="s">
        <v>25</v>
      </c>
      <c r="B29" s="31">
        <v>0</v>
      </c>
      <c r="C29" s="30">
        <v>0</v>
      </c>
      <c r="D29" s="23">
        <f>10296*$A$54</f>
        <v>1874.6215488</v>
      </c>
      <c r="E29" s="24">
        <f>(932893)*($A$50)*$A$54</f>
        <v>203485.61985125922</v>
      </c>
      <c r="F29" s="28">
        <v>0</v>
      </c>
      <c r="G29" s="28">
        <v>0</v>
      </c>
      <c r="H29" s="23">
        <f>(B29+D29+F29)</f>
        <v>1874.6215488</v>
      </c>
      <c r="I29" s="24">
        <f>(C29+E29+G29)</f>
        <v>203485.61985125922</v>
      </c>
      <c r="J29" s="6"/>
      <c r="K29" s="22" t="s">
        <v>25</v>
      </c>
      <c r="L29" s="31">
        <v>0</v>
      </c>
      <c r="M29" s="30">
        <v>0</v>
      </c>
      <c r="N29" s="23">
        <f>10296*$A$54</f>
        <v>1874.6215488</v>
      </c>
      <c r="O29" s="24">
        <f>(932893)*($A$51)*$A$54</f>
        <v>207731.98086651921</v>
      </c>
      <c r="P29" s="28">
        <v>0</v>
      </c>
      <c r="Q29" s="28">
        <v>0</v>
      </c>
      <c r="R29" s="23">
        <f>(L29+N29+P29)</f>
        <v>1874.6215488</v>
      </c>
      <c r="S29" s="24">
        <f>(M29+O29+Q29)</f>
        <v>207731.98086651921</v>
      </c>
      <c r="T29" s="6"/>
      <c r="U29" s="22" t="s">
        <v>25</v>
      </c>
      <c r="V29" s="31">
        <v>0</v>
      </c>
      <c r="W29" s="30">
        <v>0</v>
      </c>
      <c r="X29" s="23">
        <f>10296*$A$54</f>
        <v>1874.6215488</v>
      </c>
      <c r="Y29" s="24">
        <f>(932893)*($A$52)*$A$54</f>
        <v>211808.48744116881</v>
      </c>
      <c r="Z29" s="28">
        <v>0</v>
      </c>
      <c r="AA29" s="28">
        <v>0</v>
      </c>
      <c r="AB29" s="23">
        <f>(V29+X29+Z29)</f>
        <v>1874.6215488</v>
      </c>
      <c r="AC29" s="24">
        <f>(W29+Y29+AA29)</f>
        <v>211808.48744116881</v>
      </c>
      <c r="AD29" s="7"/>
      <c r="AE29" s="22" t="s">
        <v>25</v>
      </c>
      <c r="AF29" s="23">
        <v>0</v>
      </c>
      <c r="AG29" s="30">
        <v>0</v>
      </c>
      <c r="AH29" s="29">
        <f>(D29+N29+X29)/3</f>
        <v>1874.6215488</v>
      </c>
      <c r="AI29" s="24">
        <f>(E29+O29+Y29)/3</f>
        <v>207675.36271964907</v>
      </c>
      <c r="AJ29" s="27">
        <v>0</v>
      </c>
      <c r="AK29" s="28">
        <v>0</v>
      </c>
      <c r="AL29" s="23">
        <f>(AF29+AH29+AJ29)</f>
        <v>1874.6215488</v>
      </c>
      <c r="AM29" s="24">
        <f>(AG29+AI29+AK29)</f>
        <v>207675.36271964907</v>
      </c>
      <c r="AN29" s="8"/>
    </row>
    <row r="30" spans="1:40">
      <c r="A30" s="22" t="s">
        <v>26</v>
      </c>
      <c r="B30" s="23"/>
      <c r="C30" s="24"/>
      <c r="D30" s="23"/>
      <c r="E30" s="25"/>
      <c r="F30" s="25"/>
      <c r="G30" s="25"/>
      <c r="H30" s="23"/>
      <c r="I30" s="24"/>
      <c r="J30" s="6"/>
      <c r="K30" s="22" t="s">
        <v>26</v>
      </c>
      <c r="L30" s="23"/>
      <c r="M30" s="24"/>
      <c r="N30" s="23"/>
      <c r="O30" s="25"/>
      <c r="P30" s="25"/>
      <c r="Q30" s="25"/>
      <c r="R30" s="23"/>
      <c r="S30" s="24"/>
      <c r="T30" s="6"/>
      <c r="U30" s="22" t="s">
        <v>26</v>
      </c>
      <c r="V30" s="23"/>
      <c r="W30" s="24"/>
      <c r="X30" s="23"/>
      <c r="Y30" s="25"/>
      <c r="Z30" s="25"/>
      <c r="AA30" s="25"/>
      <c r="AB30" s="23"/>
      <c r="AC30" s="24"/>
      <c r="AD30" s="7"/>
      <c r="AE30" s="22" t="s">
        <v>26</v>
      </c>
      <c r="AF30" s="23"/>
      <c r="AG30" s="24"/>
      <c r="AH30" s="23"/>
      <c r="AI30" s="25"/>
      <c r="AJ30" s="25"/>
      <c r="AK30" s="25"/>
      <c r="AL30" s="23"/>
      <c r="AM30" s="24"/>
      <c r="AN30" s="8"/>
    </row>
    <row r="31" spans="1:40">
      <c r="A31" s="22" t="s">
        <v>27</v>
      </c>
      <c r="B31" s="23"/>
      <c r="C31" s="24"/>
      <c r="D31" s="23"/>
      <c r="E31" s="25"/>
      <c r="F31" s="25"/>
      <c r="G31" s="25"/>
      <c r="H31" s="23"/>
      <c r="I31" s="24"/>
      <c r="J31" s="6"/>
      <c r="K31" s="22" t="s">
        <v>27</v>
      </c>
      <c r="L31" s="23"/>
      <c r="M31" s="24"/>
      <c r="N31" s="23"/>
      <c r="O31" s="25"/>
      <c r="P31" s="25"/>
      <c r="Q31" s="25"/>
      <c r="R31" s="23"/>
      <c r="S31" s="24"/>
      <c r="T31" s="6"/>
      <c r="U31" s="22" t="s">
        <v>27</v>
      </c>
      <c r="V31" s="23"/>
      <c r="W31" s="24"/>
      <c r="X31" s="23"/>
      <c r="Y31" s="25"/>
      <c r="Z31" s="25"/>
      <c r="AA31" s="25"/>
      <c r="AB31" s="23"/>
      <c r="AC31" s="24"/>
      <c r="AD31" s="7"/>
      <c r="AE31" s="22" t="s">
        <v>27</v>
      </c>
      <c r="AF31" s="23"/>
      <c r="AG31" s="24"/>
      <c r="AH31" s="23"/>
      <c r="AI31" s="25"/>
      <c r="AJ31" s="25"/>
      <c r="AK31" s="25"/>
      <c r="AL31" s="23"/>
      <c r="AM31" s="24"/>
      <c r="AN31" s="8"/>
    </row>
    <row r="32" spans="1:40">
      <c r="A32" s="22" t="s">
        <v>28</v>
      </c>
      <c r="B32" s="23"/>
      <c r="C32" s="24"/>
      <c r="D32" s="23"/>
      <c r="E32" s="25"/>
      <c r="F32" s="25"/>
      <c r="G32" s="25"/>
      <c r="H32" s="23"/>
      <c r="I32" s="24"/>
      <c r="J32" s="6"/>
      <c r="K32" s="22" t="s">
        <v>28</v>
      </c>
      <c r="L32" s="23"/>
      <c r="M32" s="24"/>
      <c r="N32" s="23"/>
      <c r="O32" s="25"/>
      <c r="P32" s="25"/>
      <c r="Q32" s="25"/>
      <c r="R32" s="23"/>
      <c r="S32" s="24"/>
      <c r="T32" s="6"/>
      <c r="U32" s="22" t="s">
        <v>28</v>
      </c>
      <c r="V32" s="23"/>
      <c r="W32" s="24"/>
      <c r="X32" s="23"/>
      <c r="Y32" s="25"/>
      <c r="Z32" s="25"/>
      <c r="AA32" s="25"/>
      <c r="AB32" s="23"/>
      <c r="AC32" s="24"/>
      <c r="AD32" s="7"/>
      <c r="AE32" s="22" t="s">
        <v>28</v>
      </c>
      <c r="AF32" s="23"/>
      <c r="AG32" s="24"/>
      <c r="AH32" s="23"/>
      <c r="AI32" s="25"/>
      <c r="AJ32" s="25"/>
      <c r="AK32" s="25"/>
      <c r="AL32" s="23"/>
      <c r="AM32" s="24"/>
      <c r="AN32" s="8"/>
    </row>
    <row r="33" spans="1:40">
      <c r="A33" s="22"/>
      <c r="B33" s="23"/>
      <c r="C33" s="24"/>
      <c r="D33" s="23"/>
      <c r="E33" s="25"/>
      <c r="F33" s="25"/>
      <c r="G33" s="25"/>
      <c r="H33" s="23"/>
      <c r="I33" s="24"/>
      <c r="J33" s="6"/>
      <c r="K33" s="22"/>
      <c r="L33" s="23"/>
      <c r="M33" s="24"/>
      <c r="N33" s="23"/>
      <c r="O33" s="25"/>
      <c r="P33" s="25"/>
      <c r="Q33" s="25"/>
      <c r="R33" s="23"/>
      <c r="S33" s="24"/>
      <c r="T33" s="6"/>
      <c r="U33" s="22"/>
      <c r="V33" s="23"/>
      <c r="W33" s="24"/>
      <c r="X33" s="23"/>
      <c r="Y33" s="25"/>
      <c r="Z33" s="25"/>
      <c r="AA33" s="25"/>
      <c r="AB33" s="23"/>
      <c r="AC33" s="24"/>
      <c r="AD33" s="7"/>
      <c r="AE33" s="22"/>
      <c r="AF33" s="23"/>
      <c r="AG33" s="24"/>
      <c r="AH33" s="23"/>
      <c r="AI33" s="25"/>
      <c r="AJ33" s="25"/>
      <c r="AK33" s="25"/>
      <c r="AL33" s="23"/>
      <c r="AM33" s="24"/>
      <c r="AN33" s="8"/>
    </row>
    <row r="34" spans="1:40">
      <c r="A34" s="15" t="s">
        <v>29</v>
      </c>
      <c r="B34" s="32">
        <v>0</v>
      </c>
      <c r="C34" s="33">
        <v>0</v>
      </c>
      <c r="D34" s="16">
        <f>3000*$A$54</f>
        <v>546.21839999999997</v>
      </c>
      <c r="E34" s="17">
        <f>(135000)*($A$50)*$A$54</f>
        <v>29446.633944000001</v>
      </c>
      <c r="F34" s="19">
        <v>0</v>
      </c>
      <c r="G34" s="19">
        <v>0</v>
      </c>
      <c r="H34" s="16">
        <f>(B34+D34+F34)</f>
        <v>546.21839999999997</v>
      </c>
      <c r="I34" s="17">
        <f>(C34+E34+G34)</f>
        <v>29446.633944000001</v>
      </c>
      <c r="J34" s="6"/>
      <c r="K34" s="15" t="s">
        <v>29</v>
      </c>
      <c r="L34" s="32">
        <v>0</v>
      </c>
      <c r="M34" s="33">
        <v>0</v>
      </c>
      <c r="N34" s="16">
        <f>3000*$A$54</f>
        <v>546.21839999999997</v>
      </c>
      <c r="O34" s="17">
        <f>(135000)*($A$51)*$A$54</f>
        <v>30061.129644000001</v>
      </c>
      <c r="P34" s="19">
        <v>0</v>
      </c>
      <c r="Q34" s="19">
        <v>0</v>
      </c>
      <c r="R34" s="16">
        <f>(L34+N34+P34)</f>
        <v>546.21839999999997</v>
      </c>
      <c r="S34" s="17">
        <f>(M34+O34+Q34)</f>
        <v>30061.129644000001</v>
      </c>
      <c r="T34" s="6"/>
      <c r="U34" s="15" t="s">
        <v>29</v>
      </c>
      <c r="V34" s="32">
        <v>0</v>
      </c>
      <c r="W34" s="33">
        <v>0</v>
      </c>
      <c r="X34" s="16">
        <f>3000*$A$54</f>
        <v>546.21839999999997</v>
      </c>
      <c r="Y34" s="17">
        <f>(135000)*($A$52)*$A$54</f>
        <v>30651.045516000006</v>
      </c>
      <c r="Z34" s="19">
        <v>0</v>
      </c>
      <c r="AA34" s="19">
        <v>0</v>
      </c>
      <c r="AB34" s="16">
        <f>(V34+X34+Z34)</f>
        <v>546.21839999999997</v>
      </c>
      <c r="AC34" s="17">
        <f>(W34+Y34+AA34)</f>
        <v>30651.045516000006</v>
      </c>
      <c r="AD34" s="7"/>
      <c r="AE34" s="15" t="s">
        <v>29</v>
      </c>
      <c r="AF34" s="16">
        <v>0</v>
      </c>
      <c r="AG34" s="33">
        <v>0</v>
      </c>
      <c r="AH34" s="21">
        <f>(D34+N34+X34)/3</f>
        <v>546.21839999999997</v>
      </c>
      <c r="AI34" s="17">
        <f>(E34+O34+Y34)/3</f>
        <v>30052.936368000006</v>
      </c>
      <c r="AJ34" s="18">
        <v>0</v>
      </c>
      <c r="AK34" s="19">
        <v>0</v>
      </c>
      <c r="AL34" s="16">
        <f>(AF34+AH34+AJ34)</f>
        <v>546.21839999999997</v>
      </c>
      <c r="AM34" s="17">
        <f>(AG34+AI34+AK34)</f>
        <v>30052.936368000006</v>
      </c>
      <c r="AN34" s="8"/>
    </row>
    <row r="35" spans="1:40">
      <c r="A35" s="22" t="s">
        <v>30</v>
      </c>
      <c r="B35" s="23"/>
      <c r="C35" s="24"/>
      <c r="D35" s="23"/>
      <c r="E35" s="25"/>
      <c r="F35" s="25"/>
      <c r="G35" s="25"/>
      <c r="H35" s="23"/>
      <c r="I35" s="24"/>
      <c r="J35" s="6"/>
      <c r="K35" s="22" t="s">
        <v>30</v>
      </c>
      <c r="L35" s="23"/>
      <c r="M35" s="24"/>
      <c r="N35" s="23"/>
      <c r="O35" s="25"/>
      <c r="P35" s="25"/>
      <c r="Q35" s="25"/>
      <c r="R35" s="23"/>
      <c r="S35" s="24"/>
      <c r="T35" s="6"/>
      <c r="U35" s="22" t="s">
        <v>30</v>
      </c>
      <c r="V35" s="23"/>
      <c r="W35" s="24"/>
      <c r="X35" s="23"/>
      <c r="Y35" s="25"/>
      <c r="Z35" s="25"/>
      <c r="AA35" s="25"/>
      <c r="AB35" s="23"/>
      <c r="AC35" s="24"/>
      <c r="AD35" s="7"/>
      <c r="AE35" s="22" t="s">
        <v>30</v>
      </c>
      <c r="AF35" s="23"/>
      <c r="AG35" s="24"/>
      <c r="AH35" s="23"/>
      <c r="AI35" s="25"/>
      <c r="AJ35" s="25"/>
      <c r="AK35" s="25"/>
      <c r="AL35" s="23"/>
      <c r="AM35" s="24"/>
      <c r="AN35" s="8"/>
    </row>
    <row r="36" spans="1:40">
      <c r="A36" s="22" t="s">
        <v>31</v>
      </c>
      <c r="B36" s="34"/>
      <c r="C36" s="35"/>
      <c r="D36" s="34"/>
      <c r="E36" s="36"/>
      <c r="F36" s="36"/>
      <c r="G36" s="36"/>
      <c r="H36" s="34"/>
      <c r="I36" s="35"/>
      <c r="J36" s="6"/>
      <c r="K36" s="22" t="s">
        <v>31</v>
      </c>
      <c r="L36" s="34"/>
      <c r="M36" s="35"/>
      <c r="N36" s="34"/>
      <c r="O36" s="36"/>
      <c r="P36" s="36"/>
      <c r="Q36" s="36"/>
      <c r="R36" s="34"/>
      <c r="S36" s="35"/>
      <c r="T36" s="6"/>
      <c r="U36" s="22" t="s">
        <v>31</v>
      </c>
      <c r="V36" s="34"/>
      <c r="W36" s="35"/>
      <c r="X36" s="34"/>
      <c r="Y36" s="36"/>
      <c r="Z36" s="36"/>
      <c r="AA36" s="36"/>
      <c r="AB36" s="34"/>
      <c r="AC36" s="35"/>
      <c r="AD36" s="7"/>
      <c r="AE36" s="22" t="s">
        <v>31</v>
      </c>
      <c r="AF36" s="34"/>
      <c r="AG36" s="35"/>
      <c r="AH36" s="34"/>
      <c r="AI36" s="36"/>
      <c r="AJ36" s="36"/>
      <c r="AK36" s="36"/>
      <c r="AL36" s="34"/>
      <c r="AM36" s="35"/>
      <c r="AN36" s="8"/>
    </row>
    <row r="37" spans="1:40">
      <c r="A37" s="22"/>
      <c r="B37" s="23"/>
      <c r="C37" s="24"/>
      <c r="D37" s="23"/>
      <c r="E37" s="25"/>
      <c r="F37" s="25"/>
      <c r="G37" s="25"/>
      <c r="H37" s="23"/>
      <c r="I37" s="24"/>
      <c r="J37" s="6"/>
      <c r="K37" s="22"/>
      <c r="L37" s="23"/>
      <c r="M37" s="24"/>
      <c r="N37" s="23"/>
      <c r="O37" s="25"/>
      <c r="P37" s="25"/>
      <c r="Q37" s="25"/>
      <c r="R37" s="23"/>
      <c r="S37" s="24"/>
      <c r="T37" s="6"/>
      <c r="U37" s="22"/>
      <c r="V37" s="23"/>
      <c r="W37" s="24"/>
      <c r="X37" s="23"/>
      <c r="Y37" s="25"/>
      <c r="Z37" s="25"/>
      <c r="AA37" s="25"/>
      <c r="AB37" s="23"/>
      <c r="AC37" s="24"/>
      <c r="AD37" s="7"/>
      <c r="AE37" s="22"/>
      <c r="AF37" s="23"/>
      <c r="AG37" s="24"/>
      <c r="AH37" s="23"/>
      <c r="AI37" s="25"/>
      <c r="AJ37" s="25"/>
      <c r="AK37" s="25"/>
      <c r="AL37" s="23"/>
      <c r="AM37" s="24"/>
      <c r="AN37" s="8"/>
    </row>
    <row r="38" spans="1:40">
      <c r="A38" s="15" t="s">
        <v>32</v>
      </c>
      <c r="B38" s="32">
        <v>0</v>
      </c>
      <c r="C38" s="33">
        <v>0</v>
      </c>
      <c r="D38" s="21">
        <v>0</v>
      </c>
      <c r="E38" s="17">
        <f>(887000)*($A$50)*$A$54</f>
        <v>193475.2911728</v>
      </c>
      <c r="F38" s="19">
        <v>0</v>
      </c>
      <c r="G38" s="19">
        <v>0</v>
      </c>
      <c r="H38" s="21" t="s">
        <v>10</v>
      </c>
      <c r="I38" s="17">
        <f>(C38+E38+G38)</f>
        <v>193475.2911728</v>
      </c>
      <c r="J38" s="6"/>
      <c r="K38" s="15" t="s">
        <v>32</v>
      </c>
      <c r="L38" s="32">
        <v>0</v>
      </c>
      <c r="M38" s="33">
        <v>0</v>
      </c>
      <c r="N38" s="21">
        <v>0</v>
      </c>
      <c r="O38" s="17">
        <f>(887000)*($A$51)*$A$54</f>
        <v>197512.75551280001</v>
      </c>
      <c r="P38" s="19">
        <v>0</v>
      </c>
      <c r="Q38" s="19">
        <v>0</v>
      </c>
      <c r="R38" s="21" t="s">
        <v>10</v>
      </c>
      <c r="S38" s="17">
        <f>(M38+O38+Q38)</f>
        <v>197512.75551280001</v>
      </c>
      <c r="T38" s="6"/>
      <c r="U38" s="15" t="s">
        <v>32</v>
      </c>
      <c r="V38" s="32">
        <v>0</v>
      </c>
      <c r="W38" s="33">
        <v>0</v>
      </c>
      <c r="X38" s="21">
        <v>0</v>
      </c>
      <c r="Y38" s="17">
        <f>(887000)*($A$52)*$A$54</f>
        <v>201388.72127920002</v>
      </c>
      <c r="Z38" s="19">
        <v>0</v>
      </c>
      <c r="AA38" s="19">
        <v>0</v>
      </c>
      <c r="AB38" s="21" t="s">
        <v>10</v>
      </c>
      <c r="AC38" s="17">
        <f>(W38+Y38+AA38)</f>
        <v>201388.72127920002</v>
      </c>
      <c r="AD38" s="7"/>
      <c r="AE38" s="15" t="s">
        <v>32</v>
      </c>
      <c r="AF38" s="21">
        <v>0</v>
      </c>
      <c r="AG38" s="33">
        <v>0</v>
      </c>
      <c r="AH38" s="21"/>
      <c r="AI38" s="17">
        <f>(E38+O38+Y38)/3</f>
        <v>197458.92265493333</v>
      </c>
      <c r="AJ38" s="18">
        <v>0</v>
      </c>
      <c r="AK38" s="19">
        <v>0</v>
      </c>
      <c r="AL38" s="21" t="s">
        <v>10</v>
      </c>
      <c r="AM38" s="17">
        <f>(AG38+AI38+AK38)</f>
        <v>197458.92265493333</v>
      </c>
      <c r="AN38" s="8"/>
    </row>
    <row r="39" spans="1:40">
      <c r="A39" s="22" t="s">
        <v>33</v>
      </c>
      <c r="B39" s="34"/>
      <c r="C39" s="35"/>
      <c r="D39" s="34"/>
      <c r="E39" s="36"/>
      <c r="F39" s="36"/>
      <c r="G39" s="36"/>
      <c r="H39" s="34"/>
      <c r="I39" s="35"/>
      <c r="J39" s="6"/>
      <c r="K39" s="22" t="s">
        <v>33</v>
      </c>
      <c r="L39" s="34"/>
      <c r="M39" s="35"/>
      <c r="N39" s="34"/>
      <c r="O39" s="36"/>
      <c r="P39" s="36"/>
      <c r="Q39" s="36"/>
      <c r="R39" s="34"/>
      <c r="S39" s="35"/>
      <c r="T39" s="6"/>
      <c r="U39" s="22" t="s">
        <v>33</v>
      </c>
      <c r="V39" s="34"/>
      <c r="W39" s="35"/>
      <c r="X39" s="34"/>
      <c r="Y39" s="36"/>
      <c r="Z39" s="36"/>
      <c r="AA39" s="36"/>
      <c r="AB39" s="34"/>
      <c r="AC39" s="35"/>
      <c r="AD39" s="7"/>
      <c r="AE39" s="22" t="s">
        <v>33</v>
      </c>
      <c r="AF39" s="34"/>
      <c r="AG39" s="35"/>
      <c r="AH39" s="34"/>
      <c r="AI39" s="36"/>
      <c r="AJ39" s="36"/>
      <c r="AK39" s="36"/>
      <c r="AL39" s="34"/>
      <c r="AM39" s="35"/>
      <c r="AN39" s="8"/>
    </row>
    <row r="40" spans="1:40">
      <c r="A40" s="22"/>
      <c r="B40" s="23"/>
      <c r="C40" s="24"/>
      <c r="D40" s="23"/>
      <c r="E40" s="25"/>
      <c r="F40" s="25"/>
      <c r="G40" s="25"/>
      <c r="H40" s="23"/>
      <c r="I40" s="24"/>
      <c r="J40" s="6"/>
      <c r="K40" s="22"/>
      <c r="L40" s="23"/>
      <c r="M40" s="24"/>
      <c r="N40" s="23"/>
      <c r="O40" s="25"/>
      <c r="P40" s="25"/>
      <c r="Q40" s="25"/>
      <c r="R40" s="23"/>
      <c r="S40" s="24"/>
      <c r="T40" s="6"/>
      <c r="U40" s="22"/>
      <c r="V40" s="23"/>
      <c r="W40" s="24"/>
      <c r="X40" s="23"/>
      <c r="Y40" s="25"/>
      <c r="Z40" s="25"/>
      <c r="AA40" s="25"/>
      <c r="AB40" s="23"/>
      <c r="AC40" s="24"/>
      <c r="AD40" s="7"/>
      <c r="AE40" s="22"/>
      <c r="AF40" s="23"/>
      <c r="AG40" s="24"/>
      <c r="AH40" s="23"/>
      <c r="AI40" s="25"/>
      <c r="AJ40" s="25"/>
      <c r="AK40" s="25"/>
      <c r="AL40" s="23"/>
      <c r="AM40" s="24"/>
      <c r="AN40" s="8"/>
    </row>
    <row r="41" spans="1:40">
      <c r="A41" s="15" t="s">
        <v>34</v>
      </c>
      <c r="B41" s="32">
        <v>0</v>
      </c>
      <c r="C41" s="33">
        <v>0</v>
      </c>
      <c r="D41" s="21">
        <v>0</v>
      </c>
      <c r="E41" s="17">
        <f>500000*$A$50*$A54</f>
        <v>109061.6072</v>
      </c>
      <c r="F41" s="19">
        <v>0</v>
      </c>
      <c r="G41" s="19">
        <v>0</v>
      </c>
      <c r="H41" s="21" t="s">
        <v>10</v>
      </c>
      <c r="I41" s="17">
        <f>(C41+E41+G41)</f>
        <v>109061.6072</v>
      </c>
      <c r="J41" s="6"/>
      <c r="K41" s="15" t="s">
        <v>34</v>
      </c>
      <c r="L41" s="32">
        <v>0</v>
      </c>
      <c r="M41" s="33">
        <v>0</v>
      </c>
      <c r="N41" s="21">
        <v>0</v>
      </c>
      <c r="O41" s="17">
        <f>500000*$A$51*$A54</f>
        <v>111337.5172</v>
      </c>
      <c r="P41" s="19">
        <v>0</v>
      </c>
      <c r="Q41" s="19">
        <v>0</v>
      </c>
      <c r="R41" s="21" t="s">
        <v>10</v>
      </c>
      <c r="S41" s="17">
        <f>(M41+O41+Q41)</f>
        <v>111337.5172</v>
      </c>
      <c r="T41" s="6"/>
      <c r="U41" s="15" t="s">
        <v>34</v>
      </c>
      <c r="V41" s="32">
        <v>0</v>
      </c>
      <c r="W41" s="33">
        <v>0</v>
      </c>
      <c r="X41" s="21">
        <v>0</v>
      </c>
      <c r="Y41" s="17">
        <f>500000*$A$52*$A54</f>
        <v>113522.39080000001</v>
      </c>
      <c r="Z41" s="19">
        <v>0</v>
      </c>
      <c r="AA41" s="19">
        <v>0</v>
      </c>
      <c r="AB41" s="21" t="s">
        <v>10</v>
      </c>
      <c r="AC41" s="17">
        <f>(W41+Y41+AA41)</f>
        <v>113522.39080000001</v>
      </c>
      <c r="AD41" s="7"/>
      <c r="AE41" s="15" t="s">
        <v>34</v>
      </c>
      <c r="AF41" s="21">
        <v>0</v>
      </c>
      <c r="AG41" s="33">
        <v>0</v>
      </c>
      <c r="AH41" s="21">
        <v>0</v>
      </c>
      <c r="AI41" s="17">
        <f>(E41+O41+Y41)/3</f>
        <v>111307.17173333334</v>
      </c>
      <c r="AJ41" s="18">
        <v>0</v>
      </c>
      <c r="AK41" s="19">
        <v>0</v>
      </c>
      <c r="AL41" s="21" t="s">
        <v>10</v>
      </c>
      <c r="AM41" s="17">
        <f>(AG41+AI41+AK41)</f>
        <v>111307.17173333334</v>
      </c>
      <c r="AN41" s="8"/>
    </row>
    <row r="42" spans="1:40">
      <c r="A42" s="22"/>
      <c r="B42" s="23"/>
      <c r="C42" s="24"/>
      <c r="D42" s="23"/>
      <c r="E42" s="25"/>
      <c r="F42" s="25"/>
      <c r="G42" s="25"/>
      <c r="H42" s="23"/>
      <c r="I42" s="24"/>
      <c r="J42" s="6"/>
      <c r="K42" s="22"/>
      <c r="L42" s="23"/>
      <c r="M42" s="24"/>
      <c r="N42" s="23"/>
      <c r="O42" s="25"/>
      <c r="P42" s="25"/>
      <c r="Q42" s="25"/>
      <c r="R42" s="23"/>
      <c r="S42" s="24"/>
      <c r="T42" s="6"/>
      <c r="U42" s="22"/>
      <c r="V42" s="23"/>
      <c r="W42" s="24"/>
      <c r="X42" s="23"/>
      <c r="Y42" s="25"/>
      <c r="Z42" s="25"/>
      <c r="AA42" s="25"/>
      <c r="AB42" s="23"/>
      <c r="AC42" s="24"/>
      <c r="AD42" s="7"/>
      <c r="AE42" s="22"/>
      <c r="AF42" s="23"/>
      <c r="AG42" s="24"/>
      <c r="AH42" s="23"/>
      <c r="AI42" s="25"/>
      <c r="AJ42" s="25"/>
      <c r="AK42" s="25"/>
      <c r="AL42" s="23"/>
      <c r="AM42" s="24"/>
      <c r="AN42" s="8"/>
    </row>
    <row r="43" spans="1:40">
      <c r="A43" s="15" t="s">
        <v>35</v>
      </c>
      <c r="B43" s="32">
        <v>0</v>
      </c>
      <c r="C43" s="33">
        <v>0</v>
      </c>
      <c r="D43" s="21">
        <v>0</v>
      </c>
      <c r="E43" s="17">
        <f>67527*$A$50*$A$54</f>
        <v>14729.206298788798</v>
      </c>
      <c r="F43" s="19">
        <v>0</v>
      </c>
      <c r="G43" s="19">
        <v>0</v>
      </c>
      <c r="H43" s="21" t="s">
        <v>10</v>
      </c>
      <c r="I43" s="17">
        <f>(C43+E43+G43)</f>
        <v>14729.206298788798</v>
      </c>
      <c r="J43" s="6"/>
      <c r="K43" s="15" t="s">
        <v>35</v>
      </c>
      <c r="L43" s="32">
        <v>0</v>
      </c>
      <c r="M43" s="33">
        <v>0</v>
      </c>
      <c r="N43" s="21">
        <v>0</v>
      </c>
      <c r="O43" s="17">
        <f>67527*$A$51*$A$54</f>
        <v>15036.577047928802</v>
      </c>
      <c r="P43" s="19">
        <v>0</v>
      </c>
      <c r="Q43" s="19">
        <v>0</v>
      </c>
      <c r="R43" s="21" t="s">
        <v>10</v>
      </c>
      <c r="S43" s="17">
        <f>(M43+O43+Q43)</f>
        <v>15036.577047928802</v>
      </c>
      <c r="T43" s="6"/>
      <c r="U43" s="15" t="s">
        <v>35</v>
      </c>
      <c r="V43" s="32">
        <v>0</v>
      </c>
      <c r="W43" s="33">
        <v>0</v>
      </c>
      <c r="X43" s="21">
        <v>0</v>
      </c>
      <c r="Y43" s="17">
        <f>67527*$A$52*$A$54</f>
        <v>15331.652967103202</v>
      </c>
      <c r="Z43" s="19">
        <v>0</v>
      </c>
      <c r="AA43" s="19">
        <v>0</v>
      </c>
      <c r="AB43" s="21" t="s">
        <v>10</v>
      </c>
      <c r="AC43" s="17">
        <f>(W43+Y43+AA43)</f>
        <v>15331.652967103202</v>
      </c>
      <c r="AD43" s="7"/>
      <c r="AE43" s="15" t="s">
        <v>35</v>
      </c>
      <c r="AF43" s="21">
        <v>0</v>
      </c>
      <c r="AG43" s="33">
        <v>0</v>
      </c>
      <c r="AH43" s="21">
        <v>0</v>
      </c>
      <c r="AI43" s="17">
        <f>(E43+O43+Y43)/3</f>
        <v>15032.478771273602</v>
      </c>
      <c r="AJ43" s="18">
        <v>0</v>
      </c>
      <c r="AK43" s="19">
        <v>0</v>
      </c>
      <c r="AL43" s="21" t="s">
        <v>10</v>
      </c>
      <c r="AM43" s="17">
        <f>(AG43+AI43+AK43)</f>
        <v>15032.478771273602</v>
      </c>
      <c r="AN43" s="8"/>
    </row>
    <row r="44" spans="1:40">
      <c r="A44" s="22" t="s">
        <v>36</v>
      </c>
      <c r="B44" s="34"/>
      <c r="C44" s="35"/>
      <c r="D44" s="34"/>
      <c r="E44" s="36"/>
      <c r="F44" s="36"/>
      <c r="G44" s="36"/>
      <c r="H44" s="34"/>
      <c r="I44" s="35"/>
      <c r="J44" s="6"/>
      <c r="K44" s="22" t="s">
        <v>36</v>
      </c>
      <c r="L44" s="34"/>
      <c r="M44" s="35"/>
      <c r="N44" s="34"/>
      <c r="O44" s="36"/>
      <c r="P44" s="36"/>
      <c r="Q44" s="36"/>
      <c r="R44" s="34"/>
      <c r="S44" s="35"/>
      <c r="T44" s="6"/>
      <c r="U44" s="22" t="s">
        <v>36</v>
      </c>
      <c r="V44" s="34"/>
      <c r="W44" s="35"/>
      <c r="X44" s="34"/>
      <c r="Y44" s="36"/>
      <c r="Z44" s="36"/>
      <c r="AA44" s="36"/>
      <c r="AB44" s="34"/>
      <c r="AC44" s="35"/>
      <c r="AD44" s="7"/>
      <c r="AE44" s="22" t="s">
        <v>36</v>
      </c>
      <c r="AF44" s="34"/>
      <c r="AG44" s="35"/>
      <c r="AH44" s="34"/>
      <c r="AI44" s="36"/>
      <c r="AJ44" s="36"/>
      <c r="AK44" s="36"/>
      <c r="AL44" s="34"/>
      <c r="AM44" s="35"/>
      <c r="AN44" s="8"/>
    </row>
    <row r="45" spans="1:40">
      <c r="A45" s="22"/>
      <c r="B45" s="34"/>
      <c r="C45" s="35"/>
      <c r="D45" s="34"/>
      <c r="E45" s="36"/>
      <c r="F45" s="36"/>
      <c r="G45" s="36"/>
      <c r="H45" s="34"/>
      <c r="I45" s="35"/>
      <c r="J45" s="6"/>
      <c r="K45" s="22"/>
      <c r="L45" s="34"/>
      <c r="M45" s="35"/>
      <c r="N45" s="34"/>
      <c r="O45" s="36"/>
      <c r="P45" s="36"/>
      <c r="Q45" s="36"/>
      <c r="R45" s="34"/>
      <c r="S45" s="35"/>
      <c r="T45" s="6"/>
      <c r="U45" s="22"/>
      <c r="V45" s="34"/>
      <c r="W45" s="35"/>
      <c r="X45" s="34"/>
      <c r="Y45" s="36"/>
      <c r="Z45" s="36"/>
      <c r="AA45" s="36"/>
      <c r="AB45" s="34"/>
      <c r="AC45" s="35"/>
      <c r="AD45" s="7"/>
      <c r="AE45" s="22"/>
      <c r="AF45" s="34"/>
      <c r="AG45" s="35"/>
      <c r="AH45" s="34"/>
      <c r="AI45" s="36"/>
      <c r="AJ45" s="36"/>
      <c r="AK45" s="36"/>
      <c r="AL45" s="34"/>
      <c r="AM45" s="35"/>
      <c r="AN45" s="8"/>
    </row>
    <row r="46" spans="1:40">
      <c r="A46" s="37" t="s">
        <v>37</v>
      </c>
      <c r="B46" s="38">
        <f t="shared" ref="B46:I46" si="0">SUM(B7:B45)</f>
        <v>24724.211730400006</v>
      </c>
      <c r="C46" s="39">
        <f t="shared" si="0"/>
        <v>1246589.438921008</v>
      </c>
      <c r="D46" s="38">
        <f t="shared" si="0"/>
        <v>2420.8399488</v>
      </c>
      <c r="E46" s="39">
        <f t="shared" si="0"/>
        <v>550198.35846684803</v>
      </c>
      <c r="F46" s="40">
        <f t="shared" si="0"/>
        <v>7952.9399040000008</v>
      </c>
      <c r="G46" s="39">
        <f t="shared" si="0"/>
        <v>421071.81489740644</v>
      </c>
      <c r="H46" s="38">
        <f t="shared" si="0"/>
        <v>35097.991583200004</v>
      </c>
      <c r="I46" s="39">
        <f t="shared" si="0"/>
        <v>2217859.6122852629</v>
      </c>
      <c r="J46" s="6"/>
      <c r="K46" s="37" t="s">
        <v>37</v>
      </c>
      <c r="L46" s="38">
        <f t="shared" ref="L46:S46" si="1">SUM(L7:L45)</f>
        <v>24724.211730400006</v>
      </c>
      <c r="M46" s="39">
        <f t="shared" si="1"/>
        <v>1272603.4088484081</v>
      </c>
      <c r="N46" s="38">
        <f t="shared" si="1"/>
        <v>2420.8399488</v>
      </c>
      <c r="O46" s="39">
        <f t="shared" si="1"/>
        <v>561679.96027124801</v>
      </c>
      <c r="P46" s="40">
        <f t="shared" si="1"/>
        <v>7952.9399040000008</v>
      </c>
      <c r="Q46" s="39">
        <f t="shared" si="1"/>
        <v>429858.7893318265</v>
      </c>
      <c r="R46" s="38">
        <f t="shared" si="1"/>
        <v>35097.991583200004</v>
      </c>
      <c r="S46" s="39">
        <f t="shared" si="1"/>
        <v>2264142.1584514827</v>
      </c>
      <c r="T46" s="6"/>
      <c r="U46" s="37" t="s">
        <v>37</v>
      </c>
      <c r="V46" s="38">
        <f t="shared" ref="V46:AC46" si="2">SUM(V7:V45)</f>
        <v>24724.211730400006</v>
      </c>
      <c r="W46" s="39">
        <f t="shared" si="2"/>
        <v>1297576.8199787119</v>
      </c>
      <c r="X46" s="38">
        <f t="shared" si="2"/>
        <v>2420.8399488</v>
      </c>
      <c r="Y46" s="39">
        <f t="shared" si="2"/>
        <v>572702.29800347204</v>
      </c>
      <c r="Z46" s="40">
        <f t="shared" si="2"/>
        <v>7952.9399040000008</v>
      </c>
      <c r="AA46" s="39">
        <f t="shared" si="2"/>
        <v>438294.28478886967</v>
      </c>
      <c r="AB46" s="38">
        <f t="shared" si="2"/>
        <v>35097.991583200004</v>
      </c>
      <c r="AC46" s="39">
        <f t="shared" si="2"/>
        <v>2308573.4027710538</v>
      </c>
      <c r="AD46" s="7"/>
      <c r="AE46" s="37" t="s">
        <v>37</v>
      </c>
      <c r="AF46" s="38">
        <f t="shared" ref="AF46:AM46" si="3">SUM(AF7:AF45)</f>
        <v>24724.211730400006</v>
      </c>
      <c r="AG46" s="39">
        <f t="shared" si="3"/>
        <v>1272256.5559160428</v>
      </c>
      <c r="AH46" s="38">
        <f t="shared" si="3"/>
        <v>2420.8399488</v>
      </c>
      <c r="AI46" s="39">
        <f t="shared" si="3"/>
        <v>561526.8722471894</v>
      </c>
      <c r="AJ46" s="40">
        <f t="shared" si="3"/>
        <v>7952.9399040000008</v>
      </c>
      <c r="AK46" s="39">
        <f t="shared" si="3"/>
        <v>438294.28478886967</v>
      </c>
      <c r="AL46" s="38">
        <f t="shared" si="3"/>
        <v>35097.991583200004</v>
      </c>
      <c r="AM46" s="39">
        <f t="shared" si="3"/>
        <v>2272077.7129521016</v>
      </c>
      <c r="AN46" s="8"/>
    </row>
    <row r="47" spans="1:40">
      <c r="A47" s="41"/>
      <c r="B47" s="42"/>
      <c r="C47" s="43"/>
      <c r="D47" s="44"/>
      <c r="E47" s="44"/>
      <c r="F47" s="44"/>
      <c r="G47" s="44"/>
      <c r="H47" s="44"/>
      <c r="I47" s="44"/>
      <c r="K47" s="41"/>
      <c r="L47" s="42"/>
      <c r="M47" s="43"/>
      <c r="N47" s="44"/>
      <c r="O47" s="44"/>
      <c r="P47" s="44"/>
      <c r="Q47" s="44"/>
      <c r="R47" s="44"/>
      <c r="S47" s="44"/>
      <c r="U47" s="41"/>
      <c r="V47" s="42"/>
      <c r="W47" s="43"/>
      <c r="X47" s="44"/>
      <c r="Y47" s="44"/>
      <c r="Z47" s="44"/>
      <c r="AA47" s="44"/>
      <c r="AB47" s="44"/>
      <c r="AC47" s="44"/>
      <c r="AE47" s="41"/>
      <c r="AF47" s="44"/>
      <c r="AG47" s="43"/>
      <c r="AH47" s="44"/>
      <c r="AI47" s="44"/>
      <c r="AJ47" s="44"/>
      <c r="AK47" s="44"/>
      <c r="AL47" s="44"/>
      <c r="AM47" s="44"/>
      <c r="AN47" s="45"/>
    </row>
    <row r="48" spans="1:40">
      <c r="A48" s="46" t="s">
        <v>38</v>
      </c>
      <c r="B48" s="47"/>
      <c r="K48" s="46" t="s">
        <v>38</v>
      </c>
      <c r="L48" s="47"/>
      <c r="U48" s="46" t="s">
        <v>38</v>
      </c>
      <c r="V48" s="47"/>
      <c r="AE48" s="46" t="s">
        <v>38</v>
      </c>
      <c r="AF48" s="45"/>
      <c r="AN48" s="45"/>
    </row>
    <row r="49" spans="1:39">
      <c r="A49" s="48"/>
      <c r="K49" s="48"/>
      <c r="AF49" s="45"/>
      <c r="AG49" s="45"/>
      <c r="AH49" s="45"/>
      <c r="AI49" s="45"/>
      <c r="AJ49" s="45"/>
      <c r="AK49" s="45"/>
      <c r="AL49" s="45"/>
      <c r="AM49" s="45"/>
    </row>
    <row r="50" spans="1:39">
      <c r="A50" s="49">
        <v>1.198</v>
      </c>
      <c r="B50" s="25" t="s">
        <v>39</v>
      </c>
      <c r="C50" s="25"/>
    </row>
    <row r="51" spans="1:39">
      <c r="A51" s="49">
        <v>1.2230000000000001</v>
      </c>
      <c r="B51" s="25" t="s">
        <v>40</v>
      </c>
      <c r="C51" s="25"/>
    </row>
    <row r="52" spans="1:39">
      <c r="A52" s="49">
        <v>1.2470000000000001</v>
      </c>
      <c r="B52" s="25" t="s">
        <v>41</v>
      </c>
      <c r="C52" s="25"/>
    </row>
    <row r="54" spans="1:39">
      <c r="A54" s="1">
        <v>0.18207280000000001</v>
      </c>
      <c r="B54" s="1" t="s">
        <v>42</v>
      </c>
    </row>
  </sheetData>
  <pageMargins left="0.3" right="0.3" top="0.5" bottom="0.5" header="0.5" footer="0.5"/>
  <pageSetup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ICR_O3_EPA_Burden_Mar_2011</vt:lpstr>
      <vt:lpstr>ICR_O3_EPA_Burden_Mar_2011!Print_Area</vt:lpstr>
      <vt:lpstr>ICR_O3_EPA_Burden_Mar_2011!Print_Titles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EPA</cp:lastModifiedBy>
  <dcterms:created xsi:type="dcterms:W3CDTF">2011-03-31T13:15:13Z</dcterms:created>
  <dcterms:modified xsi:type="dcterms:W3CDTF">2012-10-29T18:35:20Z</dcterms:modified>
</cp:coreProperties>
</file>