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5440" windowHeight="14700"/>
  </bookViews>
  <sheets>
    <sheet name="Table A1. Burden" sheetId="1" r:id="rId1"/>
    <sheet name="Table A2. Cost to Respondent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8" i="1"/>
  <c r="N22"/>
  <c r="K24"/>
  <c r="F24"/>
  <c r="E24"/>
  <c r="F9"/>
  <c r="I22" l="1"/>
  <c r="M22"/>
  <c r="H22"/>
  <c r="O20"/>
  <c r="H20"/>
  <c r="J20" s="1"/>
  <c r="E20"/>
  <c r="J22" l="1"/>
  <c r="P20"/>
  <c r="C19" i="2" s="1"/>
  <c r="E19" s="1"/>
  <c r="P22" i="1" l="1"/>
  <c r="C21" i="2"/>
  <c r="I15" i="1"/>
  <c r="I12"/>
  <c r="I7"/>
  <c r="F5" l="1"/>
  <c r="F12" l="1"/>
  <c r="M18"/>
  <c r="O18" s="1"/>
  <c r="I18"/>
  <c r="H18"/>
  <c r="I13"/>
  <c r="N11"/>
  <c r="M11"/>
  <c r="H11"/>
  <c r="J11" s="1"/>
  <c r="E11"/>
  <c r="M10"/>
  <c r="O10" s="1"/>
  <c r="H10"/>
  <c r="J10" s="1"/>
  <c r="E10"/>
  <c r="M21"/>
  <c r="O21" s="1"/>
  <c r="H21"/>
  <c r="J21" s="1"/>
  <c r="H5"/>
  <c r="I9"/>
  <c r="I8"/>
  <c r="H9"/>
  <c r="M9"/>
  <c r="O9" s="1"/>
  <c r="I6"/>
  <c r="I5"/>
  <c r="N4"/>
  <c r="M4"/>
  <c r="M19"/>
  <c r="O19" s="1"/>
  <c r="H19"/>
  <c r="J19" s="1"/>
  <c r="E3"/>
  <c r="M3"/>
  <c r="O3" s="1"/>
  <c r="H3"/>
  <c r="J3" s="1"/>
  <c r="J18" l="1"/>
  <c r="P18" s="1"/>
  <c r="C17" i="2" s="1"/>
  <c r="E17" s="1"/>
  <c r="K12" i="1"/>
  <c r="M12" s="1"/>
  <c r="O12" s="1"/>
  <c r="O11"/>
  <c r="E13"/>
  <c r="P10"/>
  <c r="C9" i="2" s="1"/>
  <c r="E9" s="1"/>
  <c r="P11" i="1"/>
  <c r="C10" i="2" s="1"/>
  <c r="E10" s="1"/>
  <c r="P21" i="1"/>
  <c r="C20" i="2" s="1"/>
  <c r="E20" s="1"/>
  <c r="E21"/>
  <c r="K5" i="1"/>
  <c r="E6" s="1"/>
  <c r="F6" s="1"/>
  <c r="J9"/>
  <c r="P9" s="1"/>
  <c r="C8" i="2" s="1"/>
  <c r="E8" s="1"/>
  <c r="P19" i="1"/>
  <c r="C18" i="2" s="1"/>
  <c r="E18" s="1"/>
  <c r="P3" i="1"/>
  <c r="C2" i="2" s="1"/>
  <c r="E2" s="1"/>
  <c r="O4" i="1"/>
  <c r="J5"/>
  <c r="H4"/>
  <c r="J4" s="1"/>
  <c r="F13" l="1"/>
  <c r="K13" s="1"/>
  <c r="P4"/>
  <c r="K6"/>
  <c r="E7" s="1"/>
  <c r="F7" s="1"/>
  <c r="H6"/>
  <c r="J6" s="1"/>
  <c r="M5"/>
  <c r="C3" i="2" l="1"/>
  <c r="E3" s="1"/>
  <c r="H13" i="1"/>
  <c r="J13" s="1"/>
  <c r="M13"/>
  <c r="O13" s="1"/>
  <c r="P13" s="1"/>
  <c r="C12" i="2" s="1"/>
  <c r="E12" s="1"/>
  <c r="E14" i="1"/>
  <c r="F14" s="1"/>
  <c r="H14" s="1"/>
  <c r="J14" s="1"/>
  <c r="O5"/>
  <c r="P5" s="1"/>
  <c r="C4" i="2" s="1"/>
  <c r="E4" s="1"/>
  <c r="M6" i="1"/>
  <c r="O6" s="1"/>
  <c r="P6" s="1"/>
  <c r="C5" i="2" s="1"/>
  <c r="E5" s="1"/>
  <c r="K14" i="1" l="1"/>
  <c r="E15"/>
  <c r="F15" s="1"/>
  <c r="M14"/>
  <c r="O14" s="1"/>
  <c r="P14" s="1"/>
  <c r="C13" i="2" s="1"/>
  <c r="E13" s="1"/>
  <c r="H15" i="1" l="1"/>
  <c r="J15" s="1"/>
  <c r="K15"/>
  <c r="H7"/>
  <c r="J7" s="1"/>
  <c r="K7"/>
  <c r="E16" l="1"/>
  <c r="F16" s="1"/>
  <c r="M15"/>
  <c r="O15" s="1"/>
  <c r="P15" s="1"/>
  <c r="C14" i="2" s="1"/>
  <c r="E14" s="1"/>
  <c r="M7" i="1"/>
  <c r="E8"/>
  <c r="F8" s="1"/>
  <c r="E9" s="1"/>
  <c r="H16" l="1"/>
  <c r="J16" s="1"/>
  <c r="K16"/>
  <c r="O7"/>
  <c r="P7" s="1"/>
  <c r="C6" i="2" s="1"/>
  <c r="H8" i="1"/>
  <c r="E17" l="1"/>
  <c r="F17" s="1"/>
  <c r="E18" s="1"/>
  <c r="M16"/>
  <c r="O16" s="1"/>
  <c r="P16" s="1"/>
  <c r="C15" i="2" s="1"/>
  <c r="E15" s="1"/>
  <c r="E6"/>
  <c r="J8" i="1"/>
  <c r="K8"/>
  <c r="M8" s="1"/>
  <c r="H17" l="1"/>
  <c r="J17" s="1"/>
  <c r="K17"/>
  <c r="M17" s="1"/>
  <c r="O17" s="1"/>
  <c r="O8"/>
  <c r="P8" s="1"/>
  <c r="P17" l="1"/>
  <c r="C16" i="2" s="1"/>
  <c r="E16" s="1"/>
  <c r="M24" i="1"/>
  <c r="L24" s="1"/>
  <c r="O24"/>
  <c r="C7" i="2"/>
  <c r="N24" i="1" l="1"/>
  <c r="E7" i="2"/>
  <c r="H12" i="1"/>
  <c r="H24" s="1"/>
  <c r="G24" s="1"/>
  <c r="J12" l="1"/>
  <c r="J24" l="1"/>
  <c r="I24" s="1"/>
  <c r="P12"/>
  <c r="P24" l="1"/>
  <c r="C11" i="2"/>
  <c r="E11" l="1"/>
  <c r="E22" s="1"/>
  <c r="C22"/>
</calcChain>
</file>

<file path=xl/sharedStrings.xml><?xml version="1.0" encoding="utf-8"?>
<sst xmlns="http://schemas.openxmlformats.org/spreadsheetml/2006/main" count="126" uniqueCount="63">
  <si>
    <t>Type of respondents</t>
  </si>
  <si>
    <t>Type of survey instruments</t>
  </si>
  <si>
    <t>Number of respondents</t>
  </si>
  <si>
    <t>Frequency of response</t>
  </si>
  <si>
    <t>Total Annual responses</t>
  </si>
  <si>
    <t>SFA Directors</t>
  </si>
  <si>
    <t>Hard copy survey for pre-test</t>
  </si>
  <si>
    <t>Online/hard copy survey</t>
  </si>
  <si>
    <t>State Directors</t>
  </si>
  <si>
    <t>Hard copy pre-test</t>
  </si>
  <si>
    <t>Hard copy/ telephone survey</t>
  </si>
  <si>
    <t>School Cafeteria Managers</t>
  </si>
  <si>
    <t>TOTAL</t>
  </si>
  <si>
    <t>Appendix</t>
  </si>
  <si>
    <t>N/A</t>
  </si>
  <si>
    <t>F</t>
  </si>
  <si>
    <t>Sample Size</t>
  </si>
  <si>
    <t>Responsive</t>
  </si>
  <si>
    <t>Non-Responsive</t>
  </si>
  <si>
    <t>Total Annual hour burden</t>
  </si>
  <si>
    <t>Invitation Letter</t>
  </si>
  <si>
    <t>D1</t>
  </si>
  <si>
    <t>D2</t>
  </si>
  <si>
    <t>D3</t>
  </si>
  <si>
    <t>E</t>
  </si>
  <si>
    <t>Thank You Letter</t>
  </si>
  <si>
    <t>Onsite Collection Invitation Letter</t>
  </si>
  <si>
    <t>D8</t>
  </si>
  <si>
    <t>State / Local Government</t>
  </si>
  <si>
    <t>On-site Food Service Manager Interview</t>
  </si>
  <si>
    <t>Hours per response</t>
  </si>
  <si>
    <t>Annual burden (hours)</t>
  </si>
  <si>
    <t>Number of 
Non-respondents</t>
  </si>
  <si>
    <t>Invitation Letter*</t>
  </si>
  <si>
    <t>G1</t>
  </si>
  <si>
    <t>Hourly Wage</t>
  </si>
  <si>
    <t>Respondent Cost</t>
  </si>
  <si>
    <t>Total</t>
  </si>
  <si>
    <t>D4</t>
  </si>
  <si>
    <t>D5</t>
  </si>
  <si>
    <t>Follow-up Phone Call - Week 3</t>
  </si>
  <si>
    <t>Follow-up Email - Week 2*</t>
  </si>
  <si>
    <t>Telephone Script - Week 3*</t>
  </si>
  <si>
    <t>Telephone Script - Week 3</t>
  </si>
  <si>
    <t>Follow-up Email - Week 5*</t>
  </si>
  <si>
    <t>Follow-up Email - Week 5</t>
  </si>
  <si>
    <t>Follow-up Email - Week 2</t>
  </si>
  <si>
    <t>Reminder Email or Postcard - Week 2**</t>
  </si>
  <si>
    <t>Reminder Email or Postcard - Week 3**</t>
  </si>
  <si>
    <t>Follow-up Phone Call - Week 4**</t>
  </si>
  <si>
    <t>Reminder Email or Postcard - Week 5**</t>
  </si>
  <si>
    <t>Reminder Email or Postcard - Week 6**</t>
  </si>
  <si>
    <t>D6/D7</t>
  </si>
  <si>
    <t>D9</t>
  </si>
  <si>
    <t>D10</t>
  </si>
  <si>
    <t>On-site Collection Invitation Letter</t>
  </si>
  <si>
    <t>On-site Confirmation Letter</t>
  </si>
  <si>
    <t>D11</t>
  </si>
  <si>
    <t>Reminder Email or Postcard- Week 1</t>
  </si>
  <si>
    <t>Reminder Email or Postcard - Week 2</t>
  </si>
  <si>
    <t>Reminder Email or Postcard - Week 5</t>
  </si>
  <si>
    <t>Reminder Email or Postcard - Week 6</t>
  </si>
  <si>
    <t>*Based on approximately 50% response rate for each contact until target of 50 respondents is reached.
** Based on declining response rate on each subsequent contact until target of 1,500 respondents is reached. Initial response rate is 30%.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</si>
</sst>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00"/>
  </numFmts>
  <fonts count="6">
    <font>
      <sz val="11"/>
      <color theme="1"/>
      <name val="Calibri"/>
      <family val="2"/>
      <scheme val="minor"/>
    </font>
    <font>
      <b/>
      <sz val="9"/>
      <color theme="1"/>
      <name val="Franklin Gothic Book"/>
      <family val="2"/>
    </font>
    <font>
      <sz val="9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AFBED7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4">
    <xf numFmtId="0" fontId="0" fillId="0" borderId="0" xfId="0"/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35" xfId="0" applyFont="1" applyFill="1" applyBorder="1" applyAlignment="1">
      <alignment horizontal="center" wrapText="1"/>
    </xf>
    <xf numFmtId="0" fontId="2" fillId="0" borderId="0" xfId="0" applyFont="1"/>
    <xf numFmtId="0" fontId="1" fillId="0" borderId="25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wrapText="1"/>
    </xf>
    <xf numFmtId="0" fontId="3" fillId="0" borderId="34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right" wrapText="1"/>
    </xf>
    <xf numFmtId="0" fontId="3" fillId="0" borderId="28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3" fontId="3" fillId="0" borderId="20" xfId="0" applyNumberFormat="1" applyFont="1" applyFill="1" applyBorder="1" applyAlignment="1">
      <alignment wrapText="1"/>
    </xf>
    <xf numFmtId="3" fontId="3" fillId="0" borderId="5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3" fontId="3" fillId="0" borderId="10" xfId="0" applyNumberFormat="1" applyFont="1" applyFill="1" applyBorder="1" applyAlignment="1">
      <alignment horizontal="right" wrapText="1"/>
    </xf>
    <xf numFmtId="3" fontId="3" fillId="0" borderId="9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right" wrapText="1"/>
    </xf>
    <xf numFmtId="3" fontId="3" fillId="0" borderId="4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left" wrapText="1"/>
    </xf>
    <xf numFmtId="3" fontId="3" fillId="0" borderId="21" xfId="0" applyNumberFormat="1" applyFont="1" applyFill="1" applyBorder="1" applyAlignment="1">
      <alignment wrapText="1"/>
    </xf>
    <xf numFmtId="0" fontId="3" fillId="0" borderId="12" xfId="0" applyFont="1" applyFill="1" applyBorder="1" applyAlignment="1">
      <alignment horizontal="center" wrapText="1"/>
    </xf>
    <xf numFmtId="3" fontId="3" fillId="0" borderId="11" xfId="0" applyNumberFormat="1" applyFont="1" applyFill="1" applyBorder="1" applyAlignment="1">
      <alignment wrapText="1"/>
    </xf>
    <xf numFmtId="0" fontId="1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wrapText="1"/>
    </xf>
    <xf numFmtId="0" fontId="3" fillId="0" borderId="32" xfId="0" applyFont="1" applyFill="1" applyBorder="1" applyAlignment="1">
      <alignment wrapText="1"/>
    </xf>
    <xf numFmtId="0" fontId="3" fillId="0" borderId="8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0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wrapText="1"/>
    </xf>
    <xf numFmtId="0" fontId="3" fillId="0" borderId="4" xfId="0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0" fontId="1" fillId="0" borderId="2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wrapText="1"/>
    </xf>
    <xf numFmtId="3" fontId="3" fillId="0" borderId="23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right" wrapText="1"/>
    </xf>
    <xf numFmtId="3" fontId="3" fillId="0" borderId="22" xfId="0" applyNumberFormat="1" applyFont="1" applyFill="1" applyBorder="1" applyAlignment="1">
      <alignment wrapText="1"/>
    </xf>
    <xf numFmtId="0" fontId="3" fillId="0" borderId="14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wrapText="1"/>
    </xf>
    <xf numFmtId="0" fontId="3" fillId="0" borderId="12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1" fillId="0" borderId="36" xfId="0" applyFont="1" applyFill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37" xfId="0" applyFont="1" applyBorder="1" applyAlignment="1">
      <alignment horizontal="left" wrapText="1"/>
    </xf>
    <xf numFmtId="164" fontId="2" fillId="0" borderId="0" xfId="0" applyNumberFormat="1" applyFont="1"/>
    <xf numFmtId="0" fontId="2" fillId="3" borderId="0" xfId="0" applyFont="1" applyFill="1"/>
    <xf numFmtId="0" fontId="1" fillId="2" borderId="11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1" fillId="2" borderId="13" xfId="0" applyFont="1" applyFill="1" applyBorder="1" applyAlignment="1">
      <alignment horizontal="center" textRotation="90" wrapText="1"/>
    </xf>
    <xf numFmtId="0" fontId="1" fillId="2" borderId="21" xfId="0" applyFont="1" applyFill="1" applyBorder="1" applyAlignment="1">
      <alignment horizontal="center" textRotation="90" wrapText="1"/>
    </xf>
    <xf numFmtId="2" fontId="3" fillId="0" borderId="7" xfId="0" applyNumberFormat="1" applyFont="1" applyFill="1" applyBorder="1" applyAlignment="1">
      <alignment horizontal="right" wrapText="1"/>
    </xf>
    <xf numFmtId="2" fontId="3" fillId="0" borderId="12" xfId="0" applyNumberFormat="1" applyFont="1" applyFill="1" applyBorder="1" applyAlignment="1">
      <alignment horizontal="right" wrapText="1"/>
    </xf>
    <xf numFmtId="2" fontId="3" fillId="0" borderId="2" xfId="0" applyNumberFormat="1" applyFont="1" applyFill="1" applyBorder="1" applyAlignment="1">
      <alignment horizontal="right" wrapText="1"/>
    </xf>
    <xf numFmtId="0" fontId="1" fillId="2" borderId="40" xfId="0" applyFont="1" applyFill="1" applyBorder="1" applyAlignment="1">
      <alignment horizontal="center" textRotation="90" wrapText="1"/>
    </xf>
    <xf numFmtId="4" fontId="2" fillId="0" borderId="0" xfId="0" applyNumberFormat="1" applyFont="1"/>
    <xf numFmtId="0" fontId="1" fillId="2" borderId="44" xfId="0" applyFont="1" applyFill="1" applyBorder="1" applyAlignment="1">
      <alignment horizontal="center" wrapText="1"/>
    </xf>
    <xf numFmtId="0" fontId="1" fillId="2" borderId="45" xfId="0" applyFont="1" applyFill="1" applyBorder="1" applyAlignment="1">
      <alignment horizontal="center" wrapText="1"/>
    </xf>
    <xf numFmtId="0" fontId="1" fillId="2" borderId="46" xfId="0" applyFont="1" applyFill="1" applyBorder="1" applyAlignment="1">
      <alignment horizontal="center" wrapText="1"/>
    </xf>
    <xf numFmtId="4" fontId="1" fillId="0" borderId="37" xfId="0" applyNumberFormat="1" applyFont="1" applyBorder="1" applyAlignment="1">
      <alignment horizontal="right" wrapText="1"/>
    </xf>
    <xf numFmtId="0" fontId="5" fillId="0" borderId="37" xfId="0" applyFont="1" applyBorder="1"/>
    <xf numFmtId="44" fontId="1" fillId="0" borderId="39" xfId="1" applyFont="1" applyBorder="1"/>
    <xf numFmtId="0" fontId="1" fillId="0" borderId="47" xfId="0" applyFont="1" applyFill="1" applyBorder="1" applyAlignment="1">
      <alignment vertical="top" wrapText="1"/>
    </xf>
    <xf numFmtId="0" fontId="3" fillId="0" borderId="48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1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wrapText="1"/>
    </xf>
    <xf numFmtId="0" fontId="1" fillId="0" borderId="39" xfId="0" applyFont="1" applyBorder="1" applyAlignment="1">
      <alignment horizontal="center" wrapText="1"/>
    </xf>
    <xf numFmtId="0" fontId="1" fillId="0" borderId="9" xfId="0" applyFont="1" applyFill="1" applyBorder="1" applyAlignment="1">
      <alignment wrapText="1"/>
    </xf>
    <xf numFmtId="2" fontId="3" fillId="0" borderId="10" xfId="0" applyNumberFormat="1" applyFont="1" applyBorder="1" applyAlignment="1"/>
    <xf numFmtId="0" fontId="3" fillId="0" borderId="0" xfId="0" applyFont="1" applyAlignment="1"/>
    <xf numFmtId="2" fontId="3" fillId="0" borderId="8" xfId="0" applyNumberFormat="1" applyFont="1" applyBorder="1" applyAlignment="1"/>
    <xf numFmtId="0" fontId="3" fillId="0" borderId="0" xfId="0" applyFont="1"/>
    <xf numFmtId="2" fontId="3" fillId="0" borderId="13" xfId="0" applyNumberFormat="1" applyFont="1" applyBorder="1" applyAlignment="1"/>
    <xf numFmtId="0" fontId="3" fillId="0" borderId="0" xfId="0" applyFont="1" applyBorder="1"/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4" fontId="3" fillId="0" borderId="10" xfId="0" applyNumberFormat="1" applyFont="1" applyBorder="1" applyAlignment="1"/>
    <xf numFmtId="2" fontId="3" fillId="0" borderId="48" xfId="0" applyNumberFormat="1" applyFont="1" applyBorder="1" applyAlignment="1"/>
    <xf numFmtId="44" fontId="3" fillId="0" borderId="48" xfId="1" applyFont="1" applyBorder="1"/>
    <xf numFmtId="44" fontId="3" fillId="0" borderId="49" xfId="1" applyFont="1" applyBorder="1"/>
    <xf numFmtId="0" fontId="1" fillId="0" borderId="51" xfId="0" applyFont="1" applyFill="1" applyBorder="1" applyAlignment="1">
      <alignment vertical="top" wrapText="1"/>
    </xf>
    <xf numFmtId="0" fontId="3" fillId="0" borderId="52" xfId="0" applyFont="1" applyFill="1" applyBorder="1" applyAlignment="1">
      <alignment horizontal="left" wrapText="1"/>
    </xf>
    <xf numFmtId="2" fontId="3" fillId="0" borderId="52" xfId="0" applyNumberFormat="1" applyFont="1" applyBorder="1" applyAlignment="1"/>
    <xf numFmtId="44" fontId="3" fillId="0" borderId="52" xfId="1" applyFont="1" applyBorder="1"/>
    <xf numFmtId="44" fontId="3" fillId="0" borderId="53" xfId="1" applyFont="1" applyBorder="1"/>
    <xf numFmtId="0" fontId="3" fillId="0" borderId="37" xfId="0" applyFont="1" applyFill="1" applyBorder="1" applyAlignment="1">
      <alignment horizontal="left" wrapText="1"/>
    </xf>
    <xf numFmtId="2" fontId="3" fillId="0" borderId="37" xfId="0" applyNumberFormat="1" applyFont="1" applyBorder="1" applyAlignment="1"/>
    <xf numFmtId="44" fontId="3" fillId="0" borderId="37" xfId="1" applyFont="1" applyBorder="1"/>
    <xf numFmtId="44" fontId="3" fillId="0" borderId="39" xfId="1" applyFont="1" applyBorder="1"/>
    <xf numFmtId="4" fontId="3" fillId="0" borderId="10" xfId="0" applyNumberFormat="1" applyFont="1" applyFill="1" applyBorder="1" applyAlignment="1">
      <alignment horizontal="right" wrapText="1"/>
    </xf>
    <xf numFmtId="2" fontId="3" fillId="0" borderId="28" xfId="0" applyNumberFormat="1" applyFont="1" applyFill="1" applyBorder="1" applyAlignment="1">
      <alignment horizontal="right" wrapText="1"/>
    </xf>
    <xf numFmtId="2" fontId="3" fillId="0" borderId="4" xfId="0" applyNumberFormat="1" applyFont="1" applyFill="1" applyBorder="1" applyAlignment="1">
      <alignment horizontal="right" wrapText="1"/>
    </xf>
    <xf numFmtId="2" fontId="3" fillId="0" borderId="18" xfId="0" applyNumberFormat="1" applyFont="1" applyFill="1" applyBorder="1" applyAlignment="1">
      <alignment horizontal="right" wrapText="1"/>
    </xf>
    <xf numFmtId="4" fontId="3" fillId="0" borderId="4" xfId="0" applyNumberFormat="1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right" wrapText="1"/>
    </xf>
    <xf numFmtId="2" fontId="3" fillId="0" borderId="27" xfId="0" applyNumberFormat="1" applyFont="1" applyBorder="1" applyAlignment="1"/>
    <xf numFmtId="0" fontId="3" fillId="0" borderId="25" xfId="0" applyFont="1" applyFill="1" applyBorder="1" applyAlignment="1">
      <alignment wrapText="1"/>
    </xf>
    <xf numFmtId="2" fontId="3" fillId="0" borderId="15" xfId="0" applyNumberFormat="1" applyFont="1" applyFill="1" applyBorder="1" applyAlignment="1">
      <alignment horizontal="right" wrapText="1"/>
    </xf>
    <xf numFmtId="0" fontId="3" fillId="0" borderId="39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wrapText="1"/>
    </xf>
    <xf numFmtId="0" fontId="3" fillId="0" borderId="36" xfId="0" applyFont="1" applyFill="1" applyBorder="1" applyAlignment="1">
      <alignment wrapText="1"/>
    </xf>
    <xf numFmtId="0" fontId="3" fillId="0" borderId="37" xfId="0" applyFont="1" applyFill="1" applyBorder="1" applyAlignment="1">
      <alignment horizontal="center" wrapText="1"/>
    </xf>
    <xf numFmtId="0" fontId="3" fillId="0" borderId="37" xfId="0" applyFont="1" applyFill="1" applyBorder="1" applyAlignment="1">
      <alignment wrapText="1"/>
    </xf>
    <xf numFmtId="0" fontId="3" fillId="0" borderId="37" xfId="0" applyFont="1" applyFill="1" applyBorder="1" applyAlignment="1">
      <alignment horizontal="right" wrapText="1"/>
    </xf>
    <xf numFmtId="2" fontId="3" fillId="0" borderId="54" xfId="0" applyNumberFormat="1" applyFont="1" applyFill="1" applyBorder="1" applyAlignment="1">
      <alignment horizontal="right" wrapText="1"/>
    </xf>
    <xf numFmtId="2" fontId="3" fillId="0" borderId="37" xfId="0" applyNumberFormat="1" applyFont="1" applyFill="1" applyBorder="1" applyAlignment="1">
      <alignment horizontal="right" wrapText="1"/>
    </xf>
    <xf numFmtId="2" fontId="3" fillId="0" borderId="39" xfId="0" applyNumberFormat="1" applyFont="1" applyBorder="1" applyAlignment="1"/>
    <xf numFmtId="4" fontId="3" fillId="0" borderId="48" xfId="0" applyNumberFormat="1" applyFont="1" applyBorder="1" applyAlignment="1"/>
    <xf numFmtId="3" fontId="3" fillId="0" borderId="33" xfId="0" applyNumberFormat="1" applyFont="1" applyFill="1" applyBorder="1" applyAlignment="1">
      <alignment wrapText="1"/>
    </xf>
    <xf numFmtId="3" fontId="1" fillId="0" borderId="50" xfId="0" applyNumberFormat="1" applyFont="1" applyBorder="1" applyAlignment="1">
      <alignment vertical="center" wrapText="1"/>
    </xf>
    <xf numFmtId="3" fontId="1" fillId="0" borderId="36" xfId="0" applyNumberFormat="1" applyFont="1" applyBorder="1" applyAlignment="1">
      <alignment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right" vertical="center" wrapText="1"/>
    </xf>
    <xf numFmtId="3" fontId="1" fillId="0" borderId="38" xfId="0" applyNumberFormat="1" applyFont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textRotation="90" wrapText="1"/>
    </xf>
    <xf numFmtId="0" fontId="1" fillId="2" borderId="30" xfId="0" applyFont="1" applyFill="1" applyBorder="1" applyAlignment="1">
      <alignment horizontal="center" vertical="center" textRotation="90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3" borderId="41" xfId="0" applyFont="1" applyFill="1" applyBorder="1" applyAlignment="1">
      <alignment horizontal="left" vertical="top" wrapText="1"/>
    </xf>
    <xf numFmtId="0" fontId="1" fillId="3" borderId="42" xfId="0" applyFont="1" applyFill="1" applyBorder="1" applyAlignment="1">
      <alignment horizontal="left" vertical="top"/>
    </xf>
    <xf numFmtId="0" fontId="1" fillId="3" borderId="43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tabSelected="1" topLeftCell="A4" zoomScale="125" zoomScaleNormal="125" workbookViewId="0">
      <selection sqref="A1:P25"/>
    </sheetView>
  </sheetViews>
  <sheetFormatPr defaultRowHeight="12"/>
  <cols>
    <col min="1" max="1" width="3.7109375" style="5" customWidth="1"/>
    <col min="2" max="2" width="16.7109375" style="5" customWidth="1"/>
    <col min="3" max="3" width="30.5703125" style="5" bestFit="1" customWidth="1"/>
    <col min="4" max="4" width="7.5703125" style="88" bestFit="1" customWidth="1"/>
    <col min="5" max="5" width="6.42578125" style="5" bestFit="1" customWidth="1"/>
    <col min="6" max="6" width="7.7109375" style="5" bestFit="1" customWidth="1"/>
    <col min="7" max="7" width="5.7109375" style="5" bestFit="1" customWidth="1"/>
    <col min="8" max="8" width="7.42578125" style="5" bestFit="1" customWidth="1"/>
    <col min="9" max="9" width="6.140625" style="5" bestFit="1" customWidth="1"/>
    <col min="10" max="10" width="9.140625" style="5" bestFit="1" customWidth="1"/>
    <col min="11" max="11" width="8.28515625" style="5" bestFit="1" customWidth="1"/>
    <col min="12" max="12" width="7.42578125" style="5" bestFit="1" customWidth="1"/>
    <col min="13" max="13" width="6.42578125" style="5" bestFit="1" customWidth="1"/>
    <col min="14" max="14" width="6.140625" style="5" bestFit="1" customWidth="1"/>
    <col min="15" max="15" width="6.42578125" style="5" bestFit="1" customWidth="1"/>
    <col min="16" max="16" width="9.28515625" style="5" bestFit="1" customWidth="1"/>
    <col min="17" max="16384" width="9.140625" style="5"/>
  </cols>
  <sheetData>
    <row r="1" spans="1:16" ht="12.75">
      <c r="A1" s="145" t="s">
        <v>28</v>
      </c>
      <c r="B1" s="1"/>
      <c r="C1" s="2"/>
      <c r="D1" s="3"/>
      <c r="E1" s="4"/>
      <c r="F1" s="148" t="s">
        <v>17</v>
      </c>
      <c r="G1" s="149"/>
      <c r="H1" s="149"/>
      <c r="I1" s="149"/>
      <c r="J1" s="150"/>
      <c r="K1" s="148" t="s">
        <v>18</v>
      </c>
      <c r="L1" s="149"/>
      <c r="M1" s="149"/>
      <c r="N1" s="149"/>
      <c r="O1" s="150"/>
      <c r="P1" s="3"/>
    </row>
    <row r="2" spans="1:16" ht="84" thickBot="1">
      <c r="A2" s="146"/>
      <c r="B2" s="102" t="s">
        <v>0</v>
      </c>
      <c r="C2" s="103" t="s">
        <v>1</v>
      </c>
      <c r="D2" s="67" t="s">
        <v>13</v>
      </c>
      <c r="E2" s="68" t="s">
        <v>16</v>
      </c>
      <c r="F2" s="65" t="s">
        <v>2</v>
      </c>
      <c r="G2" s="66" t="s">
        <v>3</v>
      </c>
      <c r="H2" s="66" t="s">
        <v>4</v>
      </c>
      <c r="I2" s="66" t="s">
        <v>30</v>
      </c>
      <c r="J2" s="67" t="s">
        <v>31</v>
      </c>
      <c r="K2" s="65" t="s">
        <v>32</v>
      </c>
      <c r="L2" s="66" t="s">
        <v>3</v>
      </c>
      <c r="M2" s="66" t="s">
        <v>4</v>
      </c>
      <c r="N2" s="66" t="s">
        <v>30</v>
      </c>
      <c r="O2" s="67" t="s">
        <v>31</v>
      </c>
      <c r="P2" s="72" t="s">
        <v>19</v>
      </c>
    </row>
    <row r="3" spans="1:16" s="99" customFormat="1" ht="12.75">
      <c r="A3" s="146"/>
      <c r="B3" s="35" t="s">
        <v>8</v>
      </c>
      <c r="C3" s="36" t="s">
        <v>9</v>
      </c>
      <c r="D3" s="82" t="s">
        <v>14</v>
      </c>
      <c r="E3" s="37">
        <f t="shared" ref="E3" si="0">+F3+K3</f>
        <v>3</v>
      </c>
      <c r="F3" s="38">
        <v>3</v>
      </c>
      <c r="G3" s="15">
        <v>1</v>
      </c>
      <c r="H3" s="16">
        <f t="shared" ref="H3:H22" si="1">+F3*G3</f>
        <v>3</v>
      </c>
      <c r="I3" s="17">
        <v>2</v>
      </c>
      <c r="J3" s="39">
        <f t="shared" ref="J3" si="2">+H3*I3</f>
        <v>6</v>
      </c>
      <c r="K3" s="14">
        <v>0</v>
      </c>
      <c r="L3" s="15">
        <v>1</v>
      </c>
      <c r="M3" s="16">
        <f t="shared" ref="M3:M22" si="3">+K3*L3</f>
        <v>0</v>
      </c>
      <c r="N3" s="69">
        <v>1.75</v>
      </c>
      <c r="O3" s="18">
        <f>+M3*N3</f>
        <v>0</v>
      </c>
      <c r="P3" s="98">
        <f t="shared" ref="P3:P19" si="4">+O3+J3</f>
        <v>6</v>
      </c>
    </row>
    <row r="4" spans="1:16" s="99" customFormat="1" ht="12.75">
      <c r="A4" s="146"/>
      <c r="B4" s="19" t="s">
        <v>8</v>
      </c>
      <c r="C4" s="20" t="s">
        <v>10</v>
      </c>
      <c r="D4" s="83" t="s">
        <v>24</v>
      </c>
      <c r="E4" s="21">
        <v>53</v>
      </c>
      <c r="F4" s="40">
        <v>50</v>
      </c>
      <c r="G4" s="23">
        <v>1</v>
      </c>
      <c r="H4" s="41">
        <f t="shared" si="1"/>
        <v>50</v>
      </c>
      <c r="I4" s="25">
        <v>2</v>
      </c>
      <c r="J4" s="42">
        <f t="shared" ref="J4:J9" si="5">+I4*H4</f>
        <v>100</v>
      </c>
      <c r="K4" s="43">
        <v>3</v>
      </c>
      <c r="L4" s="23">
        <v>1</v>
      </c>
      <c r="M4" s="41">
        <f t="shared" si="3"/>
        <v>3</v>
      </c>
      <c r="N4" s="45">
        <f>5/60</f>
        <v>8.3333333333333329E-2</v>
      </c>
      <c r="O4" s="44">
        <f t="shared" ref="O4:O9" si="6">+N4*M4</f>
        <v>0.25</v>
      </c>
      <c r="P4" s="96">
        <f t="shared" si="4"/>
        <v>100.25</v>
      </c>
    </row>
    <row r="5" spans="1:16" s="99" customFormat="1" ht="12.75">
      <c r="A5" s="146"/>
      <c r="B5" s="19" t="s">
        <v>8</v>
      </c>
      <c r="C5" s="20" t="s">
        <v>33</v>
      </c>
      <c r="D5" s="83" t="s">
        <v>21</v>
      </c>
      <c r="E5" s="21">
        <v>53</v>
      </c>
      <c r="F5" s="40">
        <f>ROUND(E5*0.5,0)</f>
        <v>27</v>
      </c>
      <c r="G5" s="23">
        <v>1</v>
      </c>
      <c r="H5" s="41">
        <f t="shared" si="1"/>
        <v>27</v>
      </c>
      <c r="I5" s="45">
        <f>3/60</f>
        <v>0.05</v>
      </c>
      <c r="J5" s="42">
        <f t="shared" si="5"/>
        <v>1.35</v>
      </c>
      <c r="K5" s="27">
        <f>+E5-F5</f>
        <v>26</v>
      </c>
      <c r="L5" s="23">
        <v>1</v>
      </c>
      <c r="M5" s="41">
        <f t="shared" si="3"/>
        <v>26</v>
      </c>
      <c r="N5" s="45">
        <v>0</v>
      </c>
      <c r="O5" s="44">
        <f t="shared" si="6"/>
        <v>0</v>
      </c>
      <c r="P5" s="96">
        <f>+O5+J5</f>
        <v>1.35</v>
      </c>
    </row>
    <row r="6" spans="1:16" s="99" customFormat="1" ht="12.75">
      <c r="A6" s="146"/>
      <c r="B6" s="19" t="s">
        <v>8</v>
      </c>
      <c r="C6" s="20" t="s">
        <v>41</v>
      </c>
      <c r="D6" s="83" t="s">
        <v>22</v>
      </c>
      <c r="E6" s="21">
        <f>+K5</f>
        <v>26</v>
      </c>
      <c r="F6" s="40">
        <f>ROUND(E6*0.5,0)</f>
        <v>13</v>
      </c>
      <c r="G6" s="23">
        <v>1</v>
      </c>
      <c r="H6" s="41">
        <f t="shared" si="1"/>
        <v>13</v>
      </c>
      <c r="I6" s="25">
        <f>3/60</f>
        <v>0.05</v>
      </c>
      <c r="J6" s="42">
        <f t="shared" si="5"/>
        <v>0.65</v>
      </c>
      <c r="K6" s="27">
        <f>+E6-F6</f>
        <v>13</v>
      </c>
      <c r="L6" s="23">
        <v>1</v>
      </c>
      <c r="M6" s="41">
        <f t="shared" si="3"/>
        <v>13</v>
      </c>
      <c r="N6" s="45">
        <v>0</v>
      </c>
      <c r="O6" s="44">
        <f t="shared" si="6"/>
        <v>0</v>
      </c>
      <c r="P6" s="96">
        <f t="shared" si="4"/>
        <v>0.65</v>
      </c>
    </row>
    <row r="7" spans="1:16" s="99" customFormat="1" ht="12.75">
      <c r="A7" s="146"/>
      <c r="B7" s="19" t="s">
        <v>8</v>
      </c>
      <c r="C7" s="20" t="s">
        <v>42</v>
      </c>
      <c r="D7" s="83" t="s">
        <v>23</v>
      </c>
      <c r="E7" s="21">
        <f>+K6</f>
        <v>13</v>
      </c>
      <c r="F7" s="40">
        <f>ROUND(E7*0.5,0)</f>
        <v>7</v>
      </c>
      <c r="G7" s="23">
        <v>1</v>
      </c>
      <c r="H7" s="41">
        <f t="shared" si="1"/>
        <v>7</v>
      </c>
      <c r="I7" s="28">
        <f>5/60</f>
        <v>8.3333333333333329E-2</v>
      </c>
      <c r="J7" s="46">
        <f t="shared" si="5"/>
        <v>0.58333333333333326</v>
      </c>
      <c r="K7" s="27">
        <f>+E7-F7</f>
        <v>6</v>
      </c>
      <c r="L7" s="23">
        <v>1</v>
      </c>
      <c r="M7" s="41">
        <f t="shared" si="3"/>
        <v>6</v>
      </c>
      <c r="N7" s="45">
        <v>0</v>
      </c>
      <c r="O7" s="44">
        <f t="shared" si="6"/>
        <v>0</v>
      </c>
      <c r="P7" s="96">
        <f t="shared" si="4"/>
        <v>0.58333333333333326</v>
      </c>
    </row>
    <row r="8" spans="1:16" s="99" customFormat="1" ht="12.75">
      <c r="A8" s="146"/>
      <c r="B8" s="47" t="s">
        <v>8</v>
      </c>
      <c r="C8" s="48" t="s">
        <v>44</v>
      </c>
      <c r="D8" s="84" t="s">
        <v>22</v>
      </c>
      <c r="E8" s="49">
        <f>+K7</f>
        <v>6</v>
      </c>
      <c r="F8" s="40">
        <f>ROUND(E8*0.5,0)</f>
        <v>3</v>
      </c>
      <c r="G8" s="50">
        <v>1</v>
      </c>
      <c r="H8" s="51">
        <f t="shared" si="1"/>
        <v>3</v>
      </c>
      <c r="I8" s="52">
        <f>3/60</f>
        <v>0.05</v>
      </c>
      <c r="J8" s="53">
        <f t="shared" si="5"/>
        <v>0.15000000000000002</v>
      </c>
      <c r="K8" s="54">
        <f>+E8-F8</f>
        <v>3</v>
      </c>
      <c r="L8" s="50">
        <v>1</v>
      </c>
      <c r="M8" s="51">
        <f t="shared" si="3"/>
        <v>3</v>
      </c>
      <c r="N8" s="71">
        <v>0</v>
      </c>
      <c r="O8" s="55">
        <f t="shared" si="6"/>
        <v>0</v>
      </c>
      <c r="P8" s="96">
        <f t="shared" ref="P8" si="7">+O8+J8</f>
        <v>0.15000000000000002</v>
      </c>
    </row>
    <row r="9" spans="1:16" s="99" customFormat="1" ht="13.5" thickBot="1">
      <c r="A9" s="146"/>
      <c r="B9" s="30" t="s">
        <v>8</v>
      </c>
      <c r="C9" s="31" t="s">
        <v>25</v>
      </c>
      <c r="D9" s="85" t="s">
        <v>38</v>
      </c>
      <c r="E9" s="32">
        <f>SUM(F5:F8)</f>
        <v>50</v>
      </c>
      <c r="F9" s="137">
        <f>E9</f>
        <v>50</v>
      </c>
      <c r="G9" s="33">
        <v>1</v>
      </c>
      <c r="H9" s="56">
        <f t="shared" si="1"/>
        <v>50</v>
      </c>
      <c r="I9" s="57">
        <f>3/60</f>
        <v>0.05</v>
      </c>
      <c r="J9" s="58">
        <f t="shared" si="5"/>
        <v>2.5</v>
      </c>
      <c r="K9" s="34">
        <v>0</v>
      </c>
      <c r="L9" s="33">
        <v>0</v>
      </c>
      <c r="M9" s="56">
        <f t="shared" si="3"/>
        <v>0</v>
      </c>
      <c r="N9" s="70">
        <v>0</v>
      </c>
      <c r="O9" s="59">
        <f t="shared" si="6"/>
        <v>0</v>
      </c>
      <c r="P9" s="100">
        <f t="shared" si="4"/>
        <v>2.5</v>
      </c>
    </row>
    <row r="10" spans="1:16" s="99" customFormat="1" ht="12.75">
      <c r="A10" s="146"/>
      <c r="B10" s="6" t="s">
        <v>5</v>
      </c>
      <c r="C10" s="7" t="s">
        <v>6</v>
      </c>
      <c r="D10" s="86" t="s">
        <v>14</v>
      </c>
      <c r="E10" s="8">
        <f t="shared" ref="E10:E11" si="8">+F10+K10</f>
        <v>7</v>
      </c>
      <c r="F10" s="9">
        <v>7</v>
      </c>
      <c r="G10" s="10">
        <v>1</v>
      </c>
      <c r="H10" s="11">
        <f t="shared" ref="H10:H15" si="9">+F10*G10</f>
        <v>7</v>
      </c>
      <c r="I10" s="12">
        <v>3</v>
      </c>
      <c r="J10" s="13">
        <f t="shared" ref="J10:J15" si="10">+H10*I10</f>
        <v>21</v>
      </c>
      <c r="K10" s="14">
        <v>0</v>
      </c>
      <c r="L10" s="15">
        <v>1</v>
      </c>
      <c r="M10" s="16">
        <f t="shared" ref="M10:M15" si="11">+K10*L10</f>
        <v>0</v>
      </c>
      <c r="N10" s="69">
        <v>2.75</v>
      </c>
      <c r="O10" s="18">
        <f>+M10*N10</f>
        <v>0</v>
      </c>
      <c r="P10" s="98">
        <f>+O10+J10</f>
        <v>21</v>
      </c>
    </row>
    <row r="11" spans="1:16" s="99" customFormat="1" ht="12.75">
      <c r="A11" s="146"/>
      <c r="B11" s="19" t="s">
        <v>5</v>
      </c>
      <c r="C11" s="20" t="s">
        <v>7</v>
      </c>
      <c r="D11" s="83" t="s">
        <v>15</v>
      </c>
      <c r="E11" s="21">
        <f t="shared" si="8"/>
        <v>1875</v>
      </c>
      <c r="F11" s="22">
        <v>1500</v>
      </c>
      <c r="G11" s="23">
        <v>1</v>
      </c>
      <c r="H11" s="24">
        <f t="shared" si="9"/>
        <v>1500</v>
      </c>
      <c r="I11" s="25">
        <v>3</v>
      </c>
      <c r="J11" s="26">
        <f t="shared" si="10"/>
        <v>4500</v>
      </c>
      <c r="K11" s="27">
        <v>375</v>
      </c>
      <c r="L11" s="23">
        <v>1</v>
      </c>
      <c r="M11" s="24">
        <f t="shared" si="11"/>
        <v>375</v>
      </c>
      <c r="N11" s="28">
        <f>5/60</f>
        <v>8.3333333333333329E-2</v>
      </c>
      <c r="O11" s="121">
        <f t="shared" ref="O11:O18" si="12">+N11*M11</f>
        <v>31.25</v>
      </c>
      <c r="P11" s="104">
        <f t="shared" ref="P11" si="13">+O11+J11</f>
        <v>4531.25</v>
      </c>
    </row>
    <row r="12" spans="1:16" s="99" customFormat="1" ht="12.75">
      <c r="A12" s="146"/>
      <c r="B12" s="19" t="s">
        <v>5</v>
      </c>
      <c r="C12" s="20" t="s">
        <v>20</v>
      </c>
      <c r="D12" s="83" t="s">
        <v>39</v>
      </c>
      <c r="E12" s="21">
        <v>1875</v>
      </c>
      <c r="F12" s="22">
        <f>ROUND(E12*0.3,0)</f>
        <v>563</v>
      </c>
      <c r="G12" s="23">
        <v>1</v>
      </c>
      <c r="H12" s="24">
        <f t="shared" si="9"/>
        <v>563</v>
      </c>
      <c r="I12" s="45">
        <f>3/60</f>
        <v>0.05</v>
      </c>
      <c r="J12" s="117">
        <f t="shared" si="10"/>
        <v>28.150000000000002</v>
      </c>
      <c r="K12" s="27">
        <f t="shared" ref="K12:K17" si="14">E12-F12</f>
        <v>1312</v>
      </c>
      <c r="L12" s="23">
        <v>1</v>
      </c>
      <c r="M12" s="24">
        <f t="shared" si="11"/>
        <v>1312</v>
      </c>
      <c r="N12" s="45">
        <v>0</v>
      </c>
      <c r="O12" s="29">
        <f t="shared" si="12"/>
        <v>0</v>
      </c>
      <c r="P12" s="96">
        <f>+O12+J12</f>
        <v>28.150000000000002</v>
      </c>
    </row>
    <row r="13" spans="1:16" s="99" customFormat="1" ht="25.5">
      <c r="A13" s="146"/>
      <c r="B13" s="19" t="s">
        <v>5</v>
      </c>
      <c r="C13" s="20" t="s">
        <v>47</v>
      </c>
      <c r="D13" s="83" t="s">
        <v>52</v>
      </c>
      <c r="E13" s="21">
        <f>K12</f>
        <v>1312</v>
      </c>
      <c r="F13" s="22">
        <f>ROUND(E13*0.25,0)</f>
        <v>328</v>
      </c>
      <c r="G13" s="23">
        <v>1</v>
      </c>
      <c r="H13" s="24">
        <f t="shared" si="9"/>
        <v>328</v>
      </c>
      <c r="I13" s="45">
        <f>3/60</f>
        <v>0.05</v>
      </c>
      <c r="J13" s="117">
        <f t="shared" si="10"/>
        <v>16.400000000000002</v>
      </c>
      <c r="K13" s="27">
        <f t="shared" si="14"/>
        <v>984</v>
      </c>
      <c r="L13" s="23">
        <v>1</v>
      </c>
      <c r="M13" s="24">
        <f t="shared" si="11"/>
        <v>984</v>
      </c>
      <c r="N13" s="45">
        <v>0</v>
      </c>
      <c r="O13" s="29">
        <f t="shared" si="12"/>
        <v>0</v>
      </c>
      <c r="P13" s="96">
        <f t="shared" ref="P13:P15" si="15">+O13+J13</f>
        <v>16.400000000000002</v>
      </c>
    </row>
    <row r="14" spans="1:16" s="99" customFormat="1" ht="25.5">
      <c r="A14" s="146"/>
      <c r="B14" s="19" t="s">
        <v>5</v>
      </c>
      <c r="C14" s="20" t="s">
        <v>48</v>
      </c>
      <c r="D14" s="83" t="s">
        <v>52</v>
      </c>
      <c r="E14" s="21">
        <f>K13</f>
        <v>984</v>
      </c>
      <c r="F14" s="22">
        <f>ROUND(E14*0.25,0)</f>
        <v>246</v>
      </c>
      <c r="G14" s="23">
        <v>1</v>
      </c>
      <c r="H14" s="24">
        <f t="shared" si="9"/>
        <v>246</v>
      </c>
      <c r="I14" s="45">
        <v>0.05</v>
      </c>
      <c r="J14" s="117">
        <f t="shared" si="10"/>
        <v>12.3</v>
      </c>
      <c r="K14" s="27">
        <f t="shared" si="14"/>
        <v>738</v>
      </c>
      <c r="L14" s="23">
        <v>1</v>
      </c>
      <c r="M14" s="24">
        <f t="shared" si="11"/>
        <v>738</v>
      </c>
      <c r="N14" s="45">
        <v>0</v>
      </c>
      <c r="O14" s="29">
        <f t="shared" si="12"/>
        <v>0</v>
      </c>
      <c r="P14" s="96">
        <f t="shared" si="15"/>
        <v>12.3</v>
      </c>
    </row>
    <row r="15" spans="1:16" s="101" customFormat="1" ht="12.75">
      <c r="A15" s="146"/>
      <c r="B15" s="19" t="s">
        <v>5</v>
      </c>
      <c r="C15" s="20" t="s">
        <v>49</v>
      </c>
      <c r="D15" s="87" t="s">
        <v>27</v>
      </c>
      <c r="E15" s="21">
        <f>K14</f>
        <v>738</v>
      </c>
      <c r="F15" s="22">
        <f>ROUND(E15*0.25,0)</f>
        <v>185</v>
      </c>
      <c r="G15" s="23">
        <v>1</v>
      </c>
      <c r="H15" s="24">
        <f t="shared" si="9"/>
        <v>185</v>
      </c>
      <c r="I15" s="28">
        <f>5/60</f>
        <v>8.3333333333333329E-2</v>
      </c>
      <c r="J15" s="117">
        <f t="shared" si="10"/>
        <v>15.416666666666666</v>
      </c>
      <c r="K15" s="27">
        <f t="shared" si="14"/>
        <v>553</v>
      </c>
      <c r="L15" s="23">
        <v>0</v>
      </c>
      <c r="M15" s="24">
        <f t="shared" si="11"/>
        <v>0</v>
      </c>
      <c r="N15" s="45">
        <v>0</v>
      </c>
      <c r="O15" s="29">
        <f t="shared" si="12"/>
        <v>0</v>
      </c>
      <c r="P15" s="96">
        <f t="shared" si="15"/>
        <v>15.416666666666666</v>
      </c>
    </row>
    <row r="16" spans="1:16" s="99" customFormat="1" ht="25.5">
      <c r="A16" s="146"/>
      <c r="B16" s="19" t="s">
        <v>5</v>
      </c>
      <c r="C16" s="20" t="s">
        <v>50</v>
      </c>
      <c r="D16" s="83" t="s">
        <v>52</v>
      </c>
      <c r="E16" s="21">
        <f>K15</f>
        <v>553</v>
      </c>
      <c r="F16" s="22">
        <f>ROUND(E16*0.2,0)</f>
        <v>111</v>
      </c>
      <c r="G16" s="23">
        <v>1</v>
      </c>
      <c r="H16" s="24">
        <f t="shared" ref="H16:H18" si="16">+F16*G16</f>
        <v>111</v>
      </c>
      <c r="I16" s="45">
        <v>0.05</v>
      </c>
      <c r="J16" s="117">
        <f t="shared" ref="J16:J18" si="17">+H16*I16</f>
        <v>5.5500000000000007</v>
      </c>
      <c r="K16" s="27">
        <f t="shared" si="14"/>
        <v>442</v>
      </c>
      <c r="L16" s="23">
        <v>1</v>
      </c>
      <c r="M16" s="24">
        <f t="shared" ref="M16:M18" si="18">+K16*L16</f>
        <v>442</v>
      </c>
      <c r="N16" s="45">
        <v>0</v>
      </c>
      <c r="O16" s="29">
        <f t="shared" si="12"/>
        <v>0</v>
      </c>
      <c r="P16" s="96">
        <f t="shared" ref="P16:P18" si="19">+O16+J16</f>
        <v>5.5500000000000007</v>
      </c>
    </row>
    <row r="17" spans="1:16" s="99" customFormat="1" ht="25.5">
      <c r="A17" s="146"/>
      <c r="B17" s="19" t="s">
        <v>5</v>
      </c>
      <c r="C17" s="20" t="s">
        <v>51</v>
      </c>
      <c r="D17" s="83" t="s">
        <v>52</v>
      </c>
      <c r="E17" s="21">
        <f>K16</f>
        <v>442</v>
      </c>
      <c r="F17" s="22">
        <f>ROUND(E17*0.151,0)</f>
        <v>67</v>
      </c>
      <c r="G17" s="23">
        <v>1</v>
      </c>
      <c r="H17" s="24">
        <f t="shared" si="16"/>
        <v>67</v>
      </c>
      <c r="I17" s="45">
        <v>0.05</v>
      </c>
      <c r="J17" s="117">
        <f t="shared" si="17"/>
        <v>3.35</v>
      </c>
      <c r="K17" s="27">
        <f t="shared" si="14"/>
        <v>375</v>
      </c>
      <c r="L17" s="23">
        <v>1</v>
      </c>
      <c r="M17" s="24">
        <f t="shared" si="18"/>
        <v>375</v>
      </c>
      <c r="N17" s="45">
        <v>0</v>
      </c>
      <c r="O17" s="29">
        <f t="shared" si="12"/>
        <v>0</v>
      </c>
      <c r="P17" s="96">
        <f t="shared" si="19"/>
        <v>3.35</v>
      </c>
    </row>
    <row r="18" spans="1:16" s="97" customFormat="1" ht="13.5" thickBot="1">
      <c r="A18" s="146"/>
      <c r="B18" s="95" t="s">
        <v>5</v>
      </c>
      <c r="C18" s="20" t="s">
        <v>25</v>
      </c>
      <c r="D18" s="87" t="s">
        <v>53</v>
      </c>
      <c r="E18" s="21">
        <f>SUM(F12:F17)</f>
        <v>1500</v>
      </c>
      <c r="F18" s="27">
        <f>E18</f>
        <v>1500</v>
      </c>
      <c r="G18" s="23">
        <v>1</v>
      </c>
      <c r="H18" s="24">
        <f t="shared" si="16"/>
        <v>1500</v>
      </c>
      <c r="I18" s="71">
        <f>3/60</f>
        <v>0.05</v>
      </c>
      <c r="J18" s="117">
        <f t="shared" si="17"/>
        <v>75</v>
      </c>
      <c r="K18" s="27">
        <v>0</v>
      </c>
      <c r="L18" s="23">
        <v>0</v>
      </c>
      <c r="M18" s="24">
        <f t="shared" si="18"/>
        <v>0</v>
      </c>
      <c r="N18" s="45">
        <v>0</v>
      </c>
      <c r="O18" s="29">
        <f t="shared" si="12"/>
        <v>0</v>
      </c>
      <c r="P18" s="96">
        <f t="shared" si="19"/>
        <v>75</v>
      </c>
    </row>
    <row r="19" spans="1:16" s="99" customFormat="1" ht="25.5">
      <c r="A19" s="146"/>
      <c r="B19" s="35" t="s">
        <v>11</v>
      </c>
      <c r="C19" s="36" t="s">
        <v>6</v>
      </c>
      <c r="D19" s="90" t="s">
        <v>14</v>
      </c>
      <c r="E19" s="37">
        <v>3</v>
      </c>
      <c r="F19" s="14">
        <v>3</v>
      </c>
      <c r="G19" s="15">
        <v>1</v>
      </c>
      <c r="H19" s="16">
        <f t="shared" si="1"/>
        <v>3</v>
      </c>
      <c r="I19" s="69">
        <v>1</v>
      </c>
      <c r="J19" s="118">
        <f>+H19*I19</f>
        <v>3</v>
      </c>
      <c r="K19" s="14">
        <v>0</v>
      </c>
      <c r="L19" s="15">
        <v>1</v>
      </c>
      <c r="M19" s="16">
        <f t="shared" si="3"/>
        <v>0</v>
      </c>
      <c r="N19" s="69">
        <v>0.5</v>
      </c>
      <c r="O19" s="17">
        <f>+M19*N19</f>
        <v>0</v>
      </c>
      <c r="P19" s="98">
        <f t="shared" si="4"/>
        <v>3</v>
      </c>
    </row>
    <row r="20" spans="1:16" s="99" customFormat="1" ht="25.5">
      <c r="A20" s="146"/>
      <c r="B20" s="6" t="s">
        <v>11</v>
      </c>
      <c r="C20" s="20" t="s">
        <v>29</v>
      </c>
      <c r="D20" s="87" t="s">
        <v>34</v>
      </c>
      <c r="E20" s="91">
        <f>+F20+K20</f>
        <v>375</v>
      </c>
      <c r="F20" s="43">
        <v>375</v>
      </c>
      <c r="G20" s="23">
        <v>1</v>
      </c>
      <c r="H20" s="41">
        <f t="shared" ref="H20" si="20">+F20*G20</f>
        <v>375</v>
      </c>
      <c r="I20" s="45">
        <v>0.5</v>
      </c>
      <c r="J20" s="119">
        <f>+H20*I20</f>
        <v>187.5</v>
      </c>
      <c r="K20" s="43">
        <v>0</v>
      </c>
      <c r="L20" s="23">
        <v>0</v>
      </c>
      <c r="M20" s="41">
        <v>0</v>
      </c>
      <c r="N20" s="45">
        <v>0.5</v>
      </c>
      <c r="O20" s="25">
        <f>+M20*N20</f>
        <v>0</v>
      </c>
      <c r="P20" s="96">
        <f t="shared" ref="P20" si="21">+O20+J20</f>
        <v>187.5</v>
      </c>
    </row>
    <row r="21" spans="1:16" s="99" customFormat="1" ht="12.75">
      <c r="A21" s="146"/>
      <c r="B21" s="6" t="s">
        <v>5</v>
      </c>
      <c r="C21" s="7" t="s">
        <v>55</v>
      </c>
      <c r="D21" s="122" t="s">
        <v>54</v>
      </c>
      <c r="E21" s="8">
        <v>125</v>
      </c>
      <c r="F21" s="125">
        <v>125</v>
      </c>
      <c r="G21" s="10">
        <v>1</v>
      </c>
      <c r="H21" s="11">
        <f t="shared" si="1"/>
        <v>125</v>
      </c>
      <c r="I21" s="123">
        <v>0.5</v>
      </c>
      <c r="J21" s="126">
        <f>+H21*I21</f>
        <v>62.5</v>
      </c>
      <c r="K21" s="125">
        <v>0</v>
      </c>
      <c r="L21" s="10">
        <v>1</v>
      </c>
      <c r="M21" s="11">
        <f t="shared" si="3"/>
        <v>0</v>
      </c>
      <c r="N21" s="123">
        <v>0.5</v>
      </c>
      <c r="O21" s="12">
        <f>+M21*N21</f>
        <v>0</v>
      </c>
      <c r="P21" s="124">
        <f t="shared" ref="P21:P22" si="22">+O21+J21</f>
        <v>62.5</v>
      </c>
    </row>
    <row r="22" spans="1:16" s="99" customFormat="1" ht="13.5" thickBot="1">
      <c r="A22" s="146"/>
      <c r="B22" s="30" t="s">
        <v>5</v>
      </c>
      <c r="C22" s="31" t="s">
        <v>56</v>
      </c>
      <c r="D22" s="92" t="s">
        <v>57</v>
      </c>
      <c r="E22" s="93">
        <v>125</v>
      </c>
      <c r="F22" s="89">
        <v>125</v>
      </c>
      <c r="G22" s="33">
        <v>1</v>
      </c>
      <c r="H22" s="56">
        <f t="shared" si="1"/>
        <v>125</v>
      </c>
      <c r="I22" s="70">
        <f>10/60</f>
        <v>0.16666666666666666</v>
      </c>
      <c r="J22" s="120">
        <f>+H22*I22</f>
        <v>20.833333333333332</v>
      </c>
      <c r="K22" s="89">
        <v>0</v>
      </c>
      <c r="L22" s="33">
        <v>0</v>
      </c>
      <c r="M22" s="56">
        <f t="shared" si="3"/>
        <v>0</v>
      </c>
      <c r="N22" s="70">
        <f>10/60</f>
        <v>0.16666666666666666</v>
      </c>
      <c r="O22" s="57">
        <v>0</v>
      </c>
      <c r="P22" s="100">
        <f t="shared" si="22"/>
        <v>20.833333333333332</v>
      </c>
    </row>
    <row r="23" spans="1:16" s="99" customFormat="1" ht="13.5" hidden="1" thickBot="1">
      <c r="A23" s="146"/>
      <c r="B23" s="60"/>
      <c r="C23" s="113"/>
      <c r="D23" s="127"/>
      <c r="E23" s="128"/>
      <c r="F23" s="129"/>
      <c r="G23" s="130"/>
      <c r="H23" s="131"/>
      <c r="I23" s="132"/>
      <c r="J23" s="133"/>
      <c r="K23" s="129"/>
      <c r="L23" s="130"/>
      <c r="M23" s="131"/>
      <c r="N23" s="134"/>
      <c r="O23" s="132"/>
      <c r="P23" s="135"/>
    </row>
    <row r="24" spans="1:16" s="99" customFormat="1" ht="13.5" thickBot="1">
      <c r="A24" s="147"/>
      <c r="B24" s="61" t="s">
        <v>12</v>
      </c>
      <c r="C24" s="62"/>
      <c r="D24" s="94"/>
      <c r="E24" s="138">
        <f>E3+E4+E10+E11+E19+E20</f>
        <v>2316</v>
      </c>
      <c r="F24" s="139">
        <f>F3+F4+F10+F11+F19+F20</f>
        <v>1938</v>
      </c>
      <c r="G24" s="140">
        <f>+H24/F24</f>
        <v>2.7285861713106296</v>
      </c>
      <c r="H24" s="141">
        <f>SUM(H3:H23)</f>
        <v>5288</v>
      </c>
      <c r="I24" s="142">
        <f>+J24/H24</f>
        <v>0.95730584972264254</v>
      </c>
      <c r="J24" s="143">
        <f>SUM(J3:J23)</f>
        <v>5062.2333333333336</v>
      </c>
      <c r="K24" s="144">
        <f>K3+K4+K10+K11+K19+K20</f>
        <v>378</v>
      </c>
      <c r="L24" s="140">
        <f>+M24/K24</f>
        <v>11.314814814814815</v>
      </c>
      <c r="M24" s="141">
        <f>SUM(M3:M23)</f>
        <v>4277</v>
      </c>
      <c r="N24" s="142">
        <f>+O24/M24</f>
        <v>7.3649754500818331E-3</v>
      </c>
      <c r="O24" s="143">
        <f>SUM(O3:O23)</f>
        <v>31.5</v>
      </c>
      <c r="P24" s="143">
        <f>SUM(P3:P23)</f>
        <v>5093.7333333333336</v>
      </c>
    </row>
    <row r="25" spans="1:16" ht="27.75" customHeight="1" thickBot="1">
      <c r="A25" s="64"/>
      <c r="B25" s="151" t="s">
        <v>62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3"/>
    </row>
    <row r="26" spans="1:16">
      <c r="F26" s="63"/>
      <c r="P26" s="73"/>
    </row>
    <row r="27" spans="1:16">
      <c r="F27" s="63"/>
    </row>
    <row r="28" spans="1:16">
      <c r="F28" s="63"/>
    </row>
    <row r="29" spans="1:16">
      <c r="F29" s="63"/>
    </row>
  </sheetData>
  <mergeCells count="4">
    <mergeCell ref="A1:A24"/>
    <mergeCell ref="K1:O1"/>
    <mergeCell ref="F1:J1"/>
    <mergeCell ref="B25:P25"/>
  </mergeCells>
  <pageMargins left="0.7" right="0.7" top="0.75" bottom="0.75" header="0.3" footer="0.3"/>
  <pageSetup scale="83" orientation="landscape" r:id="rId1"/>
  <ignoredErrors>
    <ignoredError sqref="O3 H24:I24 O10 I18 M24:N24 I13 I7:I9 I14:I15 I22 I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zoomScale="110" zoomScaleNormal="110" workbookViewId="0">
      <selection sqref="A1:E22"/>
    </sheetView>
  </sheetViews>
  <sheetFormatPr defaultColWidth="19.42578125" defaultRowHeight="15"/>
  <cols>
    <col min="2" max="2" width="29.7109375" customWidth="1"/>
    <col min="3" max="3" width="11.85546875" bestFit="1" customWidth="1"/>
    <col min="4" max="4" width="11.28515625" customWidth="1"/>
    <col min="5" max="5" width="15" customWidth="1"/>
  </cols>
  <sheetData>
    <row r="1" spans="1:5" ht="26.25" thickBot="1">
      <c r="A1" s="74" t="s">
        <v>0</v>
      </c>
      <c r="B1" s="75" t="s">
        <v>1</v>
      </c>
      <c r="C1" s="75" t="s">
        <v>19</v>
      </c>
      <c r="D1" s="75" t="s">
        <v>35</v>
      </c>
      <c r="E1" s="76" t="s">
        <v>36</v>
      </c>
    </row>
    <row r="2" spans="1:5">
      <c r="A2" s="108" t="s">
        <v>8</v>
      </c>
      <c r="B2" s="109" t="s">
        <v>9</v>
      </c>
      <c r="C2" s="110">
        <f>+'Table A1. Burden'!P3</f>
        <v>6</v>
      </c>
      <c r="D2" s="111">
        <v>37.72</v>
      </c>
      <c r="E2" s="112">
        <f t="shared" ref="E2:E21" si="0">+C2*D2</f>
        <v>226.32</v>
      </c>
    </row>
    <row r="3" spans="1:5">
      <c r="A3" s="80" t="s">
        <v>8</v>
      </c>
      <c r="B3" s="81" t="s">
        <v>10</v>
      </c>
      <c r="C3" s="105">
        <f>'Table A1. Burden'!P4</f>
        <v>100.25</v>
      </c>
      <c r="D3" s="106">
        <v>37.72</v>
      </c>
      <c r="E3" s="107">
        <f t="shared" si="0"/>
        <v>3781.43</v>
      </c>
    </row>
    <row r="4" spans="1:5">
      <c r="A4" s="80" t="s">
        <v>8</v>
      </c>
      <c r="B4" s="81" t="s">
        <v>20</v>
      </c>
      <c r="C4" s="105">
        <f>+'Table A1. Burden'!P5</f>
        <v>1.35</v>
      </c>
      <c r="D4" s="106">
        <v>37.72</v>
      </c>
      <c r="E4" s="107">
        <f t="shared" si="0"/>
        <v>50.922000000000004</v>
      </c>
    </row>
    <row r="5" spans="1:5">
      <c r="A5" s="80" t="s">
        <v>8</v>
      </c>
      <c r="B5" s="81" t="s">
        <v>46</v>
      </c>
      <c r="C5" s="105">
        <f>+'Table A1. Burden'!P6</f>
        <v>0.65</v>
      </c>
      <c r="D5" s="106">
        <v>37.72</v>
      </c>
      <c r="E5" s="107">
        <f t="shared" si="0"/>
        <v>24.518000000000001</v>
      </c>
    </row>
    <row r="6" spans="1:5">
      <c r="A6" s="80" t="s">
        <v>8</v>
      </c>
      <c r="B6" s="81" t="s">
        <v>43</v>
      </c>
      <c r="C6" s="105">
        <f>+'Table A1. Burden'!P7</f>
        <v>0.58333333333333326</v>
      </c>
      <c r="D6" s="106">
        <v>37.72</v>
      </c>
      <c r="E6" s="107">
        <f t="shared" si="0"/>
        <v>22.00333333333333</v>
      </c>
    </row>
    <row r="7" spans="1:5">
      <c r="A7" s="80" t="s">
        <v>8</v>
      </c>
      <c r="B7" s="81" t="s">
        <v>45</v>
      </c>
      <c r="C7" s="105">
        <f>+'Table A1. Burden'!P8</f>
        <v>0.15000000000000002</v>
      </c>
      <c r="D7" s="106">
        <v>37.72</v>
      </c>
      <c r="E7" s="107">
        <f t="shared" si="0"/>
        <v>5.6580000000000004</v>
      </c>
    </row>
    <row r="8" spans="1:5" ht="15.75" thickBot="1">
      <c r="A8" s="60" t="s">
        <v>8</v>
      </c>
      <c r="B8" s="113" t="s">
        <v>25</v>
      </c>
      <c r="C8" s="114">
        <f>+'Table A1. Burden'!P9</f>
        <v>2.5</v>
      </c>
      <c r="D8" s="115">
        <v>37.72</v>
      </c>
      <c r="E8" s="116">
        <f t="shared" si="0"/>
        <v>94.3</v>
      </c>
    </row>
    <row r="9" spans="1:5">
      <c r="A9" s="80" t="s">
        <v>5</v>
      </c>
      <c r="B9" s="81" t="s">
        <v>6</v>
      </c>
      <c r="C9" s="105">
        <f>'Table A1. Burden'!P10</f>
        <v>21</v>
      </c>
      <c r="D9" s="106">
        <v>25.3</v>
      </c>
      <c r="E9" s="107">
        <f t="shared" si="0"/>
        <v>531.30000000000007</v>
      </c>
    </row>
    <row r="10" spans="1:5">
      <c r="A10" s="80" t="s">
        <v>5</v>
      </c>
      <c r="B10" s="81" t="s">
        <v>7</v>
      </c>
      <c r="C10" s="136">
        <f>'Table A1. Burden'!P11</f>
        <v>4531.25</v>
      </c>
      <c r="D10" s="106">
        <v>25.3</v>
      </c>
      <c r="E10" s="107">
        <f t="shared" si="0"/>
        <v>114640.625</v>
      </c>
    </row>
    <row r="11" spans="1:5">
      <c r="A11" s="80" t="s">
        <v>5</v>
      </c>
      <c r="B11" s="81" t="s">
        <v>20</v>
      </c>
      <c r="C11" s="105">
        <f>'Table A1. Burden'!P12</f>
        <v>28.150000000000002</v>
      </c>
      <c r="D11" s="106">
        <v>25.3</v>
      </c>
      <c r="E11" s="107">
        <f t="shared" si="0"/>
        <v>712.19500000000005</v>
      </c>
    </row>
    <row r="12" spans="1:5">
      <c r="A12" s="80" t="s">
        <v>5</v>
      </c>
      <c r="B12" s="81" t="s">
        <v>58</v>
      </c>
      <c r="C12" s="105">
        <f>'Table A1. Burden'!P13</f>
        <v>16.400000000000002</v>
      </c>
      <c r="D12" s="106">
        <v>25.3</v>
      </c>
      <c r="E12" s="107">
        <f t="shared" si="0"/>
        <v>414.92000000000007</v>
      </c>
    </row>
    <row r="13" spans="1:5">
      <c r="A13" s="80" t="s">
        <v>5</v>
      </c>
      <c r="B13" s="81" t="s">
        <v>59</v>
      </c>
      <c r="C13" s="105">
        <f>'Table A1. Burden'!P14</f>
        <v>12.3</v>
      </c>
      <c r="D13" s="106">
        <v>25.3</v>
      </c>
      <c r="E13" s="107">
        <f t="shared" si="0"/>
        <v>311.19000000000005</v>
      </c>
    </row>
    <row r="14" spans="1:5">
      <c r="A14" s="80" t="s">
        <v>5</v>
      </c>
      <c r="B14" s="81" t="s">
        <v>40</v>
      </c>
      <c r="C14" s="105">
        <f>'Table A1. Burden'!P15</f>
        <v>15.416666666666666</v>
      </c>
      <c r="D14" s="106">
        <v>25.3</v>
      </c>
      <c r="E14" s="107">
        <f t="shared" si="0"/>
        <v>390.04166666666669</v>
      </c>
    </row>
    <row r="15" spans="1:5">
      <c r="A15" s="80" t="s">
        <v>5</v>
      </c>
      <c r="B15" s="81" t="s">
        <v>60</v>
      </c>
      <c r="C15" s="105">
        <f>'Table A1. Burden'!P16</f>
        <v>5.5500000000000007</v>
      </c>
      <c r="D15" s="106">
        <v>25.3</v>
      </c>
      <c r="E15" s="107">
        <f t="shared" si="0"/>
        <v>140.41500000000002</v>
      </c>
    </row>
    <row r="16" spans="1:5">
      <c r="A16" s="80" t="s">
        <v>5</v>
      </c>
      <c r="B16" s="81" t="s">
        <v>61</v>
      </c>
      <c r="C16" s="105">
        <f>'Table A1. Burden'!P17</f>
        <v>3.35</v>
      </c>
      <c r="D16" s="106">
        <v>25.3</v>
      </c>
      <c r="E16" s="107">
        <f t="shared" si="0"/>
        <v>84.75500000000001</v>
      </c>
    </row>
    <row r="17" spans="1:5" ht="15.75" thickBot="1">
      <c r="A17" s="80" t="s">
        <v>5</v>
      </c>
      <c r="B17" s="81" t="s">
        <v>25</v>
      </c>
      <c r="C17" s="105">
        <f>'Table A1. Burden'!P18</f>
        <v>75</v>
      </c>
      <c r="D17" s="106">
        <v>25.3</v>
      </c>
      <c r="E17" s="107">
        <f t="shared" si="0"/>
        <v>1897.5</v>
      </c>
    </row>
    <row r="18" spans="1:5" ht="25.5">
      <c r="A18" s="108" t="s">
        <v>11</v>
      </c>
      <c r="B18" s="109" t="s">
        <v>6</v>
      </c>
      <c r="C18" s="110">
        <f>+'Table A1. Burden'!P19</f>
        <v>3</v>
      </c>
      <c r="D18" s="111">
        <v>15.39</v>
      </c>
      <c r="E18" s="112">
        <f t="shared" si="0"/>
        <v>46.17</v>
      </c>
    </row>
    <row r="19" spans="1:5" ht="25.5">
      <c r="A19" s="80" t="s">
        <v>11</v>
      </c>
      <c r="B19" s="81" t="s">
        <v>29</v>
      </c>
      <c r="C19" s="105">
        <f>'Table A1. Burden'!P20</f>
        <v>187.5</v>
      </c>
      <c r="D19" s="106">
        <v>15.39</v>
      </c>
      <c r="E19" s="107">
        <f t="shared" si="0"/>
        <v>2885.625</v>
      </c>
    </row>
    <row r="20" spans="1:5">
      <c r="A20" s="80" t="s">
        <v>5</v>
      </c>
      <c r="B20" s="81" t="s">
        <v>26</v>
      </c>
      <c r="C20" s="105">
        <f>+'Table A1. Burden'!P21</f>
        <v>62.5</v>
      </c>
      <c r="D20" s="106">
        <v>25.3</v>
      </c>
      <c r="E20" s="107">
        <f t="shared" si="0"/>
        <v>1581.25</v>
      </c>
    </row>
    <row r="21" spans="1:5" ht="15.75" thickBot="1">
      <c r="A21" s="60" t="s">
        <v>5</v>
      </c>
      <c r="B21" s="113" t="s">
        <v>56</v>
      </c>
      <c r="C21" s="114">
        <f>'Table A1. Burden'!J22</f>
        <v>20.833333333333332</v>
      </c>
      <c r="D21" s="115">
        <v>25.3</v>
      </c>
      <c r="E21" s="116">
        <f t="shared" si="0"/>
        <v>527.08333333333337</v>
      </c>
    </row>
    <row r="22" spans="1:5" ht="16.5" thickBot="1">
      <c r="A22" s="30" t="s">
        <v>37</v>
      </c>
      <c r="B22" s="78"/>
      <c r="C22" s="77">
        <f>SUM(C2:C21)</f>
        <v>5093.7333333333336</v>
      </c>
      <c r="D22" s="78"/>
      <c r="E22" s="79">
        <f>SUM(E2:E21)</f>
        <v>128368.22133333333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A1. Burden</vt:lpstr>
      <vt:lpstr>Table A2. Cost to Respondents</vt:lpstr>
      <vt:lpstr>Sheet3</vt:lpstr>
    </vt:vector>
  </TitlesOfParts>
  <Company>USDA-FNS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jendahl</cp:lastModifiedBy>
  <cp:lastPrinted>2013-01-07T18:09:18Z</cp:lastPrinted>
  <dcterms:created xsi:type="dcterms:W3CDTF">2012-12-17T17:40:12Z</dcterms:created>
  <dcterms:modified xsi:type="dcterms:W3CDTF">2013-02-01T22:26:10Z</dcterms:modified>
</cp:coreProperties>
</file>