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codeName="ThisWorkbook" autoCompressPictures="0"/>
  <bookViews>
    <workbookView xWindow="3792" yWindow="72" windowWidth="12384" windowHeight="9312" tabRatio="785"/>
  </bookViews>
  <sheets>
    <sheet name="Instructions" sheetId="10" r:id="rId1"/>
    <sheet name="MR App Form" sheetId="1" r:id="rId2"/>
    <sheet name="Financing Letter of Intent" sheetId="7" r:id="rId3"/>
    <sheet name="Choice Mobility Let Agreement" sheetId="11" r:id="rId4"/>
  </sheets>
  <externalReferences>
    <externalReference r:id="rId5"/>
  </externalReferences>
  <definedNames>
    <definedName name="aging_report_region_1" localSheetId="3">#REF!</definedName>
    <definedName name="aging_report_region_1">#REF!</definedName>
    <definedName name="PICDN">'[1]Sample PIC Data'!$A$44:$A$45</definedName>
    <definedName name="PICII">'[1]Sample PIC Data'!#REF!</definedName>
    <definedName name="_xlnm.Print_Area" localSheetId="3">'Choice Mobility Let Agreement'!$B$16:$J$36</definedName>
    <definedName name="_xlnm.Print_Area" localSheetId="2">'Financing Letter of Intent'!$A$11:$M$121</definedName>
    <definedName name="_xlnm.Print_Area" localSheetId="0">Instructions!$A$1:$B$25</definedName>
    <definedName name="_xlnm.Print_Area" localSheetId="1">'MR App Form'!$A$1:$L$359</definedName>
    <definedName name="_xlnm.Print_Titles" localSheetId="0">Instructions!$1:$2</definedName>
    <definedName name="_xlnm.Print_Titles" localSheetId="1">'MR App Form'!$1:$2</definedName>
  </definedNames>
  <calcPr calcId="125725"/>
  <extLst>
    <ext xmlns:mx="http://schemas.microsoft.com/office/mac/excel/2008/main" uri="http://schemas.microsoft.com/office/mac/excel/2008/main">
      <mx:ArchID Flags="0"/>
    </ext>
  </extLst>
</workbook>
</file>

<file path=xl/calcChain.xml><?xml version="1.0" encoding="utf-8"?>
<calcChain xmlns="http://schemas.openxmlformats.org/spreadsheetml/2006/main">
  <c r="R94" i="1"/>
  <c r="Q94"/>
  <c r="J67"/>
  <c r="A74"/>
  <c r="G71"/>
  <c r="O71" s="1"/>
  <c r="B67"/>
  <c r="D67"/>
  <c r="F67"/>
  <c r="S94" l="1"/>
  <c r="I259" l="1"/>
  <c r="A281"/>
  <c r="A275"/>
  <c r="A274"/>
  <c r="P274"/>
  <c r="B40" l="1"/>
  <c r="O39"/>
  <c r="C24" i="11" l="1"/>
  <c r="C16" i="7"/>
  <c r="B81"/>
  <c r="B71"/>
  <c r="B65"/>
  <c r="B101"/>
  <c r="B91"/>
  <c r="B113" l="1"/>
  <c r="D297" i="1"/>
  <c r="D292"/>
  <c r="B295"/>
  <c r="F150" l="1"/>
  <c r="O291"/>
  <c r="O295"/>
  <c r="H293"/>
  <c r="O215"/>
  <c r="H189"/>
  <c r="I142"/>
  <c r="I141"/>
  <c r="B131" l="1"/>
  <c r="Q48"/>
  <c r="Q47"/>
  <c r="O51" l="1"/>
  <c r="G119" i="7" l="1"/>
  <c r="H34" i="11"/>
  <c r="H29"/>
  <c r="I211" i="1"/>
  <c r="C188"/>
  <c r="F126"/>
  <c r="I175" s="1"/>
  <c r="F110"/>
  <c r="L57"/>
  <c r="L58" s="1"/>
  <c r="L53"/>
  <c r="L54" s="1"/>
  <c r="L48"/>
  <c r="L50" s="1"/>
  <c r="O192"/>
  <c r="H192"/>
  <c r="P89"/>
  <c r="F98" s="1"/>
  <c r="I98" s="1"/>
  <c r="B97" s="1"/>
  <c r="P90"/>
  <c r="B73"/>
  <c r="L47"/>
  <c r="C23" i="11"/>
  <c r="C22"/>
  <c r="B19"/>
  <c r="C32"/>
  <c r="C27"/>
  <c r="C26"/>
  <c r="C25"/>
  <c r="B18"/>
  <c r="B17"/>
  <c r="F165" i="1"/>
  <c r="G165"/>
  <c r="H165"/>
  <c r="I165"/>
  <c r="C64" i="7"/>
  <c r="E64"/>
  <c r="E63"/>
  <c r="D63"/>
  <c r="C63"/>
  <c r="O116" i="1"/>
  <c r="O130"/>
  <c r="O189"/>
  <c r="O191"/>
  <c r="O193"/>
  <c r="F227"/>
  <c r="C33" i="7" s="1"/>
  <c r="F230" i="1"/>
  <c r="C34" i="7" s="1"/>
  <c r="G211" i="1"/>
  <c r="C19" i="7" s="1"/>
  <c r="G212" i="1"/>
  <c r="Q338"/>
  <c r="Q339"/>
  <c r="B340"/>
  <c r="Q340" s="1"/>
  <c r="B342"/>
  <c r="Q342" s="1"/>
  <c r="B343"/>
  <c r="Q343" s="1"/>
  <c r="B344"/>
  <c r="Q344" s="1"/>
  <c r="B345"/>
  <c r="Q345" s="1"/>
  <c r="A283"/>
  <c r="AH276"/>
  <c r="F60"/>
  <c r="G60"/>
  <c r="H60"/>
  <c r="I60"/>
  <c r="J60"/>
  <c r="K60"/>
  <c r="F62"/>
  <c r="G62"/>
  <c r="H62"/>
  <c r="I62"/>
  <c r="J62"/>
  <c r="K62"/>
  <c r="C45" i="7"/>
  <c r="C46"/>
  <c r="C48"/>
  <c r="P196" i="1"/>
  <c r="R196"/>
  <c r="I172"/>
  <c r="I173"/>
  <c r="I176"/>
  <c r="C39" i="7"/>
  <c r="C38"/>
  <c r="C37"/>
  <c r="C36"/>
  <c r="C35"/>
  <c r="B39"/>
  <c r="B38"/>
  <c r="B37"/>
  <c r="B36"/>
  <c r="B35"/>
  <c r="B34"/>
  <c r="B33"/>
  <c r="A22" i="10"/>
  <c r="A23"/>
  <c r="A16"/>
  <c r="A17"/>
  <c r="H193" i="1"/>
  <c r="P194"/>
  <c r="R194" s="1"/>
  <c r="G150"/>
  <c r="H150"/>
  <c r="H169" s="1"/>
  <c r="H178" s="1"/>
  <c r="F169"/>
  <c r="F178" s="1"/>
  <c r="H191"/>
  <c r="P193"/>
  <c r="P189"/>
  <c r="P191"/>
  <c r="N184"/>
  <c r="J130"/>
  <c r="K116"/>
  <c r="G120" i="7"/>
  <c r="B117"/>
  <c r="B14"/>
  <c r="C29"/>
  <c r="C28"/>
  <c r="C27"/>
  <c r="C26"/>
  <c r="C25"/>
  <c r="C24"/>
  <c r="C23"/>
  <c r="C22"/>
  <c r="C21"/>
  <c r="C20"/>
  <c r="B29"/>
  <c r="B26"/>
  <c r="B27"/>
  <c r="B28"/>
  <c r="B20"/>
  <c r="B21"/>
  <c r="B22"/>
  <c r="B23"/>
  <c r="B24"/>
  <c r="B25"/>
  <c r="B19"/>
  <c r="N35" i="1"/>
  <c r="N43" s="1"/>
  <c r="N78" s="1"/>
  <c r="N100" s="1"/>
  <c r="N133" s="1"/>
  <c r="N208" s="1"/>
  <c r="J140"/>
  <c r="P100"/>
  <c r="P98"/>
  <c r="N289"/>
  <c r="B352"/>
  <c r="G356"/>
  <c r="H125"/>
  <c r="H124"/>
  <c r="G169" l="1"/>
  <c r="G178" s="1"/>
  <c r="I64" i="7"/>
  <c r="B181" i="1"/>
  <c r="C52" i="7"/>
  <c r="L49" i="1"/>
  <c r="D64" i="7"/>
  <c r="F96" i="1"/>
  <c r="O99" s="1"/>
  <c r="C30" i="7"/>
  <c r="C40" s="1"/>
  <c r="F196" i="1"/>
  <c r="G201" s="1"/>
  <c r="G222"/>
  <c r="F271"/>
  <c r="G64" i="7"/>
  <c r="B166" i="1"/>
  <c r="O48"/>
  <c r="C51"/>
  <c r="H67"/>
  <c r="G202"/>
  <c r="L62"/>
  <c r="I137" s="1"/>
  <c r="C44" i="7" s="1"/>
  <c r="L60" i="1"/>
  <c r="E73" l="1"/>
  <c r="N68"/>
  <c r="A68" s="1"/>
  <c r="N92"/>
  <c r="I84"/>
  <c r="I83"/>
  <c r="C15" i="7"/>
  <c r="D53" s="1"/>
  <c r="C57"/>
  <c r="I82" i="1"/>
  <c r="I139"/>
  <c r="I138"/>
  <c r="H204"/>
  <c r="B341"/>
  <c r="Q341" s="1"/>
  <c r="Q346" s="1"/>
  <c r="O271"/>
  <c r="H271"/>
  <c r="O73"/>
  <c r="T73"/>
  <c r="D22" i="7"/>
  <c r="D52"/>
  <c r="D33"/>
  <c r="N98" i="1"/>
  <c r="D28" i="7" l="1"/>
  <c r="D25"/>
  <c r="D38"/>
  <c r="D23"/>
  <c r="D20"/>
  <c r="D46"/>
  <c r="D40"/>
  <c r="D35"/>
  <c r="D30"/>
  <c r="D48"/>
  <c r="D19"/>
  <c r="D27"/>
  <c r="D37"/>
  <c r="D24"/>
  <c r="D36"/>
  <c r="D44"/>
  <c r="D57"/>
  <c r="D21"/>
  <c r="D29"/>
  <c r="D39"/>
  <c r="D26"/>
  <c r="D34"/>
  <c r="D45"/>
  <c r="O97" i="1"/>
  <c r="B99" s="1"/>
  <c r="T68"/>
  <c r="Q92"/>
  <c r="R92" s="1"/>
  <c r="C47" i="7"/>
  <c r="C50" s="1"/>
  <c r="I150" i="1"/>
  <c r="D50" i="7"/>
  <c r="D47"/>
  <c r="I167" i="1" l="1"/>
  <c r="C53" i="7" s="1"/>
  <c r="O335" i="1"/>
  <c r="B335" s="1"/>
  <c r="C55" i="7"/>
  <c r="D55" s="1"/>
  <c r="I169" i="1"/>
  <c r="I179" s="1"/>
  <c r="F194" s="1"/>
  <c r="H195" s="1"/>
  <c r="G199" l="1"/>
  <c r="G204" s="1"/>
  <c r="B57" i="7"/>
  <c r="C59"/>
  <c r="D59" s="1"/>
</calcChain>
</file>

<file path=xl/comments1.xml><?xml version="1.0" encoding="utf-8"?>
<comments xmlns="http://schemas.openxmlformats.org/spreadsheetml/2006/main">
  <authors>
    <author>Charlie Wilkins</author>
    <author>May31wl</author>
    <author>h56050</author>
    <author>gregory anthony byrne</author>
  </authors>
  <commentList>
    <comment ref="A10" authorId="0">
      <text>
        <r>
          <rPr>
            <b/>
            <sz val="8"/>
            <color indexed="81"/>
            <rFont val="Tahoma"/>
            <family val="2"/>
          </rPr>
          <t xml:space="preserve">This is the person that HUD should contact with any questions about the proposed RAD transaction.  </t>
        </r>
      </text>
    </comment>
    <comment ref="A31" authorId="0">
      <text>
        <r>
          <rPr>
            <b/>
            <sz val="8"/>
            <color indexed="81"/>
            <rFont val="Tahoma"/>
            <family val="2"/>
          </rPr>
          <t xml:space="preserve">Contract Number: Enter the 15 character Housing Assistance Payments (HAP) contract number. The HAP contract number will be in this format:
  XX999 indicating the PHA
  MR  indicating a Mod Rehab contract
  9999-9999 contract number
 </t>
        </r>
      </text>
    </comment>
    <comment ref="A46" authorId="0">
      <text>
        <r>
          <rPr>
            <b/>
            <sz val="8"/>
            <color indexed="81"/>
            <rFont val="Tahoma"/>
            <family val="2"/>
          </rPr>
          <t>Exhibit A of the Mod Rehab contract contains (1) units under contract by bedroom type, (2) Contract Rents for each bedroom type, and (3) Utility allowances for each bedroom type.</t>
        </r>
      </text>
    </comment>
    <comment ref="A80" authorId="0">
      <text>
        <r>
          <rPr>
            <b/>
            <sz val="8"/>
            <color indexed="81"/>
            <rFont val="Tahoma"/>
            <family val="2"/>
          </rPr>
          <t>The Owner is not required, at the time of application, to have completed an updated, third-party  Physical Needs Assessment (PNA). The Owner can estimate its capital needs and explain the basis for its estimates in the narrative box below. If the project includes market or other units, include the capital needs for those units as well in these estimates.</t>
        </r>
      </text>
    </comment>
    <comment ref="A82" authorId="1">
      <text>
        <r>
          <rPr>
            <b/>
            <sz val="8"/>
            <color indexed="81"/>
            <rFont val="Tahoma"/>
            <family val="2"/>
          </rPr>
          <t>Include all rehabilitation or constructions costs, site improvements, general requirements, contractor overhead, contractor profit, P&amp;P Bond or LoC, Contingency, Permits &amp; Impact Fees, and other costs.
If short-term needs will be addressed in initial repairs, include them in "Year 1" rather than "Years 2-5."</t>
        </r>
      </text>
    </comment>
    <comment ref="A89" authorId="0">
      <text>
        <r>
          <rPr>
            <b/>
            <sz val="8"/>
            <color indexed="81"/>
            <rFont val="Tahoma"/>
            <family val="2"/>
          </rPr>
          <t>The application calculates a "formula amount" for both the initial deposit to replacement reserve (IDRR) and the annual deposit to replacement reserve (ADRR). For purposes of the application, you must enter an amount ("Your Proposal") that is not less than these formula amounts.
The formula for the IDRR is as follows: the amount of short-term needs minus (5 x ADRR). (This formula is intended to insure that sufficient funds are available over the initial five years to cover identified needs.)
The formula for the ADRR is as follows: total of needs from years 2-20, divided by 19.</t>
        </r>
      </text>
    </comment>
    <comment ref="A114" authorId="0">
      <text>
        <r>
          <rPr>
            <b/>
            <sz val="8"/>
            <color indexed="81"/>
            <rFont val="Tahoma"/>
            <family val="2"/>
          </rPr>
          <t xml:space="preserve">If the Mod Rehab project has existing FHA-insured financing, it will have an FHA project number and an iREMS ID number.  </t>
        </r>
      </text>
    </comment>
    <comment ref="A135" authorId="2">
      <text>
        <r>
          <rPr>
            <b/>
            <sz val="8"/>
            <color indexed="81"/>
            <rFont val="Tahoma"/>
            <family val="2"/>
          </rPr>
          <t>Edit the FYE dates as needed.</t>
        </r>
      </text>
    </comment>
    <comment ref="A226" authorId="3">
      <text>
        <r>
          <rPr>
            <b/>
            <sz val="8"/>
            <color indexed="81"/>
            <rFont val="Tahoma"/>
            <family val="2"/>
          </rPr>
          <t>In many cases, the covered project will not have any acquisition costs.  If you will have acquisition costs, make sure that you have identified sources of financing, and that the acquisition costs are acceptable to your lender(s).</t>
        </r>
        <r>
          <rPr>
            <sz val="8"/>
            <color indexed="81"/>
            <rFont val="Tahoma"/>
            <family val="2"/>
          </rPr>
          <t xml:space="preserve">
</t>
        </r>
      </text>
    </comment>
    <comment ref="A227" authorId="3">
      <text>
        <r>
          <rPr>
            <b/>
            <sz val="8"/>
            <color indexed="81"/>
            <rFont val="Tahoma"/>
            <family val="2"/>
          </rPr>
          <t>Pre-populated based on your responses in Section 5.</t>
        </r>
      </text>
    </comment>
    <comment ref="A228" authorId="3">
      <text>
        <r>
          <rPr>
            <b/>
            <sz val="8"/>
            <color indexed="81"/>
            <rFont val="Tahoma"/>
            <family val="2"/>
          </rPr>
          <t>Enter other acquisition costs, if applicable.</t>
        </r>
        <r>
          <rPr>
            <sz val="8"/>
            <color indexed="81"/>
            <rFont val="Tahoma"/>
            <family val="2"/>
          </rPr>
          <t xml:space="preserve">
</t>
        </r>
      </text>
    </comment>
    <comment ref="A230" authorId="1">
      <text>
        <r>
          <rPr>
            <b/>
            <sz val="8"/>
            <color indexed="81"/>
            <rFont val="Tahoma"/>
            <family val="2"/>
          </rPr>
          <t>This amount is drawn from your input for immediate capital needs in Section 4.  If short-term needs will be addressed in initial repairs, include them in "Year 1" rather than "Years 2-5."</t>
        </r>
      </text>
    </comment>
    <comment ref="A232" authorId="3">
      <text>
        <r>
          <rPr>
            <b/>
            <sz val="8"/>
            <color indexed="81"/>
            <rFont val="Tahoma"/>
            <family val="2"/>
          </rPr>
          <t>Include the costs associated with any relocation, if applicable.</t>
        </r>
      </text>
    </comment>
    <comment ref="A235" authorId="3">
      <text>
        <r>
          <rPr>
            <b/>
            <sz val="8"/>
            <color indexed="81"/>
            <rFont val="Tahoma"/>
            <family val="2"/>
          </rPr>
          <t>Includes A/E fees to design project, prepare specifications, carry out inspections during construction, etc.</t>
        </r>
      </text>
    </comment>
    <comment ref="A236" authorId="3">
      <text>
        <r>
          <rPr>
            <b/>
            <sz val="8"/>
            <color indexed="81"/>
            <rFont val="Tahoma"/>
            <family val="2"/>
          </rPr>
          <t>Includes cost of PCA for the project.</t>
        </r>
        <r>
          <rPr>
            <sz val="8"/>
            <color indexed="81"/>
            <rFont val="Tahoma"/>
            <family val="2"/>
          </rPr>
          <t xml:space="preserve">
</t>
        </r>
      </text>
    </comment>
    <comment ref="A237" authorId="3">
      <text>
        <r>
          <rPr>
            <b/>
            <sz val="8"/>
            <color indexed="81"/>
            <rFont val="Tahoma"/>
            <family val="2"/>
          </rPr>
          <t>Legal fees may be incurred in submitting the application (and necessary certifications) and submitting the Financing Plan, and will be incurred in closing the transaction. Legal fees in establishing the single-asset entity to hold the project post-conversion (a lender will likely require this) would normally be considered "Organizational Costs" (see below).</t>
        </r>
      </text>
    </comment>
    <comment ref="A238" authorId="3">
      <text>
        <r>
          <rPr>
            <b/>
            <sz val="8"/>
            <color indexed="81"/>
            <rFont val="Tahoma"/>
            <family val="2"/>
          </rPr>
          <t>Many lenders require the borrower to pay fees for the lender's attorney.</t>
        </r>
        <r>
          <rPr>
            <sz val="8"/>
            <color indexed="81"/>
            <rFont val="Tahoma"/>
            <family val="2"/>
          </rPr>
          <t xml:space="preserve">
</t>
        </r>
      </text>
    </comment>
    <comment ref="A239" authorId="3">
      <text>
        <r>
          <rPr>
            <b/>
            <sz val="8"/>
            <color indexed="81"/>
            <rFont val="Tahoma"/>
            <family val="2"/>
          </rPr>
          <t>Includes cost of feasibility studies related to development of the project.</t>
        </r>
      </text>
    </comment>
    <comment ref="A240" authorId="3">
      <text>
        <r>
          <rPr>
            <b/>
            <sz val="8"/>
            <color indexed="81"/>
            <rFont val="Tahoma"/>
            <family val="2"/>
          </rPr>
          <t>Includes cost of environmental reports related to  development of the project.</t>
        </r>
      </text>
    </comment>
    <comment ref="A241" authorId="3">
      <text>
        <r>
          <rPr>
            <b/>
            <sz val="8"/>
            <color indexed="81"/>
            <rFont val="Tahoma"/>
            <family val="2"/>
          </rPr>
          <t>Includes cost of appraisal or market study as may be required by lender.</t>
        </r>
      </text>
    </comment>
    <comment ref="A242" authorId="3">
      <text>
        <r>
          <rPr>
            <b/>
            <sz val="8"/>
            <color indexed="81"/>
            <rFont val="Tahoma"/>
            <family val="2"/>
          </rPr>
          <t>Includes cost of accounting services during development of the project, for example for a cost certification audit.</t>
        </r>
        <r>
          <rPr>
            <sz val="8"/>
            <color indexed="81"/>
            <rFont val="Tahoma"/>
            <family val="2"/>
          </rPr>
          <t xml:space="preserve">
</t>
        </r>
      </text>
    </comment>
    <comment ref="A243" authorId="3">
      <text>
        <r>
          <rPr>
            <b/>
            <sz val="8"/>
            <color indexed="81"/>
            <rFont val="Tahoma"/>
            <family val="2"/>
          </rPr>
          <t>Includes cost of surveys related to development of the project.  Lenders typically require an as-built survey after construction completion.</t>
        </r>
      </text>
    </comment>
    <comment ref="A244" authorId="3">
      <text>
        <r>
          <rPr>
            <b/>
            <sz val="8"/>
            <color indexed="81"/>
            <rFont val="Tahoma"/>
            <family val="2"/>
          </rPr>
          <t xml:space="preserve">Enter other professional fees, if applicable. </t>
        </r>
      </text>
    </comment>
    <comment ref="A247" authorId="3">
      <text>
        <r>
          <rPr>
            <b/>
            <sz val="8"/>
            <color indexed="81"/>
            <rFont val="Tahoma"/>
            <family val="2"/>
          </rPr>
          <t>Includes cost of the initial (up front) Mortgage Insurance Premium on an FHA-insured mortgage loan.  Ask the lender for an estimate.</t>
        </r>
      </text>
    </comment>
    <comment ref="A248" authorId="3">
      <text>
        <r>
          <rPr>
            <b/>
            <sz val="8"/>
            <color indexed="81"/>
            <rFont val="Tahoma"/>
            <family val="2"/>
          </rPr>
          <t>Includes standard FHA application fee, also sometimes called an examination fee.</t>
        </r>
      </text>
    </comment>
    <comment ref="A249" authorId="3">
      <text>
        <r>
          <rPr>
            <b/>
            <sz val="8"/>
            <color indexed="81"/>
            <rFont val="Tahoma"/>
            <family val="2"/>
          </rPr>
          <t>Includes standard FHA inspection fee.</t>
        </r>
      </text>
    </comment>
    <comment ref="A250" authorId="3">
      <text>
        <r>
          <rPr>
            <b/>
            <sz val="8"/>
            <color indexed="81"/>
            <rFont val="Tahoma"/>
            <family val="2"/>
          </rPr>
          <t>Includes fee charged by lender related to financing of the project.  Also see "Lender's Legal Counsel" above.  Note that some lenders break the financing fee into components, such as an origination fee, a placement fee, and a processing fee.</t>
        </r>
      </text>
    </comment>
    <comment ref="A251" authorId="3">
      <text>
        <r>
          <rPr>
            <b/>
            <sz val="8"/>
            <color indexed="81"/>
            <rFont val="Tahoma"/>
            <family val="2"/>
          </rPr>
          <t>Includes costs associated with establishing the legal entity that will own the project after conversion.</t>
        </r>
      </text>
    </comment>
    <comment ref="A252" authorId="3">
      <text>
        <r>
          <rPr>
            <b/>
            <sz val="8"/>
            <color indexed="81"/>
            <rFont val="Tahoma"/>
            <family val="2"/>
          </rPr>
          <t>Title insurance premium.  Check with your lenders regarding the amount of title insurance that will be required (typically, coverage will be required at least equal to the original principal balances of all loans).</t>
        </r>
      </text>
    </comment>
    <comment ref="A253" authorId="3">
      <text>
        <r>
          <rPr>
            <b/>
            <sz val="8"/>
            <color indexed="81"/>
            <rFont val="Tahoma"/>
            <family val="2"/>
          </rPr>
          <t>Includes fee charged for recordation of any legal documents that must be placed in the local land records.  This will include the RAD Use Agreement and all mortgages or deeds of trust.</t>
        </r>
      </text>
    </comment>
    <comment ref="A254" authorId="3">
      <text>
        <r>
          <rPr>
            <b/>
            <sz val="8"/>
            <color indexed="81"/>
            <rFont val="Tahoma"/>
            <family val="2"/>
          </rPr>
          <t>Includes payment for the closing escrow agent.</t>
        </r>
      </text>
    </comment>
    <comment ref="A255" authorId="3">
      <text>
        <r>
          <rPr>
            <b/>
            <sz val="8"/>
            <color indexed="81"/>
            <rFont val="Tahoma"/>
            <family val="2"/>
          </rPr>
          <t>Includes penalty or premium charged for prepayment of existing loan.</t>
        </r>
      </text>
    </comment>
    <comment ref="A256" authorId="3">
      <text>
        <r>
          <rPr>
            <b/>
            <sz val="8"/>
            <color indexed="81"/>
            <rFont val="Tahoma"/>
            <family val="2"/>
          </rPr>
          <t>If the project has accounts payable that will not be paid as of the closing date, you will need to make arrangements to pay those payables at or prior to the closing.</t>
        </r>
      </text>
    </comment>
    <comment ref="A257" authorId="3">
      <text>
        <r>
          <rPr>
            <b/>
            <sz val="8"/>
            <color indexed="81"/>
            <rFont val="Tahoma"/>
            <family val="2"/>
          </rPr>
          <t>Includes the interest paid on the construction loan during the development period.  When estimating construction interest, make a month by month estimate of sources and uses to determine the amount that will need to be drawn on the construction loan each month, and remember to account for the period after construction completion and prior to closing of the permanent loan.  If you are utilizing a construction loan, be sure that your sources and uses of funds properly account for rental revenue and operating expenses during the construction and lease-up period (either by showing net rental income as a source of funds, by showing net expenses as a use of funds, or by showing income as a source and expenses as a use).</t>
        </r>
      </text>
    </comment>
    <comment ref="A258" authorId="3">
      <text>
        <r>
          <rPr>
            <b/>
            <sz val="8"/>
            <color indexed="81"/>
            <rFont val="Tahoma"/>
            <family val="2"/>
          </rPr>
          <t>Includes any fees paid to obtain the construction loan.  This could include an origination fee (points) and costs to cover the construction lender's attorney fees.</t>
        </r>
      </text>
    </comment>
    <comment ref="A259" authorId="3">
      <text>
        <r>
          <rPr>
            <b/>
            <sz val="8"/>
            <color indexed="81"/>
            <rFont val="Tahoma"/>
            <family val="2"/>
          </rPr>
          <t>Includes the cost of issuing bonds (4% tax credits are available only with tax-exempt bonds, and taxable bond financing may be an efficient approach for certain larger projects). Talk to bond counsel to obtain an estimate of those costs.</t>
        </r>
      </text>
    </comment>
    <comment ref="A260" authorId="3">
      <text>
        <r>
          <rPr>
            <b/>
            <sz val="8"/>
            <color indexed="81"/>
            <rFont val="Tahoma"/>
            <family val="2"/>
          </rPr>
          <t>Include other loan fees and costs, as applicable.</t>
        </r>
      </text>
    </comment>
    <comment ref="A263" authorId="3">
      <text>
        <r>
          <rPr>
            <b/>
            <sz val="8"/>
            <color indexed="81"/>
            <rFont val="Tahoma"/>
            <family val="2"/>
          </rPr>
          <t>The amount of the IDRR varies based on the lender's minimum reserve balance requirements, the stream of annual long term capital needs from the PCNA, and the annual reserve deposit level. Some projects will require a large IDRR, and others may require a small IDRR or no IDRR.</t>
        </r>
      </text>
    </comment>
    <comment ref="A264" authorId="3">
      <text>
        <r>
          <rPr>
            <b/>
            <sz val="8"/>
            <color indexed="81"/>
            <rFont val="Tahoma"/>
            <family val="2"/>
          </rPr>
          <t>If your permanent loan will be funded at the initial closing, this line item should contain an allowance for any temporary loss of NOI during the rehab and stabilization period.  Temporary loss of NOI could occur because of needing to hold units off line for rehab, and/or because operating expenses may be unusually high during rehab.</t>
        </r>
      </text>
    </comment>
    <comment ref="A265" authorId="3">
      <text>
        <r>
          <rPr>
            <b/>
            <sz val="8"/>
            <color indexed="81"/>
            <rFont val="Tahoma"/>
            <family val="2"/>
          </rPr>
          <t>Some lenders may require an operating reserve to guard against potential negative cash flow over the loan term.</t>
        </r>
      </text>
    </comment>
    <comment ref="A266" authorId="3">
      <text>
        <r>
          <rPr>
            <b/>
            <sz val="8"/>
            <color indexed="81"/>
            <rFont val="Tahoma"/>
            <family val="2"/>
          </rPr>
          <t>Lenders typically require that tax and insurance expenses be escrowed. Check with your lender regarding initial escrow funding.</t>
        </r>
      </text>
    </comment>
    <comment ref="A267" authorId="3">
      <text>
        <r>
          <rPr>
            <b/>
            <sz val="8"/>
            <color indexed="81"/>
            <rFont val="Tahoma"/>
            <family val="2"/>
          </rPr>
          <t>Include other reserves, as applicable. Some lenders may require additional reserves (for example, a Debt Service Reserve).</t>
        </r>
      </text>
    </comment>
    <comment ref="A270" authorId="3">
      <text>
        <r>
          <rPr>
            <b/>
            <sz val="8"/>
            <color indexed="81"/>
            <rFont val="Tahoma"/>
            <family val="2"/>
          </rPr>
          <t>For non-LIHTC transactions, the RAD Developer Fee may be up to 10 percent of the total development budget (all hard costs and reasonable soft costs), less  developer fee and  reserves and less any acquisition costs in non arms-length acquisitions, e.g., transfers of property title to related or wholly-owned entities for the purpose of meeting single asset entity ownership requirements. For LIHTC transactions, RAD permits a developer fee up to the lower of (a) 15% of total development cost and (b) the amount allowed by the state LIHTC allocating agency.</t>
        </r>
      </text>
    </comment>
    <comment ref="AO275" authorId="0">
      <text>
        <r>
          <rPr>
            <b/>
            <sz val="8"/>
            <color indexed="81"/>
            <rFont val="Tahoma"/>
            <family val="2"/>
          </rPr>
          <t xml:space="preserve">RAD allows PHA applicants to propose use of 9% LIHTCs without requiring that the PHA already hold a LIHTC Reservation letter.  In such cases, the PHA must provide information on the QAP application timeline and demonstrate recent success in obtaining 9% LIHTCs. If a CHAP is issued, then based on this information, HUD will establish a property-specific milestone date, by which the PHA must have received a LIHTC Reservation letter.  In addition, applicants proposing to utilize 9% credits must include a letter from the credit issuing authority- see the RAD Notice for detail. If the PHA is unable to secure such a letter from the credit-issuing agency, it must document its efforts to do so and must submit a self-scored QAP application. </t>
        </r>
      </text>
    </comment>
    <comment ref="A276" authorId="0">
      <text>
        <r>
          <rPr>
            <b/>
            <sz val="8"/>
            <color indexed="81"/>
            <rFont val="Tahoma"/>
            <family val="2"/>
          </rPr>
          <t xml:space="preserve">RAD allows PHA applicants to propose use of 9% LIHTCs without requiring that the PHA already hold a LIHTC Reservation letter.  In such cases, the PHA must provide information on the QAP application timeline and demonstrate recent success in obtaining 9% LIHTCs. If a CHAP is issued, then based on this information, HUD will establish a property-specific milestone date, by which the PHA must have received a LIHTC Reservation letter.  In addition, applicants proposing to utilize 9% credits must include a letter from the credit issuing authority- see the RAD Notice for detail. If the PHA is unable to secure such a letter from the credit-issuing agency, it must document its efforts to do so and must submit a self-scored QAP application. </t>
        </r>
      </text>
    </comment>
    <comment ref="A320" authorId="0">
      <text>
        <r>
          <rPr>
            <b/>
            <sz val="8"/>
            <color indexed="81"/>
            <rFont val="Tahoma"/>
            <family val="2"/>
          </rPr>
          <t>Discuss any needed accessibility modifications, including any rehabilitation mandated by 24 C.F.R. Section 8.23.</t>
        </r>
      </text>
    </comment>
    <comment ref="A329" authorId="0">
      <text>
        <r>
          <rPr>
            <b/>
            <sz val="8"/>
            <color indexed="81"/>
            <rFont val="Tahoma"/>
            <family val="2"/>
          </rPr>
          <t>In the Financing Plan, the Owner or proposed ownership entity must demonstrate previous successful experience (within the last several years) with properties requiring similar types and levels of development, rehabilitation, ownership, and operational capabilities.  Capacity and experience can be demonstrated with existing Owner staff and/or by adding relevant expertise to the development team. HUD's decision regarding capacity and experience will be made at the time the Financing Plan is reviewed.</t>
        </r>
      </text>
    </comment>
  </commentList>
</comments>
</file>

<file path=xl/sharedStrings.xml><?xml version="1.0" encoding="utf-8"?>
<sst xmlns="http://schemas.openxmlformats.org/spreadsheetml/2006/main" count="469" uniqueCount="338">
  <si>
    <t>Please explain how you have arrived at these estimates.</t>
  </si>
  <si>
    <t>Replacement Reserve Funding</t>
  </si>
  <si>
    <t>Annual Deposit to Repl. Reserve (ADRR)</t>
  </si>
  <si>
    <t>Initial Deposit to Repl. Reserve (IDRR)</t>
  </si>
  <si>
    <t>avg annual needs years 2-20</t>
  </si>
  <si>
    <t>avg annual needs years 6-20</t>
  </si>
  <si>
    <t>Formula Need</t>
  </si>
  <si>
    <t>Proposed</t>
  </si>
  <si>
    <t>Total Units Proposed for Conversion</t>
  </si>
  <si>
    <t>Units Proposed to be Reduced</t>
  </si>
  <si>
    <t>de minimis threshold</t>
  </si>
  <si>
    <t>1=same  2=increase  3=de minimis red'n  4=greater red'n</t>
  </si>
  <si>
    <t xml:space="preserve">     Units have already received Section 18 Demolition-Disposition approval from HUD</t>
  </si>
  <si>
    <t xml:space="preserve">     Reconfiguring efficiency apartments</t>
  </si>
  <si>
    <t xml:space="preserve">     Facilitating social service delivery</t>
  </si>
  <si>
    <t xml:space="preserve">     Units vacant for more than 24 months</t>
  </si>
  <si>
    <t xml:space="preserve">     Total</t>
  </si>
  <si>
    <t>Current Units Under Mod Rehab Contact</t>
  </si>
  <si>
    <t>Years 2-5 (Short-term)</t>
  </si>
  <si>
    <t>Years 6-20 (Long-term)</t>
  </si>
  <si>
    <t>Year 1 (Immediate)</t>
  </si>
  <si>
    <t>Pat Winslow</t>
  </si>
  <si>
    <t>Mod Rehab Application for Conversion</t>
  </si>
  <si>
    <t>ABC Mortgage Company</t>
  </si>
  <si>
    <t>President</t>
  </si>
  <si>
    <t>Letter from PHA agreeing to administer PBVs</t>
  </si>
  <si>
    <t>Total Units Post-RAD</t>
  </si>
  <si>
    <t>Environmental Reports</t>
  </si>
  <si>
    <t>Financing Letter of Intent for each proposed loan, grant, or equity contribution</t>
  </si>
  <si>
    <t>Appraisal / Market Study</t>
  </si>
  <si>
    <t>Instructions to Applicants: Owners of Mod Rehab Projects</t>
  </si>
  <si>
    <t>INTRODUCTION</t>
  </si>
  <si>
    <t>GENERAL INSTRUCTIONS</t>
  </si>
  <si>
    <t>Identify the person who will sign on behalf of the lender / investor:</t>
  </si>
  <si>
    <t>Name</t>
  </si>
  <si>
    <t>Identify the PHA that is contributing choice-mobility vouchers:</t>
  </si>
  <si>
    <t>Identify the person who will sign on behalf of the PHA that is contributing vouchers:</t>
  </si>
  <si>
    <t>1.</t>
  </si>
  <si>
    <t>2.</t>
  </si>
  <si>
    <t>3.</t>
  </si>
  <si>
    <t>4.</t>
  </si>
  <si>
    <t>5.</t>
  </si>
  <si>
    <t>Signature:</t>
  </si>
  <si>
    <t>New First Mortgage Loan</t>
  </si>
  <si>
    <t>Other #1</t>
  </si>
  <si>
    <t>Other #2</t>
  </si>
  <si>
    <t>Other #3</t>
  </si>
  <si>
    <t>Total Sources of Funds</t>
  </si>
  <si>
    <t>Other #4</t>
  </si>
  <si>
    <t>Other #5</t>
  </si>
  <si>
    <t>Other #6</t>
  </si>
  <si>
    <t>Operating Reserve</t>
  </si>
  <si>
    <t>Relocation Costs</t>
  </si>
  <si>
    <t>Initial Operating Deficit Escrow</t>
  </si>
  <si>
    <t>Upon completion of the application, print out the associated attachments.</t>
  </si>
  <si>
    <t>Units</t>
  </si>
  <si>
    <t>Average Bedroom Size</t>
  </si>
  <si>
    <t>Per Unit</t>
  </si>
  <si>
    <t>Pro Forma Sources and Uses</t>
  </si>
  <si>
    <t>Amount</t>
  </si>
  <si>
    <t>Stabilized Cash Flow Pro Forma</t>
  </si>
  <si>
    <t>Effective Gross Income</t>
  </si>
  <si>
    <t>Total Operating Expenses</t>
  </si>
  <si>
    <t>Annual Deposit to Replacement Reserve</t>
  </si>
  <si>
    <t xml:space="preserve">Operating Cash Flow </t>
  </si>
  <si>
    <t>Statement of Lender / Equity Provider:</t>
  </si>
  <si>
    <t>State any exceptions</t>
  </si>
  <si>
    <t>for participation in the Rental Assistance Demonstration Program (the “RAD Application”):</t>
  </si>
  <si>
    <t>Vacancy Loss and Bad Debt Loss/Concessions</t>
  </si>
  <si>
    <t>Complete one Application Form for each Mod Rehab project proposed for conversion.</t>
  </si>
  <si>
    <t>Mod Rehab Contract Number</t>
  </si>
  <si>
    <t>Contract Effective Date</t>
  </si>
  <si>
    <t>Contract Expiration Date</t>
  </si>
  <si>
    <t>0BR</t>
  </si>
  <si>
    <t>1BR</t>
  </si>
  <si>
    <t>2BR</t>
  </si>
  <si>
    <t>3BR</t>
  </si>
  <si>
    <t>4BR</t>
  </si>
  <si>
    <t>5BR+</t>
  </si>
  <si>
    <t>Total</t>
  </si>
  <si>
    <t>Project Name</t>
  </si>
  <si>
    <t>County</t>
  </si>
  <si>
    <t>Yes</t>
  </si>
  <si>
    <t>No</t>
  </si>
  <si>
    <t>Other Affordable Units</t>
  </si>
  <si>
    <t>Market Rate Units</t>
  </si>
  <si>
    <t>Post-RAD</t>
  </si>
  <si>
    <t>Vacancy Loss (Apartments)</t>
  </si>
  <si>
    <t>Bad Debt (Apartments)</t>
  </si>
  <si>
    <t>Warning: HUD will prosecute false claims and statements. Conviction may result in criminal and/or civil penalties (18 USC Sections 1001, 1010, 1012; 31 USC Sections 3729, 3802)</t>
  </si>
  <si>
    <t>Authorized Signature:</t>
  </si>
  <si>
    <t>Date Signed</t>
  </si>
  <si>
    <t>Date owner will sign this form</t>
  </si>
  <si>
    <t>NUMBER OF FATAL ERRORS</t>
  </si>
  <si>
    <t>Program standard</t>
  </si>
  <si>
    <t>Calculated Monthly P+I</t>
  </si>
  <si>
    <t>as of</t>
  </si>
  <si>
    <t>Current Monthly MIP</t>
  </si>
  <si>
    <t>per year</t>
  </si>
  <si>
    <t>Units under Contract</t>
  </si>
  <si>
    <t>Units to Convert</t>
  </si>
  <si>
    <t>Rents</t>
  </si>
  <si>
    <t>De Minimis Reduction Allowance</t>
  </si>
  <si>
    <t>Closing Escrow Agent Fee</t>
  </si>
  <si>
    <t>Operating Cash Flow</t>
  </si>
  <si>
    <t>Debt Service Coverage Ratio</t>
  </si>
  <si>
    <t>Existing Replacement Reserve Balance</t>
  </si>
  <si>
    <t>Existing Balance in Other Escrow Accounts</t>
  </si>
  <si>
    <t>Total Uses of Funds</t>
  </si>
  <si>
    <t>Sources of Funds</t>
  </si>
  <si>
    <t>Uses of Funds</t>
  </si>
  <si>
    <t>Are you requesting conversion to PBRA or to PBVs?</t>
  </si>
  <si>
    <t>PBRA (Project Based Rental Assistance)</t>
  </si>
  <si>
    <t>PBV (Project Based Vouchers)</t>
  </si>
  <si>
    <t xml:space="preserve">Project Street Address </t>
  </si>
  <si>
    <t>Other taxes and insurance</t>
  </si>
  <si>
    <t>Identify who will sign the certifications at the end of this form, on behalf of the owner / applicant</t>
  </si>
  <si>
    <t>Authorized Owner Representative</t>
  </si>
  <si>
    <t>Rental Assistance Demonstration (RAD)</t>
  </si>
  <si>
    <t>Office of Public Housing, Office of Multifamily Housing</t>
  </si>
  <si>
    <t>?</t>
  </si>
  <si>
    <t>Legal name of ownership entity</t>
  </si>
  <si>
    <t>Owner Contact Information:</t>
  </si>
  <si>
    <t>Contact Person</t>
  </si>
  <si>
    <t>Title</t>
  </si>
  <si>
    <t>Mailing Address</t>
  </si>
  <si>
    <t>City</t>
  </si>
  <si>
    <t>State</t>
  </si>
  <si>
    <t>Enter two character State code</t>
  </si>
  <si>
    <t>Zip Code</t>
  </si>
  <si>
    <t>Telephone</t>
  </si>
  <si>
    <t>Email</t>
  </si>
  <si>
    <t>The table below compares the units currently under the Mod Rehab contract, the number proposed for conversion, the number proposed to be reduced, and the applicable de minimis threshold. If applicable, indicate the number of reductions by eligible category in the rows that follow, along with an explanation in the accompanying text box.</t>
  </si>
  <si>
    <t>Current Replacement Reserve Balance</t>
  </si>
  <si>
    <t>Late/NSF charges</t>
  </si>
  <si>
    <t>Damage Charges</t>
  </si>
  <si>
    <t>Laundry/Vending</t>
  </si>
  <si>
    <t>Protective Services</t>
  </si>
  <si>
    <t>Are you proposing to take out a new first mortgage loan for this project?</t>
  </si>
  <si>
    <t>Gross Potential Rents (Apartments)</t>
  </si>
  <si>
    <t>Gross Potential Rents (Other)</t>
  </si>
  <si>
    <t>Concessions (Other)</t>
  </si>
  <si>
    <t>Other Income</t>
  </si>
  <si>
    <t>Explanation</t>
  </si>
  <si>
    <t xml:space="preserve">   Effective Gross Income</t>
  </si>
  <si>
    <t>Garbage and Trash Removal</t>
  </si>
  <si>
    <t>Maintenance Salaries</t>
  </si>
  <si>
    <t>Maintenance Supplies / Contract</t>
  </si>
  <si>
    <t>Other Operating &amp; Maintenance</t>
  </si>
  <si>
    <t>Real Estate Taxes</t>
  </si>
  <si>
    <t>Property / Liability Insurance</t>
  </si>
  <si>
    <t xml:space="preserve">   Total Operating Expenses</t>
  </si>
  <si>
    <t>Replacement Reserve Deposit</t>
  </si>
  <si>
    <t>Net Operating Income</t>
  </si>
  <si>
    <t>Principal and Interest</t>
  </si>
  <si>
    <t>MIP / Other Credit Enhancement</t>
  </si>
  <si>
    <t>Interest Income</t>
  </si>
  <si>
    <t>Total Utilities (Owner Paid)</t>
  </si>
  <si>
    <t>Existing First Mortgage Loan:</t>
  </si>
  <si>
    <t>Original Loan Amount</t>
  </si>
  <si>
    <t>Unpaid Principal Balance</t>
  </si>
  <si>
    <t>Origination Date</t>
  </si>
  <si>
    <t>Interest Rate</t>
  </si>
  <si>
    <t>Amortization Term</t>
  </si>
  <si>
    <t>Maturity Term</t>
  </si>
  <si>
    <t>Monthly P+I</t>
  </si>
  <si>
    <t>years</t>
  </si>
  <si>
    <t>Mod Rehab Contract Units</t>
  </si>
  <si>
    <t>Section 4:  Capital needs and Replacement Reserves</t>
  </si>
  <si>
    <t>Will this loan be refinanced in conjunction with the RAD Conversion?</t>
  </si>
  <si>
    <t>Section 5:  Existing Debt</t>
  </si>
  <si>
    <t>Tenant Services</t>
  </si>
  <si>
    <t>Interest Rate % per Year</t>
  </si>
  <si>
    <t>program minimum (interest + MIP)</t>
  </si>
  <si>
    <t xml:space="preserve">Mortgage Insurance Premium % </t>
  </si>
  <si>
    <t>years program maximum</t>
  </si>
  <si>
    <t>years program maximum for FHA</t>
  </si>
  <si>
    <t xml:space="preserve">   Maximum Supportable Mortgage Loan</t>
  </si>
  <si>
    <t>P&amp;I</t>
  </si>
  <si>
    <t>P&amp;I&amp;MIP</t>
  </si>
  <si>
    <t>Proposed Mortgage Loan Amount</t>
  </si>
  <si>
    <t>Calculated Annual Debt Service</t>
  </si>
  <si>
    <t>monthly P&amp;I</t>
  </si>
  <si>
    <t>monthly MIP</t>
  </si>
  <si>
    <t>Administrative Salaries and Expenses</t>
  </si>
  <si>
    <t>New First Mortgage Debt Service</t>
  </si>
  <si>
    <t>Historical Cash Flow</t>
  </si>
  <si>
    <t>Total Available For New Debt Service (NOI, less ongoing debt service payments)</t>
  </si>
  <si>
    <t>Post Conversion Debt Service and Cash Flow Summary</t>
  </si>
  <si>
    <t>Acquisition Costs</t>
  </si>
  <si>
    <t>Building and Land Acquisition</t>
  </si>
  <si>
    <t>Other Costs</t>
  </si>
  <si>
    <t>Construction Costs</t>
  </si>
  <si>
    <t>Professional Fees</t>
  </si>
  <si>
    <t>Architecture &amp; Engineering</t>
  </si>
  <si>
    <t>Physical Conditions Assessment</t>
  </si>
  <si>
    <t>Borrower's Legal Counsel</t>
  </si>
  <si>
    <t>Lender's Legal Counsel</t>
  </si>
  <si>
    <t>Feasibility Studies (LEAN Costs)</t>
  </si>
  <si>
    <t>Accounting</t>
  </si>
  <si>
    <t>Survey</t>
  </si>
  <si>
    <t>Loan Fees and Costs</t>
  </si>
  <si>
    <t>FHA MIP</t>
  </si>
  <si>
    <t>FHA Application Fee</t>
  </si>
  <si>
    <t>Financing Fee</t>
  </si>
  <si>
    <t>Organizational Costs</t>
  </si>
  <si>
    <t>Title Insurance/Exam Fee</t>
  </si>
  <si>
    <t>Recordation Fee</t>
  </si>
  <si>
    <t>Prepayment Penalty/Premium</t>
  </si>
  <si>
    <t>Payables</t>
  </si>
  <si>
    <t>Construction Interest</t>
  </si>
  <si>
    <t>Construction Loan Fees</t>
  </si>
  <si>
    <t>Cost of Bond Issuance</t>
  </si>
  <si>
    <t>Reserves</t>
  </si>
  <si>
    <t>Initial Deposit to Replacement Reserve</t>
  </si>
  <si>
    <t>Tax and Insurance Escrow</t>
  </si>
  <si>
    <t>Developer Fee</t>
  </si>
  <si>
    <t>Fiscal Year End:</t>
  </si>
  <si>
    <t>Are you requesting the Ranking Factor for Choice-Mobility?</t>
  </si>
  <si>
    <t>Are you requesting the Ranking Factor for Green Building and Energy Efficiency?</t>
  </si>
  <si>
    <t>1)</t>
  </si>
  <si>
    <t>2)</t>
  </si>
  <si>
    <t>3)</t>
  </si>
  <si>
    <t>4)</t>
  </si>
  <si>
    <t>5)</t>
  </si>
  <si>
    <t>Mod Rehab Contract number</t>
  </si>
  <si>
    <t>Section 2: Type of Conversion</t>
  </si>
  <si>
    <t>Section 1:  Owner and Project</t>
  </si>
  <si>
    <t>Section 3:  Unit Mix and Rents</t>
  </si>
  <si>
    <t>Section 6: Pro Forma Post-RAD Cash Flow</t>
  </si>
  <si>
    <t>Section 7: New First Mortgage Loan Sizing</t>
  </si>
  <si>
    <t>Section 8:  Pro Forma Sources and Uses of Funds</t>
  </si>
  <si>
    <t xml:space="preserve">RENTAL ASSISTANCE DEMONSTRATION </t>
  </si>
  <si>
    <t>As part of the application, the user will be completing both an Operating Pro-Forma and a Development Budget for the proposed conversion. An application cannot be submitted (see "fatal error" message, below) if the Pro-Forma or Development Budget do not balance or otherwise contain error messages.</t>
  </si>
  <si>
    <t>Submit the completed application, along with the signed attachments (where applicable), and email to RADApplication@hud.gov.</t>
  </si>
  <si>
    <t>HOW THIS EXCEL WORKBOOK WORKS</t>
  </si>
  <si>
    <t>Fill in all items that appear in grey highlight.</t>
  </si>
  <si>
    <t>Bright blue squares containing a white question mark offer additional guidance.               Place the mouse cursor over the square to read this guidance.</t>
  </si>
  <si>
    <t>If a "fatal error" message appears in red, the application cannot be submitted. Review the fatal error message and correct the input(s) as needed. The fatal error message will disappear once the input(s) has been corrected.</t>
  </si>
  <si>
    <t>PUPA</t>
  </si>
  <si>
    <t>Gross Potential Rents (Commercial)</t>
  </si>
  <si>
    <t>Vacancy Loss (Commercial)</t>
  </si>
  <si>
    <t>Do you have a LIHTC reservation?</t>
  </si>
  <si>
    <t>Discussion of QAP timing</t>
  </si>
  <si>
    <t>RAD requires that you demonstrate recent success, internally or through development team partners, in obtaining 9% LIHTCs. Below, briefly discuss your capacity and experience in obtaining 9% LIHTCs from the relevant State allocating agency.</t>
  </si>
  <si>
    <t>Demonstration of recent success obtaining 9% LIHTCs</t>
  </si>
  <si>
    <t>Provide evidence that the applicant diligently attempted to secure such a letter</t>
  </si>
  <si>
    <t>Efforts to secure letter from credit-issuing authority</t>
  </si>
  <si>
    <t>RAD requires that you attach a self-scored QAP application.  Below, briefly discuss why you believe that a QAP application for the subject project, at the indicated score, is likely to receive a 9% LIHTC award.</t>
  </si>
  <si>
    <t>Likelihood of obtaining 9% LIHTCs</t>
  </si>
  <si>
    <t>4% LIHTC</t>
  </si>
  <si>
    <t>9% LIHTC</t>
  </si>
  <si>
    <t>Do you have a letter from the credit-issuing authority as described in the RAD Notice?</t>
  </si>
  <si>
    <t>Section 10: Ranking Factors</t>
  </si>
  <si>
    <t>Section 11: Certification</t>
  </si>
  <si>
    <t>Mod Rehab Contract, including Exhibits</t>
  </si>
  <si>
    <t>Choice-Mobility Letter Agreement</t>
  </si>
  <si>
    <t>9% LIHTC Reservation Letter</t>
  </si>
  <si>
    <t>Letter from credit-issuing authority</t>
  </si>
  <si>
    <t>Self-Scored QAP Application for 9% LIHTCs</t>
  </si>
  <si>
    <t>The attachments indicated 'Yes' below must be included in your electronic application package.  Incomplete application packages will be rejected.</t>
  </si>
  <si>
    <t>Compiled comments received from residents and description of how comments are addressed in conversion plan</t>
  </si>
  <si>
    <t>Section 11: Narratives</t>
  </si>
  <si>
    <t>Description</t>
  </si>
  <si>
    <t>Discuss any needed accessibility modifications.</t>
  </si>
  <si>
    <t xml:space="preserve">Discuss any proposed relocation plans for the project. </t>
  </si>
  <si>
    <t>Discuss the capacity of the development team to undertake the proposed conversion.</t>
  </si>
  <si>
    <t>Section 12: Application Validation</t>
  </si>
  <si>
    <t>3 Year Historical Average Comparison</t>
  </si>
  <si>
    <t>Average</t>
  </si>
  <si>
    <t>Owner's Explanation of the Proposed Total Operating Cost being less then 85% of the 3 Year Historical Operating Expenses</t>
  </si>
  <si>
    <t>Attachment 1D – Choice-Mobility Letter Agreement</t>
  </si>
  <si>
    <t>6.</t>
  </si>
  <si>
    <t>Date:</t>
  </si>
  <si>
    <t>Identify the owner of the project that is receiving choice-mobility vouchers:</t>
  </si>
  <si>
    <t>Identify the person who will sign on behalf of the owner of the project that is receiving vouchers:</t>
  </si>
  <si>
    <t>Existing First Mortgage Debt Service</t>
  </si>
  <si>
    <t>Existing Other Debt Service:</t>
  </si>
  <si>
    <t>Net Operating Income (from Section 6)</t>
  </si>
  <si>
    <t>Ongoing Debt Service (from Section 5)</t>
  </si>
  <si>
    <t>Payoff Existing Loans (from Section 5)</t>
  </si>
  <si>
    <t>Total Development Cost</t>
  </si>
  <si>
    <t>Provide written responses in the grey highlighted rows below. Please limit each responses to 200 words.</t>
  </si>
  <si>
    <t>If FHA Insured, please provide the following information:</t>
  </si>
  <si>
    <t>FHA Project Number:</t>
  </si>
  <si>
    <t>Briefly discuss the application submission and approval timing that is provided under the current QAP. Please provide sufficient detail that HUD can understand when you will submit an application, when you will be notified regarding selection, and when a LIHTC Reservation letter would be issued to you.</t>
  </si>
  <si>
    <t xml:space="preserve">Briefly describe the land, location / neighborhood, and physical plans for the project. </t>
  </si>
  <si>
    <t>Capitalized terms herein shall have the meaning given to them in Notice PIH-2012-32 (the "Notice") and in the Rental Assistance Demonstration ("RAD").</t>
  </si>
  <si>
    <t>Discuss any known environmental or building product risks such as lead based paint, asbestos, PCBs, flood zone status, aluminum wiring, and fuel storage tanks (whether underground or above ground), along with associated remediation measures.</t>
  </si>
  <si>
    <t>Are you receiving choice-mobility vouchers?</t>
  </si>
  <si>
    <t>a)</t>
  </si>
  <si>
    <t>Proposed Total Monthly Sec 8 Rent</t>
  </si>
  <si>
    <t>Current Total Monthly Sec 8 Rent</t>
  </si>
  <si>
    <t>Existing Subordinate Loan:</t>
  </si>
  <si>
    <t>By signing this form, the applicant certifies that this lender has agreed to subordinate this loan to the new financing</t>
  </si>
  <si>
    <t>Explain reduction</t>
  </si>
  <si>
    <t>Explain increase</t>
  </si>
  <si>
    <t>Enter three-year historical cash flow data and proposed pro forma data (enter all numbers as positive values)</t>
  </si>
  <si>
    <t>Low Income Housing Tax Credit Equity - 4%</t>
  </si>
  <si>
    <t>Low Income Housing Tax Credit Equity - 9%</t>
  </si>
  <si>
    <t xml:space="preserve">Do you want to designate this project as your priority project? </t>
  </si>
  <si>
    <t>By signing this application, the applicant certifies that the owner or its affiliates has not submitted another Mod Rehab RAD application for which it is claiming priority project status. If an owner or its affiliates submits more than one Mod Rehab RAD application in which it is claiming priority project status, all applications will be rejected. Below, if applicable list all projects under Mod Rehab contracts that are controlled by the owner or its affiliates of the subject project:</t>
  </si>
  <si>
    <t>The proposed operating expenses is less than 85% of the 3 year historical average. Explanation is required.</t>
  </si>
  <si>
    <t>No explanation is required.</t>
  </si>
  <si>
    <t>Annual Deposit to the Replacement Reserve</t>
  </si>
  <si>
    <t>Enter the current balance of the project's Replacement Reserve and the proposed Initial Deposit and</t>
  </si>
  <si>
    <t>enter %</t>
  </si>
  <si>
    <t>There are several explanation boxes that extend the full width of this form. Increase or decrease the height of the box as needed (click to the left on the horizontal line below the row number, then drag the line up or down as needed).</t>
  </si>
  <si>
    <t>Total Monthly Rent</t>
  </si>
  <si>
    <t xml:space="preserve">Enter the most recent estimate of capital needs for the project, broken down by Immediate, Short-term, and Long-term needs. If these break-downs are not available, provide reasonable estimates. </t>
  </si>
  <si>
    <t>The total proposed operating expenses is less than 85% of the 3 year historical average. Explanation in the Financing Letter of Intent is required.</t>
  </si>
  <si>
    <t>Bad Debt (Commercial)</t>
  </si>
  <si>
    <t>FHA Inspection Fee</t>
  </si>
  <si>
    <t>Discuss any known market competitiveness issues, such as small unit sizes or limited on-site parking, and how the conversion plans to address these issues.</t>
  </si>
  <si>
    <t>Note that, for the purposes of reviewing applications, HUD has standardized some of the financing assumptions. These benchmarks/assumptions are only for the purposes of reviewing the applications; actual lender underwriting may be different. If an entry trips one of these assumptions, an error message will appear, indicating either that the user provide an explanation or that the user enter an amount that complies with the standardized assumption.</t>
  </si>
  <si>
    <t>project post-conversion.</t>
  </si>
  <si>
    <t>Enter the current rent schedule from the Mod Rehab contract and information for the assisted and unassisted units at the</t>
  </si>
  <si>
    <t>Current Contract Rent Levels</t>
  </si>
  <si>
    <t>Current Utility Allowance</t>
  </si>
  <si>
    <t>Property Management Fee</t>
  </si>
  <si>
    <t>In accordance with Notice PIH-2012-32, this Excel-based Application Form shall be used by owners of Mod Rehab projects in submitting applications under Section 2.2 of the Rental Assistance Demonstration (RAD).</t>
  </si>
  <si>
    <t>PHA's Explanation of the Capital Needs and Replacement Reserves Estimates</t>
  </si>
  <si>
    <t>Attachment 2D – Financing Letter of Interest/Intent for Mod Rehab Projects</t>
  </si>
  <si>
    <t>This letter of interest/intent is not a firm commitment.</t>
  </si>
  <si>
    <t>Identify the lender firm / equity investor that will sign the Financing Letter of Interest/Intent</t>
  </si>
  <si>
    <t>Are you requesting a Choice-Mobility exemption?</t>
  </si>
  <si>
    <r>
      <t xml:space="preserve">Once all information has been entered, print the following form-generated attachments (where applicable):
          • </t>
    </r>
    <r>
      <rPr>
        <b/>
        <sz val="11"/>
        <color rgb="FF000000"/>
        <rFont val="Calibri"/>
        <family val="2"/>
        <scheme val="minor"/>
      </rPr>
      <t>Financing Letter of Interest/Intent</t>
    </r>
    <r>
      <rPr>
        <sz val="11"/>
        <color rgb="FF000000"/>
        <rFont val="Calibri"/>
        <family val="2"/>
        <scheme val="minor"/>
      </rPr>
      <t xml:space="preserve">. This is a document that a lender or equity investor must sign.  A PDF copy of the signed document must be submitted with the RAD Application.  It is designed to give the lender or equity investor information on key aspects of the proposed transaction. A separate Financing Letter of Interest/Intent must be submitted for each proposed source of funding. Failure to submit all of the required Letters of Interest/Intent with the application will result in its rejection.
          • </t>
    </r>
    <r>
      <rPr>
        <b/>
        <sz val="11"/>
        <color rgb="FF000000"/>
        <rFont val="Calibri"/>
        <family val="2"/>
        <scheme val="minor"/>
      </rPr>
      <t>Choice-Mobility Letter Agreement</t>
    </r>
    <r>
      <rPr>
        <sz val="11"/>
        <color rgb="FF000000"/>
        <rFont val="Calibri"/>
        <family val="2"/>
        <scheme val="minor"/>
      </rPr>
      <t>. This is a document that will be signed by both the PHA that is providing choice-mobility vouchers and by the Mod Rehab project owner whose RAD project will receive the choice-mobility vouchers.  A PDF copy of the signed document must be submitted with the Application in order to qualify for the choice-mobility ranking factor.
These attachments will include the name of the authorized representative identified in the application. Additionally, the Financing Letter of Interest/Intent will include both a Statement of Sources and Uses and a Financing Pro-Forma, generated from the information submitted on the Application Form.
Note that the Application Form, along with all the attachments, must be submitted electronically as part of the submission package. The full list of attachments needed will be automatically generated at the end of the Application Form once it has been completed.</t>
    </r>
  </si>
  <si>
    <t>I hereby certify to the following: (1) that I have the requisite authority to execute this application on behalf of the owner; (2) that HUD can rely upon this certification in evaluating the Application, (3) that I acknowledge that I have read and understand PIH Notice 2012-32 (the "Notice"), which describes the Rental Assistance Demonstration (RAD) (the "Program"), and agree to comply with all requirements of the Program or Notice; (4) that all materials submitted in association with the application are accurate, complete and not misleading; (5) that the application meets all applicable eligibility requirements for the Program set forth in the Notice; (6) that neither the Applicant, owner, the management agent of the Project, or any Principal (as defined in HUD Form-2530) is currently debarred or suspended from participation in any federal program, has a delinquent federal debt, has any litigation of other claim pending or threatened, or has any judgement or lien in favor of the government of the United States of America or any agency or instrumentality; (7) that, if selected for award, the owner will comply with the fair housing and civil rights requirements at 24 CFR 5.105(a) (general requirements) and will affirmatively further fair housing; and (8) that, if selected for an award, the owner will comply with all provisions of HUD’s Commitment to Enter into a HAP (CHAP), which shall indicate the HUD-approved terms and conditions for conversion of assistance, or will indicate to HUD within 15 days that it is refusing the terms of the CHAP and withdrawing from RAD participation.</t>
  </si>
  <si>
    <t>Is FHA insurance proposed?</t>
  </si>
  <si>
    <t>Units above the de minimis threshold</t>
  </si>
  <si>
    <t>If IDRR &gt; formula, what should ADD be at least?:</t>
  </si>
  <si>
    <t>OMB Approval Number 2577-xxxx
(Issue Date x/xx) (Expires x/xx)</t>
  </si>
  <si>
    <t>OMB Approval Number 2577-xxxx (Issue date x/xx) (Expires x/xx)</t>
  </si>
  <si>
    <t>If required, this worksheet should be printed, signed and attached as a PDF to the application email.</t>
  </si>
  <si>
    <t>If required, this worksheet should be printed, signed and attached as a PDF to the application email</t>
  </si>
  <si>
    <r>
      <rPr>
        <b/>
        <sz val="10"/>
        <color theme="1"/>
        <rFont val="Calibri"/>
        <family val="2"/>
        <scheme val="minor"/>
      </rPr>
      <t>Paperwork Reduction Notice:</t>
    </r>
    <r>
      <rPr>
        <sz val="10"/>
        <color theme="1"/>
        <rFont val="Calibri"/>
        <family val="2"/>
        <scheme val="minor"/>
      </rPr>
      <t xml:space="preserve"> The information collection requirements contained in this notice have been approved by the Office of Management and Budget (OMB) under the Paperwork Reduction Act of 1995 (44 U.S.C. 3520).  Public reporting burden for this collection of information is estimated to average 2 hours per response, including the time for reviewing instructions, searching existing data sources , gathering and maintaining the data needed, and completing and reviewing the collection of information.  This agency may not collect this information, and you are not required to complete this form, unless it displays a currently valid OMB control number. 
This collection of information is required for applying to the Rental Assistance Demonstration pursuant to PL-112-55 and HUD requirements as explained in PIH Notice PIH-2012-032.  The information will be used to provide HUD with sufficient information to enable a determination that the proposed conversion is financially feasible and that HUD statutory and regulatory requirements have been met.
Please address any comments or questions on this data collection to rad@hud.gov and the appropriate personnel will respond to your inquiry in a timely manner. HUD may not collect this information, and you are not required to complete this form unless it displays a currently valid OMB number. Limited confidentiality is assured.</t>
    </r>
  </si>
  <si>
    <r>
      <rPr>
        <b/>
        <u/>
        <sz val="10"/>
        <color theme="1"/>
        <rFont val="Calibri"/>
        <family val="2"/>
        <scheme val="minor"/>
      </rPr>
      <t>Note:</t>
    </r>
    <r>
      <rPr>
        <sz val="10"/>
        <color theme="1"/>
        <rFont val="Calibri"/>
        <family val="2"/>
        <scheme val="minor"/>
      </rPr>
      <t xml:space="preserve"> This Excel Spreadsheet has multiple worksheets listed in the tabs below.  Depending upon each worksheet’s applicability to your application, you may be required to fill out several of these worksheets in order for HUD to consider your application complete.  To navigate amoung the worksheets, click the indivdual worksheet tabs at the bottom of this window.  If no worksheet tabs are visible, select "Options ..." from the "Tools" menu.  In the dialogue box, select the "View" tab and then "Normal".</t>
    </r>
  </si>
  <si>
    <t>U.S. Department of HUD, Form HUD-5261</t>
  </si>
</sst>
</file>

<file path=xl/styles.xml><?xml version="1.0" encoding="utf-8"?>
<styleSheet xmlns="http://schemas.openxmlformats.org/spreadsheetml/2006/main">
  <numFmts count="12">
    <numFmt numFmtId="5" formatCode="&quot;$&quot;#,##0_);\(&quot;$&quot;#,##0\)"/>
    <numFmt numFmtId="44" formatCode="_(&quot;$&quot;* #,##0.00_);_(&quot;$&quot;* \(#,##0.00\);_(&quot;$&quot;* &quot;-&quot;??_);_(@_)"/>
    <numFmt numFmtId="43" formatCode="_(* #,##0.00_);_(* \(#,##0.00\);_(* &quot;-&quot;??_);_(@_)"/>
    <numFmt numFmtId="164" formatCode="mm/dd/yyyy"/>
    <numFmt numFmtId="165" formatCode="&quot;$&quot;#,##0.00"/>
    <numFmt numFmtId="166" formatCode="&quot;$&quot;#,##0"/>
    <numFmt numFmtId="167" formatCode="0.0%"/>
    <numFmt numFmtId="168" formatCode="0.000%"/>
    <numFmt numFmtId="169" formatCode="0.0"/>
    <numFmt numFmtId="170" formatCode="_(&quot;$&quot;* #,##0_);_(&quot;$&quot;* \(#,##0\);_(&quot;$&quot;* &quot;-&quot;??_);_(@_)"/>
    <numFmt numFmtId="171" formatCode="[$-409]mmmm\ d\,\ yyyy;@"/>
    <numFmt numFmtId="172" formatCode="0.0000%"/>
  </numFmts>
  <fonts count="7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color indexed="8"/>
      <name val="Times New Roman"/>
      <family val="1"/>
    </font>
    <font>
      <sz val="12"/>
      <color indexed="8"/>
      <name val="Times New Roman"/>
      <family val="1"/>
    </font>
    <font>
      <b/>
      <sz val="12"/>
      <color indexed="8"/>
      <name val="Times New Roman"/>
      <family val="1"/>
    </font>
    <font>
      <sz val="12"/>
      <name val="Times New Roman"/>
      <family val="1"/>
    </font>
    <font>
      <b/>
      <sz val="8"/>
      <color indexed="81"/>
      <name val="Tahoma"/>
      <family val="2"/>
    </font>
    <font>
      <b/>
      <sz val="12"/>
      <color indexed="9"/>
      <name val="Times New Roman"/>
      <family val="1"/>
    </font>
    <font>
      <u/>
      <sz val="11"/>
      <color indexed="12"/>
      <name val="Calibri"/>
      <family val="2"/>
    </font>
    <font>
      <b/>
      <sz val="12"/>
      <name val="Times New Roman"/>
      <family val="1"/>
    </font>
    <font>
      <b/>
      <i/>
      <sz val="12"/>
      <color indexed="10"/>
      <name val="Times New Roman"/>
      <family val="1"/>
    </font>
    <font>
      <b/>
      <sz val="11"/>
      <color indexed="9"/>
      <name val="Calibri"/>
      <family val="2"/>
    </font>
    <font>
      <sz val="11"/>
      <color indexed="8"/>
      <name val="Times New Roman"/>
      <family val="1"/>
    </font>
    <font>
      <sz val="10"/>
      <name val="MS Sans Serif"/>
      <family val="2"/>
    </font>
    <font>
      <sz val="12"/>
      <color indexed="8"/>
      <name val="Calibri"/>
      <family val="2"/>
    </font>
    <font>
      <b/>
      <sz val="20"/>
      <color indexed="8"/>
      <name val="Calibri"/>
      <family val="2"/>
    </font>
    <font>
      <b/>
      <sz val="12"/>
      <color indexed="8"/>
      <name val="Calibri"/>
      <family val="2"/>
    </font>
    <font>
      <b/>
      <sz val="12"/>
      <color indexed="9"/>
      <name val="Calibri"/>
      <family val="2"/>
    </font>
    <font>
      <b/>
      <sz val="12"/>
      <name val="Calibri"/>
      <family val="2"/>
    </font>
    <font>
      <i/>
      <sz val="12"/>
      <name val="Calibri"/>
      <family val="2"/>
    </font>
    <font>
      <i/>
      <sz val="12"/>
      <color indexed="8"/>
      <name val="Calibri"/>
      <family val="2"/>
    </font>
    <font>
      <sz val="12"/>
      <name val="Calibri"/>
      <family val="2"/>
    </font>
    <font>
      <sz val="12"/>
      <color indexed="23"/>
      <name val="Times New Roman"/>
      <family val="1"/>
    </font>
    <font>
      <i/>
      <sz val="12"/>
      <color indexed="8"/>
      <name val="Times New Roman"/>
      <family val="1"/>
    </font>
    <font>
      <sz val="8"/>
      <color indexed="81"/>
      <name val="Tahoma"/>
      <family val="2"/>
    </font>
    <font>
      <sz val="8"/>
      <name val="Verdana"/>
      <family val="2"/>
    </font>
    <font>
      <b/>
      <sz val="11"/>
      <color theme="0"/>
      <name val="Calibri"/>
      <family val="2"/>
      <scheme val="minor"/>
    </font>
    <font>
      <b/>
      <sz val="12"/>
      <color theme="1"/>
      <name val="Times New Roman"/>
      <family val="1"/>
    </font>
    <font>
      <sz val="12"/>
      <color theme="1"/>
      <name val="Times New Roman"/>
      <family val="1"/>
    </font>
    <font>
      <sz val="10"/>
      <color theme="1"/>
      <name val="Times New Roman"/>
      <family val="1"/>
    </font>
    <font>
      <b/>
      <sz val="12"/>
      <color theme="0"/>
      <name val="Times New Roman"/>
      <family val="1"/>
    </font>
    <font>
      <i/>
      <sz val="12"/>
      <color theme="1"/>
      <name val="Times New Roman"/>
      <family val="1"/>
    </font>
    <font>
      <b/>
      <sz val="16"/>
      <color theme="1"/>
      <name val="Calibri"/>
      <family val="2"/>
      <scheme val="minor"/>
    </font>
    <font>
      <sz val="11"/>
      <color rgb="FF000000"/>
      <name val="Calibri"/>
      <family val="2"/>
      <scheme val="minor"/>
    </font>
    <font>
      <b/>
      <sz val="11"/>
      <color rgb="FF000000"/>
      <name val="Calibri"/>
      <family val="2"/>
      <scheme val="minor"/>
    </font>
    <font>
      <b/>
      <sz val="12"/>
      <color rgb="FFFF0000"/>
      <name val="Times New Roman"/>
      <family val="1"/>
    </font>
    <font>
      <i/>
      <sz val="12"/>
      <color rgb="FFFF0000"/>
      <name val="Times New Roman"/>
      <family val="1"/>
    </font>
    <font>
      <sz val="12"/>
      <color theme="0" tint="-0.499984740745262"/>
      <name val="Times New Roman"/>
      <family val="1"/>
    </font>
    <font>
      <sz val="12"/>
      <color theme="1"/>
      <name val="Calibri"/>
      <family val="2"/>
      <scheme val="minor"/>
    </font>
    <font>
      <b/>
      <sz val="12"/>
      <color theme="0"/>
      <name val="Calibri"/>
      <family val="2"/>
      <scheme val="minor"/>
    </font>
    <font>
      <b/>
      <sz val="12"/>
      <name val="Calibri"/>
      <family val="2"/>
      <scheme val="minor"/>
    </font>
    <font>
      <sz val="12"/>
      <name val="Calibri"/>
      <family val="2"/>
      <scheme val="minor"/>
    </font>
    <font>
      <sz val="10"/>
      <name val="Calibri"/>
      <family val="2"/>
      <scheme val="minor"/>
    </font>
    <font>
      <b/>
      <sz val="20"/>
      <color theme="1"/>
      <name val="Calibri"/>
      <family val="2"/>
      <scheme val="minor"/>
    </font>
    <font>
      <b/>
      <sz val="12"/>
      <color theme="1"/>
      <name val="Calibri"/>
      <family val="2"/>
      <scheme val="minor"/>
    </font>
    <font>
      <sz val="11"/>
      <color theme="1"/>
      <name val="Times New Roman"/>
      <family val="1"/>
    </font>
    <font>
      <b/>
      <u/>
      <sz val="12"/>
      <color indexed="8"/>
      <name val="Times New Roman"/>
      <family val="1"/>
    </font>
    <font>
      <i/>
      <sz val="12"/>
      <color indexed="10"/>
      <name val="Times New Roman"/>
      <family val="1"/>
    </font>
    <font>
      <sz val="12"/>
      <color rgb="FFFF0000"/>
      <name val="Times New Roman"/>
      <family val="1"/>
    </font>
    <font>
      <u/>
      <sz val="12"/>
      <color indexed="12"/>
      <name val="Calibri"/>
      <family val="2"/>
    </font>
    <font>
      <sz val="12"/>
      <color indexed="9"/>
      <name val="Times New Roman"/>
      <family val="1"/>
    </font>
    <font>
      <sz val="12"/>
      <color indexed="10"/>
      <name val="Times New Roman"/>
      <family val="1"/>
    </font>
    <font>
      <b/>
      <i/>
      <sz val="12"/>
      <color rgb="FFFF0000"/>
      <name val="Times New Roman"/>
      <family val="1"/>
    </font>
    <font>
      <i/>
      <sz val="12"/>
      <name val="Times New Roman"/>
      <family val="1"/>
    </font>
    <font>
      <sz val="12"/>
      <color indexed="13"/>
      <name val="Times New Roman"/>
      <family val="1"/>
    </font>
    <font>
      <sz val="12"/>
      <color theme="0"/>
      <name val="Times New Roman"/>
      <family val="1"/>
    </font>
    <font>
      <b/>
      <i/>
      <sz val="12"/>
      <name val="Times New Roman"/>
      <family val="1"/>
    </font>
    <font>
      <b/>
      <sz val="11"/>
      <color indexed="8"/>
      <name val="Times New Roman"/>
      <family val="1"/>
    </font>
    <font>
      <sz val="11"/>
      <color theme="0" tint="-0.499984740745262"/>
      <name val="Times New Roman"/>
      <family val="1"/>
    </font>
    <font>
      <i/>
      <sz val="11"/>
      <color indexed="10"/>
      <name val="Times New Roman"/>
      <family val="1"/>
    </font>
    <font>
      <b/>
      <sz val="14"/>
      <color indexed="8"/>
      <name val="Times New Roman"/>
      <family val="1"/>
    </font>
    <font>
      <b/>
      <sz val="10"/>
      <color theme="1"/>
      <name val="Times New Roman"/>
      <family val="1"/>
    </font>
    <font>
      <i/>
      <sz val="11"/>
      <color theme="1"/>
      <name val="Times New Roman"/>
      <family val="1"/>
    </font>
    <font>
      <i/>
      <sz val="1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s>
  <fills count="18">
    <fill>
      <patternFill patternType="none"/>
    </fill>
    <fill>
      <patternFill patternType="gray125"/>
    </fill>
    <fill>
      <patternFill patternType="solid">
        <fgColor indexed="13"/>
        <bgColor indexed="64"/>
      </patternFill>
    </fill>
    <fill>
      <patternFill patternType="solid">
        <fgColor indexed="21"/>
        <bgColor indexed="64"/>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40"/>
        <bgColor indexed="64"/>
      </patternFill>
    </fill>
    <fill>
      <patternFill patternType="solid">
        <fgColor indexed="31"/>
        <bgColor indexed="64"/>
      </patternFill>
    </fill>
    <fill>
      <patternFill patternType="solid">
        <fgColor indexed="8"/>
        <bgColor indexed="64"/>
      </patternFill>
    </fill>
    <fill>
      <patternFill patternType="solid">
        <fgColor indexed="55"/>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1"/>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64"/>
      </left>
      <right style="thin">
        <color indexed="64"/>
      </right>
      <top style="thin">
        <color indexed="64"/>
      </top>
      <bottom style="double">
        <color indexed="64"/>
      </bottom>
      <diagonal/>
    </border>
  </borders>
  <cellStyleXfs count="9">
    <xf numFmtId="0" fontId="0" fillId="0" borderId="0"/>
    <xf numFmtId="44" fontId="5" fillId="0" borderId="0" applyFont="0" applyFill="0" applyBorder="0" applyAlignment="0" applyProtection="0"/>
    <xf numFmtId="44" fontId="17" fillId="0" borderId="0" applyFont="0" applyFill="0" applyBorder="0" applyAlignment="0" applyProtection="0"/>
    <xf numFmtId="0" fontId="12" fillId="0" borderId="0" applyNumberFormat="0" applyFill="0" applyBorder="0" applyAlignment="0" applyProtection="0">
      <alignment vertical="top"/>
      <protection locked="0"/>
    </xf>
    <xf numFmtId="0" fontId="17" fillId="0" borderId="0"/>
    <xf numFmtId="9" fontId="5" fillId="0" borderId="0" applyFont="0" applyFill="0" applyBorder="0" applyAlignment="0" applyProtection="0"/>
    <xf numFmtId="43" fontId="5" fillId="0" borderId="0" applyFont="0" applyFill="0" applyBorder="0" applyAlignment="0" applyProtection="0"/>
    <xf numFmtId="0" fontId="4" fillId="0" borderId="0"/>
    <xf numFmtId="0" fontId="3" fillId="0" borderId="0"/>
  </cellStyleXfs>
  <cellXfs count="572">
    <xf numFmtId="0" fontId="0" fillId="0" borderId="0" xfId="0"/>
    <xf numFmtId="0" fontId="7" fillId="4" borderId="0" xfId="0" applyFont="1" applyFill="1"/>
    <xf numFmtId="0" fontId="7" fillId="4" borderId="0" xfId="0" applyFont="1" applyFill="1" applyBorder="1"/>
    <xf numFmtId="0" fontId="7" fillId="4" borderId="2" xfId="0" applyFont="1" applyFill="1" applyBorder="1"/>
    <xf numFmtId="0" fontId="9" fillId="2" borderId="0" xfId="0" applyFont="1" applyFill="1"/>
    <xf numFmtId="0" fontId="7" fillId="4" borderId="0" xfId="0" applyFont="1" applyFill="1" applyAlignment="1">
      <alignment horizontal="center"/>
    </xf>
    <xf numFmtId="0" fontId="7" fillId="4" borderId="0" xfId="0" applyFont="1" applyFill="1" applyAlignment="1">
      <alignment horizontal="left"/>
    </xf>
    <xf numFmtId="0" fontId="7" fillId="4" borderId="14" xfId="0" applyFont="1" applyFill="1" applyBorder="1" applyAlignment="1">
      <alignment horizontal="center"/>
    </xf>
    <xf numFmtId="0" fontId="7" fillId="4" borderId="0" xfId="0" applyFont="1" applyFill="1" applyBorder="1" applyAlignment="1">
      <alignment horizontal="left"/>
    </xf>
    <xf numFmtId="0" fontId="7" fillId="6" borderId="12" xfId="0" applyFont="1" applyFill="1" applyBorder="1" applyAlignment="1" applyProtection="1">
      <alignment horizontal="left"/>
    </xf>
    <xf numFmtId="0" fontId="9" fillId="2" borderId="0" xfId="0" applyFont="1" applyFill="1" applyBorder="1"/>
    <xf numFmtId="0" fontId="7" fillId="4" borderId="0" xfId="0" applyFont="1" applyFill="1" applyBorder="1" applyAlignment="1">
      <alignment horizontal="right"/>
    </xf>
    <xf numFmtId="0" fontId="9" fillId="4" borderId="0" xfId="0" applyFont="1" applyFill="1" applyBorder="1" applyAlignment="1">
      <alignment horizontal="left" vertical="top" wrapText="1"/>
    </xf>
    <xf numFmtId="0" fontId="9" fillId="4" borderId="0" xfId="0" applyFont="1" applyFill="1" applyBorder="1" applyAlignment="1"/>
    <xf numFmtId="0" fontId="13" fillId="4" borderId="0" xfId="0" applyFont="1" applyFill="1" applyBorder="1" applyAlignment="1">
      <alignment horizontal="left" vertical="center"/>
    </xf>
    <xf numFmtId="0" fontId="7" fillId="5" borderId="0" xfId="0" applyFont="1" applyFill="1" applyBorder="1"/>
    <xf numFmtId="0" fontId="7" fillId="5" borderId="0" xfId="0" applyFont="1" applyFill="1"/>
    <xf numFmtId="0" fontId="7" fillId="5" borderId="0" xfId="0" applyFont="1" applyFill="1" applyAlignment="1">
      <alignment horizontal="center"/>
    </xf>
    <xf numFmtId="0" fontId="7" fillId="5" borderId="0" xfId="0" applyFont="1" applyFill="1" applyAlignment="1">
      <alignment horizontal="left"/>
    </xf>
    <xf numFmtId="0" fontId="7" fillId="5" borderId="0" xfId="0" applyFont="1" applyFill="1" applyBorder="1" applyAlignment="1">
      <alignment horizontal="left"/>
    </xf>
    <xf numFmtId="0" fontId="8" fillId="0" borderId="0" xfId="0" applyFont="1"/>
    <xf numFmtId="0" fontId="7" fillId="0" borderId="0" xfId="0" applyFont="1"/>
    <xf numFmtId="0" fontId="18" fillId="4" borderId="0" xfId="0" applyFont="1" applyFill="1"/>
    <xf numFmtId="0" fontId="18" fillId="0" borderId="0" xfId="0" applyFont="1"/>
    <xf numFmtId="0" fontId="20" fillId="4" borderId="0" xfId="0" applyFont="1" applyFill="1" applyAlignment="1"/>
    <xf numFmtId="0" fontId="18" fillId="4" borderId="0" xfId="0" applyFont="1" applyFill="1" applyBorder="1"/>
    <xf numFmtId="0" fontId="18" fillId="4" borderId="4" xfId="0" applyFont="1" applyFill="1" applyBorder="1" applyAlignment="1">
      <alignment horizontal="left" vertical="center"/>
    </xf>
    <xf numFmtId="0" fontId="18" fillId="4" borderId="0" xfId="0" applyFont="1" applyFill="1" applyBorder="1" applyAlignment="1">
      <alignment horizontal="left" wrapText="1"/>
    </xf>
    <xf numFmtId="0" fontId="18" fillId="4" borderId="9" xfId="0" applyFont="1" applyFill="1" applyBorder="1" applyAlignment="1">
      <alignment horizontal="left" wrapText="1"/>
    </xf>
    <xf numFmtId="2" fontId="18" fillId="4" borderId="0" xfId="0" applyNumberFormat="1" applyFont="1" applyFill="1" applyBorder="1" applyAlignment="1">
      <alignment horizontal="left" wrapText="1"/>
    </xf>
    <xf numFmtId="0" fontId="22" fillId="10" borderId="4" xfId="0" applyFont="1" applyFill="1" applyBorder="1"/>
    <xf numFmtId="0" fontId="23" fillId="10" borderId="9" xfId="0" applyFont="1" applyFill="1" applyBorder="1" applyAlignment="1">
      <alignment horizontal="center"/>
    </xf>
    <xf numFmtId="0" fontId="21" fillId="9" borderId="2" xfId="0" applyFont="1" applyFill="1" applyBorder="1"/>
    <xf numFmtId="0" fontId="21" fillId="9" borderId="3" xfId="0" applyFont="1" applyFill="1" applyBorder="1"/>
    <xf numFmtId="0" fontId="23" fillId="10" borderId="4" xfId="0" applyFont="1" applyFill="1" applyBorder="1" applyAlignment="1">
      <alignment horizontal="center"/>
    </xf>
    <xf numFmtId="0" fontId="18" fillId="4" borderId="4" xfId="0" applyFont="1" applyFill="1" applyBorder="1" applyAlignment="1">
      <alignment horizontal="left" indent="1"/>
    </xf>
    <xf numFmtId="166" fontId="18" fillId="4" borderId="4" xfId="1" applyNumberFormat="1" applyFont="1" applyFill="1" applyBorder="1"/>
    <xf numFmtId="166" fontId="18" fillId="4" borderId="9" xfId="1" applyNumberFormat="1" applyFont="1" applyFill="1" applyBorder="1"/>
    <xf numFmtId="0" fontId="18" fillId="4" borderId="16" xfId="0" applyFont="1" applyFill="1" applyBorder="1" applyAlignment="1">
      <alignment horizontal="left" indent="1"/>
    </xf>
    <xf numFmtId="166" fontId="18" fillId="4" borderId="16" xfId="1" applyNumberFormat="1" applyFont="1" applyFill="1" applyBorder="1" applyAlignment="1">
      <alignment horizontal="right"/>
    </xf>
    <xf numFmtId="166" fontId="18" fillId="4" borderId="17" xfId="0" applyNumberFormat="1" applyFont="1" applyFill="1" applyBorder="1" applyAlignment="1">
      <alignment horizontal="right"/>
    </xf>
    <xf numFmtId="0" fontId="18" fillId="4" borderId="0" xfId="0" applyFont="1" applyFill="1" applyBorder="1" applyAlignment="1">
      <alignment horizontal="left"/>
    </xf>
    <xf numFmtId="0" fontId="20" fillId="4" borderId="4" xfId="0" applyFont="1" applyFill="1" applyBorder="1" applyAlignment="1">
      <alignment horizontal="left" wrapText="1" indent="3"/>
    </xf>
    <xf numFmtId="166" fontId="20" fillId="4" borderId="4" xfId="0" applyNumberFormat="1" applyFont="1" applyFill="1" applyBorder="1" applyAlignment="1">
      <alignment vertical="top"/>
    </xf>
    <xf numFmtId="166" fontId="20" fillId="4" borderId="9" xfId="0" applyNumberFormat="1" applyFont="1" applyFill="1" applyBorder="1" applyAlignment="1">
      <alignment vertical="top"/>
    </xf>
    <xf numFmtId="0" fontId="18" fillId="4" borderId="4" xfId="0" applyFont="1" applyFill="1" applyBorder="1" applyAlignment="1">
      <alignment horizontal="left" vertical="top" wrapText="1"/>
    </xf>
    <xf numFmtId="166" fontId="18" fillId="4" borderId="4" xfId="0" applyNumberFormat="1" applyFont="1" applyFill="1" applyBorder="1" applyAlignment="1">
      <alignment horizontal="right" vertical="top" wrapText="1"/>
    </xf>
    <xf numFmtId="166" fontId="18" fillId="4" borderId="9" xfId="0" applyNumberFormat="1" applyFont="1" applyFill="1" applyBorder="1" applyAlignment="1">
      <alignment horizontal="right" vertical="top" wrapText="1"/>
    </xf>
    <xf numFmtId="166" fontId="23" fillId="10" borderId="4" xfId="0" applyNumberFormat="1" applyFont="1" applyFill="1" applyBorder="1" applyAlignment="1">
      <alignment horizontal="center"/>
    </xf>
    <xf numFmtId="166" fontId="23" fillId="10" borderId="9" xfId="0" applyNumberFormat="1" applyFont="1" applyFill="1" applyBorder="1" applyAlignment="1">
      <alignment horizontal="center"/>
    </xf>
    <xf numFmtId="5" fontId="18" fillId="4" borderId="4" xfId="0" applyNumberFormat="1" applyFont="1" applyFill="1" applyBorder="1" applyAlignment="1">
      <alignment horizontal="left" indent="1"/>
    </xf>
    <xf numFmtId="166" fontId="18" fillId="4" borderId="4" xfId="1" applyNumberFormat="1" applyFont="1" applyFill="1" applyBorder="1" applyAlignment="1">
      <alignment horizontal="right"/>
    </xf>
    <xf numFmtId="0" fontId="20" fillId="4" borderId="18" xfId="0" applyFont="1" applyFill="1" applyBorder="1" applyAlignment="1">
      <alignment horizontal="left" wrapText="1" indent="3"/>
    </xf>
    <xf numFmtId="166" fontId="20" fillId="4" borderId="18" xfId="0" applyNumberFormat="1" applyFont="1" applyFill="1" applyBorder="1" applyAlignment="1">
      <alignment vertical="top"/>
    </xf>
    <xf numFmtId="166" fontId="20" fillId="4" borderId="19" xfId="0" applyNumberFormat="1" applyFont="1" applyFill="1" applyBorder="1" applyAlignment="1">
      <alignment vertical="top"/>
    </xf>
    <xf numFmtId="0" fontId="21" fillId="9" borderId="1" xfId="0" applyFont="1" applyFill="1" applyBorder="1"/>
    <xf numFmtId="169" fontId="24" fillId="10" borderId="4" xfId="0" applyNumberFormat="1" applyFont="1" applyFill="1" applyBorder="1" applyAlignment="1">
      <alignment horizontal="center"/>
    </xf>
    <xf numFmtId="5" fontId="18" fillId="4" borderId="4" xfId="1" applyNumberFormat="1" applyFont="1" applyFill="1" applyBorder="1"/>
    <xf numFmtId="0" fontId="18" fillId="4" borderId="4" xfId="0" applyFont="1" applyFill="1" applyBorder="1" applyAlignment="1">
      <alignment horizontal="left" indent="2"/>
    </xf>
    <xf numFmtId="5" fontId="18" fillId="4" borderId="4" xfId="0" applyNumberFormat="1" applyFont="1" applyFill="1" applyBorder="1"/>
    <xf numFmtId="37" fontId="18" fillId="4" borderId="9" xfId="0" applyNumberFormat="1" applyFont="1" applyFill="1" applyBorder="1"/>
    <xf numFmtId="0" fontId="20" fillId="4" borderId="20" xfId="0" applyFont="1" applyFill="1" applyBorder="1" applyAlignment="1">
      <alignment horizontal="left" indent="1"/>
    </xf>
    <xf numFmtId="5" fontId="20" fillId="4" borderId="20" xfId="0" applyNumberFormat="1" applyFont="1" applyFill="1" applyBorder="1" applyAlignment="1">
      <alignment horizontal="right"/>
    </xf>
    <xf numFmtId="5" fontId="20" fillId="4" borderId="21" xfId="0" applyNumberFormat="1" applyFont="1" applyFill="1" applyBorder="1" applyAlignment="1">
      <alignment horizontal="right"/>
    </xf>
    <xf numFmtId="0" fontId="20" fillId="4" borderId="4" xfId="0" applyFont="1" applyFill="1" applyBorder="1" applyAlignment="1">
      <alignment horizontal="left" indent="1"/>
    </xf>
    <xf numFmtId="170" fontId="20" fillId="4" borderId="4" xfId="0" applyNumberFormat="1" applyFont="1" applyFill="1" applyBorder="1" applyAlignment="1">
      <alignment horizontal="right"/>
    </xf>
    <xf numFmtId="170" fontId="20" fillId="4" borderId="9" xfId="0" applyNumberFormat="1" applyFont="1" applyFill="1" applyBorder="1" applyAlignment="1">
      <alignment horizontal="right"/>
    </xf>
    <xf numFmtId="5" fontId="18" fillId="4" borderId="9" xfId="0" applyNumberFormat="1" applyFont="1" applyFill="1" applyBorder="1"/>
    <xf numFmtId="0" fontId="18" fillId="4" borderId="22" xfId="0" applyFont="1" applyFill="1" applyBorder="1" applyAlignment="1">
      <alignment horizontal="left" indent="1"/>
    </xf>
    <xf numFmtId="5" fontId="18" fillId="4" borderId="22" xfId="1" applyNumberFormat="1" applyFont="1" applyFill="1" applyBorder="1" applyAlignment="1">
      <alignment horizontal="right"/>
    </xf>
    <xf numFmtId="5" fontId="18" fillId="4" borderId="23" xfId="0" applyNumberFormat="1" applyFont="1" applyFill="1" applyBorder="1" applyAlignment="1">
      <alignment horizontal="right"/>
    </xf>
    <xf numFmtId="0" fontId="20" fillId="4" borderId="4" xfId="0" applyFont="1" applyFill="1" applyBorder="1"/>
    <xf numFmtId="0" fontId="18" fillId="4" borderId="24" xfId="0" applyFont="1" applyFill="1" applyBorder="1" applyAlignment="1">
      <alignment horizontal="left"/>
    </xf>
    <xf numFmtId="0" fontId="18" fillId="4" borderId="6" xfId="0" applyFont="1" applyFill="1" applyBorder="1" applyAlignment="1">
      <alignment horizontal="left"/>
    </xf>
    <xf numFmtId="0" fontId="18" fillId="4" borderId="8" xfId="0" applyFont="1" applyFill="1" applyBorder="1" applyAlignment="1">
      <alignment horizontal="left"/>
    </xf>
    <xf numFmtId="0" fontId="25" fillId="4" borderId="0" xfId="0" applyFont="1" applyFill="1" applyBorder="1"/>
    <xf numFmtId="0" fontId="25" fillId="4" borderId="0" xfId="0" applyFont="1" applyFill="1"/>
    <xf numFmtId="0" fontId="26" fillId="4" borderId="0" xfId="0" applyFont="1" applyFill="1" applyBorder="1" applyAlignment="1">
      <alignment horizontal="left" vertical="top" wrapText="1"/>
    </xf>
    <xf numFmtId="0" fontId="7" fillId="0" borderId="0" xfId="0" applyFont="1" applyFill="1"/>
    <xf numFmtId="0" fontId="18" fillId="0" borderId="0" xfId="0" applyNumberFormat="1" applyFont="1" applyAlignment="1">
      <alignment vertical="top"/>
    </xf>
    <xf numFmtId="171" fontId="16" fillId="4" borderId="0" xfId="0" applyNumberFormat="1" applyFont="1" applyFill="1" applyBorder="1" applyAlignment="1"/>
    <xf numFmtId="0" fontId="7" fillId="0" borderId="0" xfId="0" applyFont="1" applyFill="1" applyBorder="1" applyAlignment="1"/>
    <xf numFmtId="0" fontId="18" fillId="0" borderId="0" xfId="0" applyFont="1" applyBorder="1"/>
    <xf numFmtId="0" fontId="25" fillId="4" borderId="0" xfId="0" applyFont="1" applyFill="1" applyBorder="1" applyAlignment="1"/>
    <xf numFmtId="0" fontId="18" fillId="0" borderId="0" xfId="0" applyFont="1" applyFill="1" applyBorder="1" applyAlignment="1"/>
    <xf numFmtId="0" fontId="22" fillId="4" borderId="0" xfId="0" applyFont="1" applyFill="1" applyBorder="1" applyAlignment="1">
      <alignment vertical="center"/>
    </xf>
    <xf numFmtId="0" fontId="22" fillId="4" borderId="0" xfId="0" applyFont="1" applyFill="1" applyBorder="1" applyAlignment="1">
      <alignment horizontal="left" vertical="center"/>
    </xf>
    <xf numFmtId="0" fontId="25" fillId="4" borderId="0" xfId="0" applyFont="1" applyFill="1" applyBorder="1" applyAlignment="1">
      <alignment horizontal="right" vertical="center"/>
    </xf>
    <xf numFmtId="0" fontId="18" fillId="0" borderId="25" xfId="0" applyFont="1" applyBorder="1"/>
    <xf numFmtId="0" fontId="19" fillId="4" borderId="0" xfId="0" applyFont="1" applyFill="1" applyAlignment="1"/>
    <xf numFmtId="0" fontId="25" fillId="4" borderId="0" xfId="0" applyFont="1" applyFill="1" applyBorder="1" applyAlignment="1">
      <alignment horizontal="left"/>
    </xf>
    <xf numFmtId="0" fontId="18" fillId="4" borderId="2" xfId="0" applyFont="1" applyFill="1" applyBorder="1"/>
    <xf numFmtId="0" fontId="18" fillId="4" borderId="3" xfId="0" applyFont="1" applyFill="1" applyBorder="1"/>
    <xf numFmtId="0" fontId="18" fillId="4" borderId="4" xfId="0" applyFont="1" applyFill="1" applyBorder="1"/>
    <xf numFmtId="0" fontId="18" fillId="4" borderId="9" xfId="0" applyFont="1" applyFill="1" applyBorder="1"/>
    <xf numFmtId="0" fontId="18" fillId="4" borderId="6" xfId="0" applyFont="1" applyFill="1" applyBorder="1"/>
    <xf numFmtId="0" fontId="18" fillId="4" borderId="7" xfId="0" applyFont="1" applyFill="1" applyBorder="1"/>
    <xf numFmtId="0" fontId="18" fillId="4" borderId="8" xfId="0" applyFont="1" applyFill="1" applyBorder="1"/>
    <xf numFmtId="0" fontId="6" fillId="4" borderId="0" xfId="0" applyFont="1" applyFill="1" applyBorder="1"/>
    <xf numFmtId="0" fontId="7" fillId="4" borderId="2" xfId="0" applyFont="1" applyFill="1" applyBorder="1" applyAlignment="1">
      <alignment horizontal="left"/>
    </xf>
    <xf numFmtId="0" fontId="7" fillId="4" borderId="4" xfId="0" applyFont="1" applyFill="1" applyBorder="1"/>
    <xf numFmtId="0" fontId="7" fillId="6" borderId="6" xfId="0" applyFont="1" applyFill="1" applyBorder="1" applyAlignment="1" applyProtection="1">
      <alignment horizontal="left"/>
      <protection locked="0"/>
    </xf>
    <xf numFmtId="0" fontId="7" fillId="4" borderId="4" xfId="0" applyFont="1" applyFill="1" applyBorder="1" applyAlignment="1">
      <alignment horizontal="left"/>
    </xf>
    <xf numFmtId="0" fontId="7" fillId="4" borderId="9" xfId="0" applyFont="1" applyFill="1" applyBorder="1" applyAlignment="1">
      <alignment horizontal="left"/>
    </xf>
    <xf numFmtId="0" fontId="7" fillId="6" borderId="14" xfId="0" applyFont="1" applyFill="1" applyBorder="1" applyAlignment="1" applyProtection="1">
      <alignment horizontal="center"/>
      <protection locked="0"/>
    </xf>
    <xf numFmtId="168" fontId="7" fillId="6" borderId="14" xfId="5" applyNumberFormat="1" applyFont="1" applyFill="1" applyBorder="1" applyAlignment="1" applyProtection="1">
      <alignment horizontal="left"/>
      <protection locked="0"/>
    </xf>
    <xf numFmtId="1" fontId="7" fillId="6" borderId="14" xfId="5" applyNumberFormat="1" applyFont="1" applyFill="1" applyBorder="1" applyAlignment="1" applyProtection="1">
      <alignment horizontal="left"/>
      <protection locked="0"/>
    </xf>
    <xf numFmtId="0" fontId="7" fillId="6" borderId="13" xfId="0" applyFont="1" applyFill="1" applyBorder="1" applyAlignment="1" applyProtection="1">
      <alignment horizontal="left"/>
      <protection locked="0"/>
    </xf>
    <xf numFmtId="0" fontId="7" fillId="4" borderId="9" xfId="0" applyFont="1" applyFill="1" applyBorder="1"/>
    <xf numFmtId="0" fontId="7" fillId="4" borderId="0" xfId="0" applyFont="1" applyFill="1" applyBorder="1" applyAlignment="1">
      <alignment horizontal="left" indent="1"/>
    </xf>
    <xf numFmtId="0" fontId="8" fillId="4" borderId="0" xfId="0" applyFont="1" applyFill="1" applyBorder="1"/>
    <xf numFmtId="169" fontId="7" fillId="4" borderId="0" xfId="0" applyNumberFormat="1" applyFont="1" applyFill="1" applyBorder="1"/>
    <xf numFmtId="0" fontId="8" fillId="4" borderId="0" xfId="0" applyFont="1" applyFill="1" applyBorder="1" applyAlignment="1">
      <alignment horizontal="left" indent="1"/>
    </xf>
    <xf numFmtId="0" fontId="13" fillId="4" borderId="9" xfId="0" applyFont="1" applyFill="1" applyBorder="1" applyAlignment="1">
      <alignment horizontal="left" vertical="center"/>
    </xf>
    <xf numFmtId="0" fontId="9" fillId="4" borderId="9" xfId="0" applyFont="1" applyFill="1" applyBorder="1" applyAlignment="1">
      <alignment horizontal="left"/>
    </xf>
    <xf numFmtId="0" fontId="14" fillId="4" borderId="0" xfId="0" applyFont="1" applyFill="1" applyBorder="1"/>
    <xf numFmtId="0" fontId="7" fillId="4" borderId="7" xfId="0" applyFont="1" applyFill="1" applyBorder="1"/>
    <xf numFmtId="0" fontId="7" fillId="4" borderId="8" xfId="0" applyFont="1" applyFill="1" applyBorder="1"/>
    <xf numFmtId="0" fontId="18" fillId="4" borderId="0" xfId="0" quotePrefix="1" applyFont="1" applyFill="1"/>
    <xf numFmtId="0" fontId="9" fillId="4" borderId="0" xfId="0" applyFont="1" applyFill="1" applyBorder="1" applyAlignment="1">
      <alignment vertical="top" wrapText="1"/>
    </xf>
    <xf numFmtId="0" fontId="9" fillId="4" borderId="9" xfId="0" applyFont="1" applyFill="1" applyBorder="1" applyAlignment="1">
      <alignment vertical="top" wrapText="1"/>
    </xf>
    <xf numFmtId="0" fontId="7" fillId="4" borderId="0" xfId="0" applyFont="1" applyFill="1" applyBorder="1" applyAlignment="1"/>
    <xf numFmtId="0" fontId="9" fillId="4" borderId="0" xfId="0" applyFont="1" applyFill="1" applyBorder="1" applyAlignment="1" applyProtection="1">
      <alignment vertical="top" wrapText="1"/>
      <protection locked="0"/>
    </xf>
    <xf numFmtId="0" fontId="7" fillId="4" borderId="0" xfId="0" applyFont="1" applyFill="1" applyBorder="1" applyAlignment="1">
      <alignment vertical="center" wrapText="1"/>
    </xf>
    <xf numFmtId="0" fontId="27" fillId="4" borderId="0" xfId="0" applyFont="1" applyFill="1" applyBorder="1" applyAlignment="1">
      <alignment horizontal="left" vertical="top" wrapText="1"/>
    </xf>
    <xf numFmtId="0" fontId="8" fillId="4" borderId="0" xfId="0" applyFont="1" applyFill="1"/>
    <xf numFmtId="0" fontId="13" fillId="4" borderId="0" xfId="0" applyFont="1" applyFill="1" applyBorder="1" applyAlignment="1">
      <alignment vertical="top"/>
    </xf>
    <xf numFmtId="0" fontId="7" fillId="4" borderId="4" xfId="0" applyFont="1" applyFill="1" applyBorder="1" applyAlignment="1">
      <alignment horizontal="center"/>
    </xf>
    <xf numFmtId="0" fontId="11" fillId="4" borderId="4" xfId="0" applyFont="1" applyFill="1" applyBorder="1" applyAlignment="1">
      <alignment horizontal="center"/>
    </xf>
    <xf numFmtId="0" fontId="7" fillId="4" borderId="6" xfId="0" applyFont="1" applyFill="1" applyBorder="1" applyAlignment="1">
      <alignment horizontal="center"/>
    </xf>
    <xf numFmtId="0" fontId="13" fillId="4" borderId="4" xfId="0" applyFont="1" applyFill="1" applyBorder="1" applyAlignment="1">
      <alignment horizontal="left"/>
    </xf>
    <xf numFmtId="0" fontId="9" fillId="4" borderId="15" xfId="0" applyFont="1" applyFill="1" applyBorder="1" applyAlignment="1" applyProtection="1">
      <alignment horizontal="center" vertical="top" wrapText="1"/>
      <protection locked="0"/>
    </xf>
    <xf numFmtId="0" fontId="7" fillId="6" borderId="14" xfId="0" applyFont="1" applyFill="1" applyBorder="1" applyAlignment="1" applyProtection="1">
      <alignment horizontal="left"/>
      <protection locked="0"/>
    </xf>
    <xf numFmtId="165" fontId="7" fillId="11" borderId="0" xfId="5" applyNumberFormat="1" applyFont="1" applyFill="1" applyBorder="1" applyAlignment="1" applyProtection="1">
      <alignment horizontal="left"/>
      <protection locked="0"/>
    </xf>
    <xf numFmtId="0" fontId="7" fillId="11" borderId="0" xfId="0" applyFont="1" applyFill="1" applyBorder="1"/>
    <xf numFmtId="0" fontId="32" fillId="11" borderId="0" xfId="0" applyFont="1" applyFill="1" applyBorder="1" applyAlignment="1">
      <alignment horizontal="left"/>
    </xf>
    <xf numFmtId="0" fontId="32" fillId="11" borderId="0" xfId="0" applyFont="1" applyFill="1" applyBorder="1"/>
    <xf numFmtId="0" fontId="32" fillId="11" borderId="0" xfId="0" applyFont="1" applyFill="1" applyBorder="1" applyAlignment="1">
      <alignment horizontal="right"/>
    </xf>
    <xf numFmtId="0" fontId="31" fillId="11" borderId="0" xfId="0" applyFont="1" applyFill="1" applyBorder="1" applyAlignment="1">
      <alignment horizontal="center"/>
    </xf>
    <xf numFmtId="0" fontId="32" fillId="11" borderId="0" xfId="0" applyFont="1" applyFill="1" applyBorder="1" applyAlignment="1"/>
    <xf numFmtId="0" fontId="32" fillId="11" borderId="0" xfId="0" applyFont="1" applyFill="1" applyBorder="1" applyAlignment="1">
      <alignment horizontal="center"/>
    </xf>
    <xf numFmtId="0" fontId="32" fillId="11" borderId="0" xfId="0" applyFont="1" applyFill="1" applyBorder="1" applyAlignment="1">
      <alignment vertical="top" wrapText="1"/>
    </xf>
    <xf numFmtId="0" fontId="32" fillId="11" borderId="9" xfId="0" applyFont="1" applyFill="1" applyBorder="1" applyAlignment="1">
      <alignment vertical="top" wrapText="1"/>
    </xf>
    <xf numFmtId="0" fontId="32" fillId="11" borderId="4" xfId="0" applyFont="1" applyFill="1" applyBorder="1" applyAlignment="1">
      <alignment horizontal="left"/>
    </xf>
    <xf numFmtId="0" fontId="32" fillId="11" borderId="4" xfId="0" applyFont="1" applyFill="1" applyBorder="1" applyAlignment="1"/>
    <xf numFmtId="0" fontId="32" fillId="11" borderId="0" xfId="0" applyFont="1" applyFill="1" applyBorder="1" applyAlignment="1">
      <alignment wrapText="1"/>
    </xf>
    <xf numFmtId="0" fontId="32" fillId="11" borderId="0" xfId="0" applyFont="1" applyFill="1" applyBorder="1" applyAlignment="1">
      <alignment horizontal="left" vertical="top"/>
    </xf>
    <xf numFmtId="0" fontId="31" fillId="11" borderId="0" xfId="0" applyFont="1" applyFill="1" applyBorder="1" applyAlignment="1">
      <alignment horizontal="left" vertical="top" wrapText="1"/>
    </xf>
    <xf numFmtId="0" fontId="31" fillId="11" borderId="0" xfId="0" applyFont="1" applyFill="1" applyBorder="1" applyAlignment="1">
      <alignment vertical="top" wrapText="1"/>
    </xf>
    <xf numFmtId="0" fontId="31" fillId="11" borderId="0" xfId="0" applyFont="1" applyFill="1" applyBorder="1" applyAlignment="1">
      <alignment horizontal="left" vertical="top"/>
    </xf>
    <xf numFmtId="0" fontId="31" fillId="11" borderId="0" xfId="0" applyFont="1" applyFill="1" applyBorder="1" applyAlignment="1">
      <alignment horizontal="left"/>
    </xf>
    <xf numFmtId="0" fontId="35" fillId="11" borderId="4" xfId="0" applyFont="1" applyFill="1" applyBorder="1" applyAlignment="1">
      <alignment horizontal="left" vertical="top" wrapText="1"/>
    </xf>
    <xf numFmtId="0" fontId="7" fillId="11" borderId="9" xfId="0" applyFont="1" applyFill="1" applyBorder="1"/>
    <xf numFmtId="0" fontId="7" fillId="11" borderId="0" xfId="0" applyFont="1" applyFill="1"/>
    <xf numFmtId="0" fontId="35" fillId="11" borderId="0" xfId="0" applyFont="1" applyFill="1" applyBorder="1" applyAlignment="1">
      <alignment horizontal="center" vertical="top" wrapText="1"/>
    </xf>
    <xf numFmtId="0" fontId="36" fillId="0" borderId="0" xfId="7" applyFont="1" applyAlignment="1">
      <alignment horizontal="left" vertical="top"/>
    </xf>
    <xf numFmtId="0" fontId="36" fillId="0" borderId="0" xfId="7" applyFont="1" applyAlignment="1">
      <alignment vertical="top"/>
    </xf>
    <xf numFmtId="0" fontId="36" fillId="0" borderId="0" xfId="7" applyFont="1"/>
    <xf numFmtId="0" fontId="4" fillId="0" borderId="0" xfId="7"/>
    <xf numFmtId="0" fontId="4" fillId="0" borderId="0" xfId="7" applyAlignment="1">
      <alignment horizontal="center" vertical="top"/>
    </xf>
    <xf numFmtId="0" fontId="4" fillId="0" borderId="0" xfId="7" applyAlignment="1">
      <alignment horizontal="left" vertical="top" wrapText="1"/>
    </xf>
    <xf numFmtId="0" fontId="30" fillId="0" borderId="0" xfId="7" applyFont="1" applyFill="1" applyAlignment="1">
      <alignment horizontal="left" vertical="top" wrapText="1"/>
    </xf>
    <xf numFmtId="0" fontId="4" fillId="0" borderId="0" xfId="7" applyFill="1"/>
    <xf numFmtId="0" fontId="37" fillId="0" borderId="0" xfId="7" applyFont="1" applyAlignment="1">
      <alignment vertical="top" wrapText="1"/>
    </xf>
    <xf numFmtId="0" fontId="4" fillId="0" borderId="0" xfId="7" applyAlignment="1">
      <alignment horizontal="center" vertical="center"/>
    </xf>
    <xf numFmtId="5" fontId="18" fillId="4" borderId="9" xfId="1" applyNumberFormat="1" applyFont="1" applyFill="1" applyBorder="1"/>
    <xf numFmtId="0" fontId="34" fillId="11" borderId="0" xfId="0" applyFont="1" applyFill="1" applyBorder="1" applyAlignment="1">
      <alignment vertical="top"/>
    </xf>
    <xf numFmtId="0" fontId="32" fillId="11" borderId="0" xfId="0" applyFont="1" applyFill="1" applyBorder="1" applyAlignment="1" applyProtection="1">
      <protection locked="0"/>
    </xf>
    <xf numFmtId="0" fontId="32" fillId="12" borderId="0" xfId="0" applyFont="1" applyFill="1" applyBorder="1"/>
    <xf numFmtId="0" fontId="32" fillId="11" borderId="4" xfId="0" applyFont="1" applyFill="1" applyBorder="1" applyAlignment="1" applyProtection="1">
      <protection locked="0"/>
    </xf>
    <xf numFmtId="0" fontId="39" fillId="11" borderId="4" xfId="0" applyFont="1" applyFill="1" applyBorder="1" applyAlignment="1">
      <alignment horizontal="left"/>
    </xf>
    <xf numFmtId="0" fontId="32" fillId="11" borderId="2" xfId="0" applyFont="1" applyFill="1" applyBorder="1" applyAlignment="1" applyProtection="1">
      <protection locked="0"/>
    </xf>
    <xf numFmtId="0" fontId="35" fillId="11" borderId="0" xfId="0" applyFont="1" applyFill="1" applyBorder="1" applyAlignment="1">
      <alignment wrapText="1"/>
    </xf>
    <xf numFmtId="0" fontId="40" fillId="11" borderId="4" xfId="0" applyFont="1" applyFill="1" applyBorder="1" applyAlignment="1"/>
    <xf numFmtId="0" fontId="34" fillId="13" borderId="4" xfId="0" applyFont="1" applyFill="1" applyBorder="1" applyAlignment="1">
      <alignment horizontal="center" vertical="top"/>
    </xf>
    <xf numFmtId="0" fontId="35" fillId="11" borderId="4" xfId="0" applyFont="1" applyFill="1" applyBorder="1" applyAlignment="1">
      <alignment horizontal="center" vertical="top" wrapText="1"/>
    </xf>
    <xf numFmtId="0" fontId="9" fillId="11" borderId="0" xfId="0" applyFont="1" applyFill="1" applyBorder="1" applyAlignment="1">
      <alignment vertical="top"/>
    </xf>
    <xf numFmtId="0" fontId="7" fillId="4" borderId="0" xfId="0" applyFont="1" applyFill="1" applyBorder="1" applyAlignment="1">
      <alignment horizontal="left" vertical="top" wrapText="1" indent="3"/>
    </xf>
    <xf numFmtId="0" fontId="18" fillId="4" borderId="0" xfId="0" applyFont="1" applyFill="1" applyAlignment="1">
      <alignment horizontal="left" vertical="top" wrapText="1" indent="2"/>
    </xf>
    <xf numFmtId="0" fontId="9" fillId="4" borderId="0" xfId="0" applyFont="1" applyFill="1" applyBorder="1" applyAlignment="1">
      <alignment horizontal="left"/>
    </xf>
    <xf numFmtId="0" fontId="7" fillId="11" borderId="0" xfId="0" applyFont="1" applyFill="1" applyAlignment="1">
      <alignment horizontal="left" vertical="top"/>
    </xf>
    <xf numFmtId="0" fontId="41" fillId="11" borderId="0" xfId="0" applyFont="1" applyFill="1" applyBorder="1" applyAlignment="1">
      <alignment horizontal="left" vertical="top" wrapText="1"/>
    </xf>
    <xf numFmtId="0" fontId="31" fillId="11" borderId="4" xfId="0" applyFont="1" applyFill="1" applyBorder="1" applyAlignment="1">
      <alignment horizontal="left"/>
    </xf>
    <xf numFmtId="0" fontId="32" fillId="11" borderId="4" xfId="0" applyFont="1" applyFill="1" applyBorder="1" applyAlignment="1">
      <alignment vertical="top"/>
    </xf>
    <xf numFmtId="0" fontId="32" fillId="16" borderId="14" xfId="0" applyFont="1" applyFill="1" applyBorder="1" applyAlignment="1" applyProtection="1">
      <protection locked="0"/>
    </xf>
    <xf numFmtId="0" fontId="7" fillId="11" borderId="0" xfId="0" applyFont="1" applyFill="1" applyAlignment="1">
      <alignment horizontal="right"/>
    </xf>
    <xf numFmtId="0" fontId="42" fillId="11" borderId="0" xfId="0" applyFont="1" applyFill="1"/>
    <xf numFmtId="0" fontId="42" fillId="0" borderId="0" xfId="0" applyFont="1"/>
    <xf numFmtId="0" fontId="44" fillId="11" borderId="14" xfId="0" applyFont="1" applyFill="1" applyBorder="1" applyAlignment="1">
      <alignment horizontal="center" vertical="top" wrapText="1"/>
    </xf>
    <xf numFmtId="166" fontId="45" fillId="11" borderId="14" xfId="0" applyNumberFormat="1" applyFont="1" applyFill="1" applyBorder="1" applyAlignment="1">
      <alignment horizontal="center" vertical="top" wrapText="1"/>
    </xf>
    <xf numFmtId="0" fontId="42" fillId="11" borderId="0" xfId="0" applyFont="1" applyFill="1" applyBorder="1" applyAlignment="1">
      <alignment horizontal="left"/>
    </xf>
    <xf numFmtId="5" fontId="42" fillId="11" borderId="0" xfId="1" applyNumberFormat="1" applyFont="1" applyFill="1" applyBorder="1" applyAlignment="1">
      <alignment horizontal="left"/>
    </xf>
    <xf numFmtId="0" fontId="46" fillId="11" borderId="0" xfId="0" applyFont="1" applyFill="1" applyBorder="1" applyAlignment="1">
      <alignment horizontal="left" vertical="top" wrapText="1"/>
    </xf>
    <xf numFmtId="0" fontId="18" fillId="0" borderId="26" xfId="0" applyFont="1" applyBorder="1"/>
    <xf numFmtId="5" fontId="18" fillId="4" borderId="0" xfId="1" applyNumberFormat="1" applyFont="1" applyFill="1" applyBorder="1" applyAlignment="1">
      <alignment horizontal="left"/>
    </xf>
    <xf numFmtId="0" fontId="42" fillId="11" borderId="1" xfId="8" applyFont="1" applyFill="1" applyBorder="1"/>
    <xf numFmtId="0" fontId="42" fillId="11" borderId="2" xfId="8" applyFont="1" applyFill="1" applyBorder="1"/>
    <xf numFmtId="0" fontId="42" fillId="11" borderId="0" xfId="8" applyFont="1" applyFill="1"/>
    <xf numFmtId="0" fontId="42" fillId="11" borderId="4" xfId="8" applyFont="1" applyFill="1" applyBorder="1"/>
    <xf numFmtId="0" fontId="42" fillId="11" borderId="0" xfId="8" applyFont="1" applyFill="1" applyBorder="1"/>
    <xf numFmtId="0" fontId="32" fillId="11" borderId="0" xfId="8" applyFont="1" applyFill="1" applyBorder="1"/>
    <xf numFmtId="0" fontId="42" fillId="11" borderId="9" xfId="8" applyFont="1" applyFill="1" applyBorder="1"/>
    <xf numFmtId="0" fontId="33" fillId="11" borderId="0" xfId="8" applyFont="1" applyFill="1" applyBorder="1"/>
    <xf numFmtId="0" fontId="33" fillId="11" borderId="9" xfId="8" applyFont="1" applyFill="1" applyBorder="1"/>
    <xf numFmtId="0" fontId="32" fillId="14" borderId="7" xfId="8" applyFont="1" applyFill="1" applyBorder="1" applyAlignment="1" applyProtection="1">
      <alignment horizontal="left"/>
      <protection locked="0"/>
    </xf>
    <xf numFmtId="0" fontId="32" fillId="11" borderId="0" xfId="8" applyFont="1" applyFill="1" applyBorder="1" applyAlignment="1">
      <alignment horizontal="left"/>
    </xf>
    <xf numFmtId="0" fontId="32" fillId="11" borderId="2" xfId="8" applyFont="1" applyFill="1" applyBorder="1" applyAlignment="1">
      <alignment horizontal="left"/>
    </xf>
    <xf numFmtId="0" fontId="32" fillId="11" borderId="9" xfId="8" applyFont="1" applyFill="1" applyBorder="1" applyAlignment="1">
      <alignment horizontal="left"/>
    </xf>
    <xf numFmtId="0" fontId="3" fillId="0" borderId="6" xfId="8" applyBorder="1"/>
    <xf numFmtId="0" fontId="3" fillId="0" borderId="7" xfId="8" applyBorder="1"/>
    <xf numFmtId="0" fontId="3" fillId="0" borderId="8" xfId="8" applyBorder="1"/>
    <xf numFmtId="0" fontId="3" fillId="0" borderId="0" xfId="8"/>
    <xf numFmtId="0" fontId="42" fillId="0" borderId="0" xfId="8" applyFont="1"/>
    <xf numFmtId="0" fontId="47" fillId="0" borderId="0" xfId="8" applyFont="1"/>
    <xf numFmtId="0" fontId="36" fillId="0" borderId="0" xfId="8" applyFont="1"/>
    <xf numFmtId="0" fontId="48" fillId="0" borderId="0" xfId="8" applyFont="1"/>
    <xf numFmtId="0" fontId="42" fillId="0" borderId="0" xfId="8" quotePrefix="1" applyFont="1" applyAlignment="1">
      <alignment vertical="top"/>
    </xf>
    <xf numFmtId="0" fontId="42" fillId="0" borderId="0" xfId="8" applyFont="1" applyAlignment="1">
      <alignment horizontal="left" vertical="center" wrapText="1"/>
    </xf>
    <xf numFmtId="0" fontId="42" fillId="0" borderId="0" xfId="8" applyNumberFormat="1" applyFont="1"/>
    <xf numFmtId="0" fontId="44" fillId="11" borderId="0" xfId="8" applyFont="1" applyFill="1" applyBorder="1" applyAlignment="1">
      <alignment horizontal="left" vertical="center"/>
    </xf>
    <xf numFmtId="0" fontId="45" fillId="11" borderId="0" xfId="8" applyFont="1" applyFill="1" applyBorder="1"/>
    <xf numFmtId="0" fontId="45" fillId="11" borderId="0" xfId="8" applyFont="1" applyFill="1"/>
    <xf numFmtId="0" fontId="9" fillId="11" borderId="0" xfId="8" applyFont="1" applyFill="1" applyBorder="1" applyAlignment="1">
      <alignment horizontal="left" vertical="top" wrapText="1"/>
    </xf>
    <xf numFmtId="0" fontId="41" fillId="11" borderId="0" xfId="8" applyFont="1" applyFill="1" applyBorder="1" applyAlignment="1">
      <alignment horizontal="left" vertical="top" wrapText="1"/>
    </xf>
    <xf numFmtId="0" fontId="32" fillId="11" borderId="0" xfId="8" applyFont="1" applyFill="1"/>
    <xf numFmtId="0" fontId="32" fillId="0" borderId="0" xfId="8" applyFont="1" applyFill="1"/>
    <xf numFmtId="0" fontId="32" fillId="0" borderId="0" xfId="8" applyFont="1"/>
    <xf numFmtId="0" fontId="9" fillId="11" borderId="0" xfId="8" applyFont="1" applyFill="1" applyBorder="1" applyAlignment="1"/>
    <xf numFmtId="171" fontId="49" fillId="11" borderId="0" xfId="8" applyNumberFormat="1" applyFont="1" applyFill="1" applyBorder="1" applyAlignment="1"/>
    <xf numFmtId="0" fontId="32" fillId="0" borderId="0" xfId="8" applyFont="1" applyFill="1" applyBorder="1" applyAlignment="1"/>
    <xf numFmtId="0" fontId="42" fillId="0" borderId="0" xfId="8" applyFont="1" applyBorder="1"/>
    <xf numFmtId="0" fontId="45" fillId="11" borderId="0" xfId="8" applyFont="1" applyFill="1" applyBorder="1" applyAlignment="1">
      <alignment horizontal="left"/>
    </xf>
    <xf numFmtId="0" fontId="31" fillId="0" borderId="0" xfId="8" applyFont="1"/>
    <xf numFmtId="0" fontId="50" fillId="4" borderId="0" xfId="0" applyFont="1" applyFill="1" applyBorder="1" applyAlignment="1"/>
    <xf numFmtId="0" fontId="35" fillId="11" borderId="4" xfId="0" applyFont="1" applyFill="1" applyBorder="1" applyAlignment="1">
      <alignment horizontal="left" vertical="top" wrapText="1" indent="1"/>
    </xf>
    <xf numFmtId="0" fontId="32" fillId="11" borderId="0" xfId="0" applyFont="1" applyFill="1" applyBorder="1" applyAlignment="1">
      <alignment horizontal="left" vertical="top" indent="1"/>
    </xf>
    <xf numFmtId="0" fontId="35" fillId="11" borderId="0" xfId="0" applyFont="1" applyFill="1" applyBorder="1" applyAlignment="1">
      <alignment horizontal="left" vertical="top" wrapText="1" indent="1"/>
    </xf>
    <xf numFmtId="0" fontId="7" fillId="4" borderId="9" xfId="0" applyFont="1" applyFill="1" applyBorder="1" applyAlignment="1">
      <alignment horizontal="left" indent="1"/>
    </xf>
    <xf numFmtId="0" fontId="9" fillId="2" borderId="0" xfId="0" applyFont="1" applyFill="1" applyAlignment="1">
      <alignment horizontal="left" indent="1"/>
    </xf>
    <xf numFmtId="0" fontId="7" fillId="4" borderId="0" xfId="0" applyFont="1" applyFill="1" applyAlignment="1">
      <alignment horizontal="left" indent="1"/>
    </xf>
    <xf numFmtId="0" fontId="7" fillId="5" borderId="0" xfId="0" applyFont="1" applyFill="1" applyAlignment="1">
      <alignment horizontal="left" indent="1"/>
    </xf>
    <xf numFmtId="0" fontId="11" fillId="7" borderId="4" xfId="0" applyFont="1" applyFill="1" applyBorder="1" applyAlignment="1">
      <alignment horizontal="center" vertical="top"/>
    </xf>
    <xf numFmtId="0" fontId="32" fillId="0" borderId="0" xfId="0" applyFont="1" applyBorder="1"/>
    <xf numFmtId="0" fontId="34" fillId="13" borderId="4" xfId="0" applyFont="1" applyFill="1" applyBorder="1" applyAlignment="1">
      <alignment vertical="top"/>
    </xf>
    <xf numFmtId="0" fontId="32" fillId="11" borderId="9" xfId="0" applyFont="1" applyFill="1" applyBorder="1" applyAlignment="1">
      <alignment horizontal="center"/>
    </xf>
    <xf numFmtId="0" fontId="34" fillId="13" borderId="6" xfId="0" applyFont="1" applyFill="1" applyBorder="1" applyAlignment="1">
      <alignment vertical="top"/>
    </xf>
    <xf numFmtId="0" fontId="11" fillId="3" borderId="10" xfId="0" applyFont="1" applyFill="1" applyBorder="1" applyAlignment="1">
      <alignment horizontal="left"/>
    </xf>
    <xf numFmtId="0" fontId="11" fillId="3" borderId="11" xfId="0" applyFont="1" applyFill="1" applyBorder="1"/>
    <xf numFmtId="0" fontId="11" fillId="3" borderId="12" xfId="0" applyFont="1" applyFill="1" applyBorder="1"/>
    <xf numFmtId="0" fontId="11" fillId="3" borderId="6" xfId="0" applyFont="1" applyFill="1" applyBorder="1" applyAlignment="1">
      <alignment horizontal="left"/>
    </xf>
    <xf numFmtId="0" fontId="11" fillId="3" borderId="7" xfId="0" applyFont="1" applyFill="1" applyBorder="1"/>
    <xf numFmtId="0" fontId="11" fillId="3" borderId="8" xfId="0" applyFont="1" applyFill="1" applyBorder="1"/>
    <xf numFmtId="0" fontId="7" fillId="4" borderId="2" xfId="0" applyFont="1" applyFill="1" applyBorder="1" applyAlignment="1">
      <alignment horizontal="center"/>
    </xf>
    <xf numFmtId="0" fontId="9" fillId="6" borderId="14" xfId="0" applyFont="1" applyFill="1" applyBorder="1" applyAlignment="1" applyProtection="1">
      <alignment horizontal="center" vertical="top" wrapText="1"/>
      <protection locked="0"/>
    </xf>
    <xf numFmtId="0" fontId="9" fillId="6" borderId="27" xfId="0" applyFont="1" applyFill="1" applyBorder="1" applyAlignment="1" applyProtection="1">
      <alignment horizontal="center" vertical="top" wrapText="1"/>
      <protection locked="0"/>
    </xf>
    <xf numFmtId="0" fontId="32" fillId="11" borderId="15" xfId="0" applyFont="1" applyFill="1" applyBorder="1" applyAlignment="1">
      <alignment horizontal="left"/>
    </xf>
    <xf numFmtId="0" fontId="9" fillId="11" borderId="0" xfId="0" applyFont="1" applyFill="1" applyBorder="1" applyAlignment="1"/>
    <xf numFmtId="0" fontId="32" fillId="11" borderId="9" xfId="0" applyFont="1" applyFill="1" applyBorder="1" applyAlignment="1">
      <alignment wrapText="1"/>
    </xf>
    <xf numFmtId="0" fontId="9" fillId="2" borderId="4" xfId="0" applyFont="1" applyFill="1" applyBorder="1"/>
    <xf numFmtId="0" fontId="7" fillId="6" borderId="10" xfId="0" applyFont="1" applyFill="1" applyBorder="1" applyAlignment="1" applyProtection="1">
      <alignment horizontal="left"/>
      <protection locked="0"/>
    </xf>
    <xf numFmtId="0" fontId="7" fillId="4" borderId="0" xfId="0" applyFont="1" applyFill="1" applyBorder="1" applyAlignment="1">
      <alignment horizontal="left" wrapText="1"/>
    </xf>
    <xf numFmtId="0" fontId="7" fillId="4" borderId="9" xfId="0" applyFont="1" applyFill="1" applyBorder="1" applyAlignment="1">
      <alignment horizontal="left" wrapText="1"/>
    </xf>
    <xf numFmtId="0" fontId="7" fillId="4" borderId="9" xfId="0" applyFont="1" applyFill="1" applyBorder="1" applyAlignment="1">
      <alignment horizontal="left" vertical="top" wrapText="1"/>
    </xf>
    <xf numFmtId="0" fontId="9" fillId="4" borderId="0" xfId="0" applyFont="1" applyFill="1" applyBorder="1" applyAlignment="1">
      <alignment horizontal="left" vertical="top" wrapText="1"/>
    </xf>
    <xf numFmtId="0" fontId="9" fillId="4" borderId="9" xfId="0" applyFont="1" applyFill="1" applyBorder="1" applyAlignment="1">
      <alignment horizontal="left" vertical="top" wrapText="1"/>
    </xf>
    <xf numFmtId="0" fontId="7" fillId="4" borderId="9" xfId="0" applyFont="1" applyFill="1" applyBorder="1" applyAlignment="1">
      <alignment horizontal="left" vertical="top" wrapText="1" indent="2"/>
    </xf>
    <xf numFmtId="0" fontId="7" fillId="4" borderId="0" xfId="0" applyFont="1" applyFill="1" applyBorder="1" applyAlignment="1">
      <alignment horizontal="center"/>
    </xf>
    <xf numFmtId="0" fontId="51" fillId="4" borderId="0" xfId="0" applyFont="1" applyFill="1" applyBorder="1" applyAlignment="1">
      <alignment horizontal="left" vertical="top"/>
    </xf>
    <xf numFmtId="0" fontId="27" fillId="4" borderId="0" xfId="0" applyFont="1" applyFill="1" applyBorder="1" applyAlignment="1">
      <alignment horizontal="left"/>
    </xf>
    <xf numFmtId="0" fontId="9" fillId="2" borderId="2" xfId="0" applyFont="1" applyFill="1" applyBorder="1"/>
    <xf numFmtId="0" fontId="7" fillId="5" borderId="2" xfId="0" applyFont="1" applyFill="1" applyBorder="1"/>
    <xf numFmtId="0" fontId="8" fillId="4" borderId="2" xfId="0" applyFont="1" applyFill="1" applyBorder="1" applyAlignment="1">
      <alignment horizontal="right"/>
    </xf>
    <xf numFmtId="0" fontId="8" fillId="4" borderId="6" xfId="0" applyFont="1" applyFill="1" applyBorder="1" applyAlignment="1">
      <alignment vertical="top"/>
    </xf>
    <xf numFmtId="0" fontId="11" fillId="7" borderId="4" xfId="0" applyFont="1" applyFill="1" applyBorder="1" applyAlignment="1">
      <alignment horizontal="center" vertical="center"/>
    </xf>
    <xf numFmtId="0" fontId="27" fillId="4" borderId="0" xfId="0" applyFont="1" applyFill="1" applyBorder="1"/>
    <xf numFmtId="0" fontId="7" fillId="0" borderId="14" xfId="0" applyFont="1" applyFill="1" applyBorder="1" applyAlignment="1">
      <alignment horizontal="left"/>
    </xf>
    <xf numFmtId="0" fontId="7" fillId="0" borderId="14" xfId="0" applyFont="1" applyBorder="1" applyAlignment="1">
      <alignment horizontal="left"/>
    </xf>
    <xf numFmtId="0" fontId="50" fillId="4" borderId="0" xfId="0" applyFont="1" applyFill="1" applyBorder="1"/>
    <xf numFmtId="0" fontId="8" fillId="4" borderId="0" xfId="0" applyFont="1" applyFill="1" applyBorder="1" applyAlignment="1">
      <alignment horizontal="center"/>
    </xf>
    <xf numFmtId="0" fontId="8" fillId="4" borderId="9" xfId="0" applyFont="1" applyFill="1" applyBorder="1" applyAlignment="1">
      <alignment horizontal="center"/>
    </xf>
    <xf numFmtId="166" fontId="7" fillId="6" borderId="14" xfId="0" applyNumberFormat="1" applyFont="1" applyFill="1" applyBorder="1" applyAlignment="1" applyProtection="1">
      <alignment horizontal="center"/>
      <protection locked="0"/>
    </xf>
    <xf numFmtId="166" fontId="8" fillId="4" borderId="5" xfId="0" applyNumberFormat="1" applyFont="1" applyFill="1" applyBorder="1" applyAlignment="1" applyProtection="1">
      <alignment horizontal="center"/>
      <protection locked="0"/>
    </xf>
    <xf numFmtId="0" fontId="39" fillId="4" borderId="0" xfId="0" applyFont="1" applyFill="1" applyBorder="1"/>
    <xf numFmtId="166" fontId="7" fillId="11" borderId="0" xfId="0" applyNumberFormat="1" applyFont="1" applyFill="1" applyBorder="1" applyAlignment="1" applyProtection="1">
      <alignment horizontal="center"/>
      <protection locked="0"/>
    </xf>
    <xf numFmtId="166" fontId="8" fillId="4" borderId="9" xfId="0" applyNumberFormat="1" applyFont="1" applyFill="1" applyBorder="1" applyAlignment="1" applyProtection="1">
      <alignment horizontal="center"/>
      <protection locked="0"/>
    </xf>
    <xf numFmtId="0" fontId="8" fillId="11" borderId="0" xfId="0" applyFont="1" applyFill="1" applyBorder="1" applyAlignment="1">
      <alignment horizontal="center"/>
    </xf>
    <xf numFmtId="166" fontId="8" fillId="11" borderId="9" xfId="0" applyNumberFormat="1" applyFont="1" applyFill="1" applyBorder="1" applyAlignment="1" applyProtection="1">
      <alignment horizontal="center"/>
      <protection locked="0"/>
    </xf>
    <xf numFmtId="0" fontId="7" fillId="4" borderId="0" xfId="0" applyFont="1" applyFill="1" applyBorder="1" applyAlignment="1" applyProtection="1">
      <alignment horizontal="center"/>
      <protection locked="0"/>
    </xf>
    <xf numFmtId="0" fontId="7" fillId="4" borderId="9" xfId="0" applyFont="1" applyFill="1" applyBorder="1" applyAlignment="1">
      <alignment horizontal="center"/>
    </xf>
    <xf numFmtId="166" fontId="8" fillId="4" borderId="0" xfId="0" applyNumberFormat="1" applyFont="1" applyFill="1" applyBorder="1" applyAlignment="1">
      <alignment horizontal="center"/>
    </xf>
    <xf numFmtId="166" fontId="8" fillId="4" borderId="9" xfId="0" applyNumberFormat="1" applyFont="1" applyFill="1" applyBorder="1" applyAlignment="1">
      <alignment horizontal="center"/>
    </xf>
    <xf numFmtId="0" fontId="54" fillId="4" borderId="0" xfId="0" applyFont="1" applyFill="1" applyBorder="1"/>
    <xf numFmtId="0" fontId="54" fillId="4" borderId="9" xfId="0" applyFont="1" applyFill="1" applyBorder="1"/>
    <xf numFmtId="2" fontId="7" fillId="4" borderId="0" xfId="0" applyNumberFormat="1" applyFont="1" applyFill="1"/>
    <xf numFmtId="0" fontId="8" fillId="4" borderId="0" xfId="0" applyFont="1" applyFill="1" applyBorder="1" applyAlignment="1">
      <alignment wrapText="1"/>
    </xf>
    <xf numFmtId="0" fontId="8" fillId="4" borderId="9" xfId="0" applyFont="1" applyFill="1" applyBorder="1" applyAlignment="1">
      <alignment wrapText="1"/>
    </xf>
    <xf numFmtId="0" fontId="7" fillId="4" borderId="0" xfId="0" applyFont="1" applyFill="1" applyBorder="1" applyAlignment="1">
      <alignment wrapText="1"/>
    </xf>
    <xf numFmtId="0" fontId="7" fillId="4" borderId="9" xfId="0" applyFont="1" applyFill="1" applyBorder="1" applyAlignment="1">
      <alignment wrapText="1"/>
    </xf>
    <xf numFmtId="1" fontId="7" fillId="4" borderId="0" xfId="5" applyNumberFormat="1" applyFont="1" applyFill="1" applyBorder="1" applyAlignment="1"/>
    <xf numFmtId="0" fontId="14" fillId="4" borderId="0" xfId="0" applyFont="1" applyFill="1" applyBorder="1" applyAlignment="1">
      <alignment vertical="center" wrapText="1"/>
    </xf>
    <xf numFmtId="0" fontId="14" fillId="4" borderId="0" xfId="0" applyFont="1" applyFill="1" applyBorder="1" applyAlignment="1"/>
    <xf numFmtId="0" fontId="27" fillId="4" borderId="0" xfId="0" applyFont="1" applyFill="1"/>
    <xf numFmtId="0" fontId="27" fillId="0" borderId="0" xfId="0" applyFont="1"/>
    <xf numFmtId="0" fontId="26" fillId="4" borderId="0" xfId="0" applyFont="1" applyFill="1" applyBorder="1" applyAlignment="1" applyProtection="1">
      <alignment vertical="top" wrapText="1"/>
      <protection locked="0"/>
    </xf>
    <xf numFmtId="166" fontId="7" fillId="4" borderId="0" xfId="0" applyNumberFormat="1" applyFont="1" applyFill="1" applyBorder="1"/>
    <xf numFmtId="0" fontId="7" fillId="4" borderId="4" xfId="0" applyFont="1" applyFill="1" applyBorder="1" applyAlignment="1">
      <alignment horizontal="left" vertical="top"/>
    </xf>
    <xf numFmtId="166" fontId="7" fillId="0" borderId="0" xfId="0" applyNumberFormat="1" applyFont="1" applyAlignment="1"/>
    <xf numFmtId="0" fontId="7" fillId="0" borderId="0" xfId="0" applyFont="1" applyAlignment="1"/>
    <xf numFmtId="0" fontId="55" fillId="4" borderId="0" xfId="0" applyFont="1" applyFill="1" applyBorder="1"/>
    <xf numFmtId="166" fontId="7" fillId="4" borderId="0" xfId="0" applyNumberFormat="1" applyFont="1" applyFill="1"/>
    <xf numFmtId="166" fontId="7" fillId="5" borderId="0" xfId="0" applyNumberFormat="1" applyFont="1" applyFill="1"/>
    <xf numFmtId="0" fontId="56" fillId="4" borderId="0" xfId="0" applyFont="1" applyFill="1" applyBorder="1"/>
    <xf numFmtId="0" fontId="27" fillId="4" borderId="4" xfId="0" applyFont="1" applyFill="1" applyBorder="1" applyAlignment="1">
      <alignment horizontal="center"/>
    </xf>
    <xf numFmtId="0" fontId="27" fillId="4" borderId="9" xfId="0" applyFont="1" applyFill="1" applyBorder="1"/>
    <xf numFmtId="0" fontId="57" fillId="2" borderId="0" xfId="0" applyFont="1" applyFill="1"/>
    <xf numFmtId="0" fontId="27" fillId="5" borderId="0" xfId="0" applyFont="1" applyFill="1"/>
    <xf numFmtId="0" fontId="7" fillId="11" borderId="0" xfId="0" applyFont="1" applyFill="1" applyBorder="1" applyAlignment="1" applyProtection="1">
      <alignment vertical="top" wrapText="1"/>
      <protection locked="0"/>
    </xf>
    <xf numFmtId="0" fontId="40" fillId="11" borderId="9" xfId="0" applyFont="1" applyFill="1" applyBorder="1" applyAlignment="1" applyProtection="1">
      <alignment vertical="top" wrapText="1"/>
      <protection locked="0"/>
    </xf>
    <xf numFmtId="0" fontId="7" fillId="11" borderId="0" xfId="0" applyFont="1" applyFill="1" applyBorder="1" applyAlignment="1">
      <alignment horizontal="right"/>
    </xf>
    <xf numFmtId="0" fontId="8" fillId="6" borderId="14" xfId="0" applyFont="1" applyFill="1" applyBorder="1" applyAlignment="1" applyProtection="1">
      <alignment horizontal="center" wrapText="1"/>
      <protection locked="0"/>
    </xf>
    <xf numFmtId="0" fontId="13" fillId="4" borderId="0" xfId="0" applyFont="1" applyFill="1" applyBorder="1" applyAlignment="1" applyProtection="1">
      <alignment horizontal="center" wrapText="1"/>
      <protection locked="0"/>
    </xf>
    <xf numFmtId="166" fontId="7" fillId="4" borderId="14" xfId="0" applyNumberFormat="1" applyFont="1" applyFill="1" applyBorder="1" applyAlignment="1">
      <alignment horizontal="center"/>
    </xf>
    <xf numFmtId="0" fontId="7" fillId="11" borderId="4" xfId="0" applyFont="1" applyFill="1" applyBorder="1" applyAlignment="1">
      <alignment horizontal="center"/>
    </xf>
    <xf numFmtId="0" fontId="58" fillId="11" borderId="4" xfId="0" applyFont="1" applyFill="1" applyBorder="1" applyAlignment="1">
      <alignment horizontal="center"/>
    </xf>
    <xf numFmtId="0" fontId="8" fillId="11" borderId="0" xfId="0" applyFont="1" applyFill="1" applyBorder="1"/>
    <xf numFmtId="0" fontId="40" fillId="11" borderId="0" xfId="0" applyFont="1" applyFill="1" applyBorder="1" applyAlignment="1">
      <alignment vertical="top"/>
    </xf>
    <xf numFmtId="0" fontId="41" fillId="11" borderId="0" xfId="0" applyFont="1" applyFill="1" applyBorder="1" applyAlignment="1">
      <alignment vertical="top"/>
    </xf>
    <xf numFmtId="0" fontId="41" fillId="11" borderId="9" xfId="0" applyFont="1" applyFill="1" applyBorder="1" applyAlignment="1">
      <alignment vertical="top"/>
    </xf>
    <xf numFmtId="0" fontId="9" fillId="11" borderId="0" xfId="0" applyFont="1" applyFill="1"/>
    <xf numFmtId="166" fontId="8" fillId="4" borderId="0" xfId="0" applyNumberFormat="1" applyFont="1" applyFill="1" applyBorder="1"/>
    <xf numFmtId="0" fontId="56" fillId="11" borderId="0" xfId="0" applyFont="1" applyFill="1" applyBorder="1" applyAlignment="1">
      <alignment vertical="top"/>
    </xf>
    <xf numFmtId="0" fontId="32" fillId="0" borderId="0" xfId="0" applyFont="1" applyAlignment="1">
      <alignment horizontal="center"/>
    </xf>
    <xf numFmtId="167" fontId="32" fillId="15" borderId="0" xfId="0" applyNumberFormat="1" applyFont="1" applyFill="1"/>
    <xf numFmtId="0" fontId="32" fillId="0" borderId="0" xfId="0" applyFont="1"/>
    <xf numFmtId="1" fontId="32" fillId="15" borderId="0" xfId="0" applyNumberFormat="1" applyFont="1" applyFill="1"/>
    <xf numFmtId="0" fontId="56" fillId="11" borderId="0" xfId="0" applyFont="1" applyFill="1" applyBorder="1" applyAlignment="1"/>
    <xf numFmtId="0" fontId="56" fillId="11" borderId="9" xfId="0" applyFont="1" applyFill="1" applyBorder="1" applyAlignment="1"/>
    <xf numFmtId="2" fontId="32" fillId="15" borderId="0" xfId="0" applyNumberFormat="1" applyFont="1" applyFill="1"/>
    <xf numFmtId="0" fontId="56" fillId="11" borderId="0" xfId="0" applyFont="1" applyFill="1" applyBorder="1"/>
    <xf numFmtId="172" fontId="32" fillId="0" borderId="0" xfId="5" applyNumberFormat="1" applyFont="1"/>
    <xf numFmtId="0" fontId="32" fillId="11" borderId="0" xfId="0" applyFont="1" applyFill="1" applyBorder="1" applyAlignment="1">
      <alignment horizontal="left" indent="1"/>
    </xf>
    <xf numFmtId="166" fontId="32" fillId="0" borderId="0" xfId="0" applyNumberFormat="1" applyFont="1"/>
    <xf numFmtId="5" fontId="31" fillId="11" borderId="0" xfId="1" applyNumberFormat="1" applyFont="1" applyFill="1" applyBorder="1" applyAlignment="1">
      <alignment horizontal="center"/>
    </xf>
    <xf numFmtId="166" fontId="8" fillId="4" borderId="14" xfId="0" applyNumberFormat="1" applyFont="1" applyFill="1" applyBorder="1" applyAlignment="1">
      <alignment horizontal="center"/>
    </xf>
    <xf numFmtId="0" fontId="27" fillId="11" borderId="4" xfId="0" applyFont="1" applyFill="1" applyBorder="1"/>
    <xf numFmtId="43" fontId="7" fillId="4" borderId="0" xfId="6" applyFont="1" applyFill="1" applyBorder="1" applyAlignment="1"/>
    <xf numFmtId="2" fontId="7" fillId="8" borderId="0" xfId="0" applyNumberFormat="1" applyFont="1" applyFill="1"/>
    <xf numFmtId="0" fontId="56" fillId="11" borderId="0" xfId="0" applyFont="1" applyFill="1" applyBorder="1" applyAlignment="1" applyProtection="1">
      <alignment horizontal="left" vertical="top"/>
      <protection locked="0"/>
    </xf>
    <xf numFmtId="0" fontId="32" fillId="11" borderId="14" xfId="0" applyFont="1" applyFill="1" applyBorder="1" applyAlignment="1">
      <alignment horizontal="center"/>
    </xf>
    <xf numFmtId="0" fontId="56" fillId="11" borderId="0" xfId="0" applyFont="1" applyFill="1" applyBorder="1" applyAlignment="1" applyProtection="1">
      <alignment wrapText="1"/>
      <protection locked="0"/>
    </xf>
    <xf numFmtId="0" fontId="32" fillId="11" borderId="0" xfId="0" applyFont="1" applyFill="1" applyBorder="1" applyAlignment="1" applyProtection="1">
      <alignment wrapText="1"/>
      <protection locked="0"/>
    </xf>
    <xf numFmtId="0" fontId="32" fillId="11" borderId="9" xfId="0" applyFont="1" applyFill="1" applyBorder="1" applyAlignment="1" applyProtection="1">
      <alignment wrapText="1"/>
      <protection locked="0"/>
    </xf>
    <xf numFmtId="0" fontId="59" fillId="11" borderId="0" xfId="0" applyFont="1" applyFill="1" applyBorder="1"/>
    <xf numFmtId="0" fontId="9" fillId="11" borderId="0" xfId="0" applyFont="1" applyFill="1" applyBorder="1"/>
    <xf numFmtId="0" fontId="9" fillId="11" borderId="9" xfId="0" applyFont="1" applyFill="1" applyBorder="1"/>
    <xf numFmtId="0" fontId="35" fillId="11" borderId="0" xfId="0" applyFont="1" applyFill="1" applyBorder="1" applyAlignment="1">
      <alignment horizontal="left" vertical="top"/>
    </xf>
    <xf numFmtId="0" fontId="35" fillId="11" borderId="9" xfId="0" applyFont="1" applyFill="1" applyBorder="1" applyAlignment="1">
      <alignment horizontal="left" vertical="top"/>
    </xf>
    <xf numFmtId="0" fontId="56" fillId="11" borderId="0" xfId="0" applyFont="1" applyFill="1" applyBorder="1" applyAlignment="1">
      <alignment horizontal="left" vertical="top"/>
    </xf>
    <xf numFmtId="0" fontId="35" fillId="11" borderId="0" xfId="0" applyFont="1" applyFill="1" applyBorder="1" applyAlignment="1">
      <alignment horizontal="left" vertical="top" wrapText="1"/>
    </xf>
    <xf numFmtId="0" fontId="41" fillId="11" borderId="0" xfId="0" applyFont="1" applyFill="1" applyBorder="1" applyAlignment="1" applyProtection="1">
      <alignment vertical="top" wrapText="1"/>
      <protection locked="0"/>
    </xf>
    <xf numFmtId="0" fontId="41" fillId="11" borderId="2" xfId="0" applyFont="1" applyFill="1" applyBorder="1" applyAlignment="1" applyProtection="1">
      <alignment horizontal="left" vertical="top" wrapText="1"/>
      <protection locked="0"/>
    </xf>
    <xf numFmtId="0" fontId="41" fillId="11" borderId="3" xfId="0" applyFont="1" applyFill="1" applyBorder="1" applyAlignment="1" applyProtection="1">
      <alignment horizontal="left" vertical="top" wrapText="1"/>
      <protection locked="0"/>
    </xf>
    <xf numFmtId="0" fontId="41" fillId="11" borderId="0" xfId="0" applyFont="1" applyFill="1" applyBorder="1" applyAlignment="1" applyProtection="1">
      <alignment horizontal="left" vertical="top" wrapText="1"/>
      <protection locked="0"/>
    </xf>
    <xf numFmtId="0" fontId="32" fillId="11" borderId="6" xfId="0" applyFont="1" applyFill="1" applyBorder="1" applyAlignment="1"/>
    <xf numFmtId="0" fontId="32" fillId="11" borderId="7" xfId="0" applyFont="1" applyFill="1" applyBorder="1" applyAlignment="1">
      <alignment wrapText="1"/>
    </xf>
    <xf numFmtId="0" fontId="32" fillId="11" borderId="8" xfId="0" applyFont="1" applyFill="1" applyBorder="1" applyAlignment="1">
      <alignment wrapText="1"/>
    </xf>
    <xf numFmtId="0" fontId="40" fillId="4" borderId="0" xfId="0" applyFont="1" applyFill="1" applyBorder="1"/>
    <xf numFmtId="0" fontId="32" fillId="0" borderId="4" xfId="0" applyFont="1" applyFill="1" applyBorder="1" applyAlignment="1">
      <alignment horizontal="left"/>
    </xf>
    <xf numFmtId="0" fontId="32" fillId="0" borderId="4" xfId="0" applyFont="1" applyBorder="1" applyAlignment="1">
      <alignment horizontal="left"/>
    </xf>
    <xf numFmtId="0" fontId="32" fillId="11" borderId="0" xfId="0" applyFont="1" applyFill="1" applyBorder="1" applyAlignment="1">
      <alignment horizontal="left" vertical="top" wrapText="1"/>
    </xf>
    <xf numFmtId="0" fontId="32" fillId="0" borderId="0" xfId="0" applyFont="1" applyFill="1" applyAlignment="1">
      <alignment horizontal="center"/>
    </xf>
    <xf numFmtId="0" fontId="60" fillId="4" borderId="0" xfId="0" applyFont="1" applyFill="1" applyBorder="1"/>
    <xf numFmtId="0" fontId="52" fillId="11" borderId="0" xfId="0" applyFont="1" applyFill="1" applyBorder="1" applyAlignment="1"/>
    <xf numFmtId="0" fontId="52" fillId="4" borderId="0" xfId="0" applyFont="1" applyFill="1" applyBorder="1"/>
    <xf numFmtId="0" fontId="33" fillId="0" borderId="0" xfId="0" applyNumberFormat="1" applyFont="1" applyAlignment="1">
      <alignment vertical="top"/>
    </xf>
    <xf numFmtId="0" fontId="39" fillId="11" borderId="0" xfId="0" applyFont="1" applyFill="1"/>
    <xf numFmtId="166" fontId="51" fillId="11" borderId="4" xfId="0" applyNumberFormat="1" applyFont="1" applyFill="1" applyBorder="1" applyAlignment="1" applyProtection="1">
      <alignment vertical="top" wrapText="1"/>
      <protection locked="0"/>
    </xf>
    <xf numFmtId="166" fontId="51" fillId="11" borderId="0" xfId="0" applyNumberFormat="1" applyFont="1" applyFill="1" applyBorder="1" applyAlignment="1" applyProtection="1">
      <alignment vertical="top" wrapText="1"/>
      <protection locked="0"/>
    </xf>
    <xf numFmtId="166" fontId="51" fillId="11" borderId="9" xfId="0" applyNumberFormat="1" applyFont="1" applyFill="1" applyBorder="1" applyAlignment="1" applyProtection="1">
      <alignment vertical="top" wrapText="1"/>
      <protection locked="0"/>
    </xf>
    <xf numFmtId="0" fontId="7" fillId="4" borderId="0" xfId="0" applyFont="1" applyFill="1" applyAlignment="1">
      <alignment horizontal="right"/>
    </xf>
    <xf numFmtId="166" fontId="51" fillId="11" borderId="4" xfId="0" applyNumberFormat="1" applyFont="1" applyFill="1" applyBorder="1" applyAlignment="1" applyProtection="1">
      <alignment horizontal="right" vertical="top" wrapText="1"/>
      <protection locked="0"/>
    </xf>
    <xf numFmtId="0" fontId="7" fillId="11" borderId="0" xfId="0" applyFont="1" applyFill="1" applyBorder="1" applyAlignment="1">
      <alignment horizontal="left" indent="1"/>
    </xf>
    <xf numFmtId="0" fontId="40" fillId="11" borderId="0" xfId="0" applyFont="1" applyFill="1" applyBorder="1" applyAlignment="1" applyProtection="1">
      <alignment vertical="top" wrapText="1"/>
      <protection locked="0"/>
    </xf>
    <xf numFmtId="166" fontId="7" fillId="11" borderId="4" xfId="0" applyNumberFormat="1" applyFont="1" applyFill="1" applyBorder="1" applyAlignment="1" applyProtection="1">
      <alignment vertical="top" wrapText="1"/>
      <protection locked="0"/>
    </xf>
    <xf numFmtId="166" fontId="7" fillId="11" borderId="0" xfId="0" applyNumberFormat="1" applyFont="1" applyFill="1" applyBorder="1" applyAlignment="1" applyProtection="1">
      <alignment vertical="top" wrapText="1"/>
      <protection locked="0"/>
    </xf>
    <xf numFmtId="0" fontId="2" fillId="0" borderId="0" xfId="7" applyFont="1" applyAlignment="1">
      <alignment horizontal="left" vertical="top" wrapText="1"/>
    </xf>
    <xf numFmtId="0" fontId="31" fillId="11" borderId="15" xfId="0" quotePrefix="1" applyFont="1" applyFill="1" applyBorder="1" applyAlignment="1">
      <alignment horizontal="left"/>
    </xf>
    <xf numFmtId="166" fontId="16" fillId="6" borderId="14" xfId="0" applyNumberFormat="1" applyFont="1" applyFill="1" applyBorder="1" applyAlignment="1" applyProtection="1">
      <alignment horizontal="center"/>
      <protection locked="0"/>
    </xf>
    <xf numFmtId="166" fontId="16" fillId="4" borderId="14" xfId="0" applyNumberFormat="1" applyFont="1" applyFill="1" applyBorder="1" applyAlignment="1">
      <alignment horizontal="center"/>
    </xf>
    <xf numFmtId="166" fontId="61" fillId="4" borderId="0" xfId="0" applyNumberFormat="1" applyFont="1" applyFill="1" applyBorder="1" applyAlignment="1">
      <alignment horizontal="center"/>
    </xf>
    <xf numFmtId="0" fontId="62" fillId="11" borderId="0" xfId="0" applyFont="1" applyFill="1" applyBorder="1" applyAlignment="1">
      <alignment vertical="top"/>
    </xf>
    <xf numFmtId="0" fontId="16" fillId="4" borderId="0" xfId="0" applyFont="1" applyFill="1" applyBorder="1"/>
    <xf numFmtId="166" fontId="61" fillId="4" borderId="13" xfId="0" applyNumberFormat="1" applyFont="1" applyFill="1" applyBorder="1" applyAlignment="1">
      <alignment horizontal="center"/>
    </xf>
    <xf numFmtId="166" fontId="61" fillId="4" borderId="24" xfId="0" applyNumberFormat="1" applyFont="1" applyFill="1" applyBorder="1" applyAlignment="1">
      <alignment horizontal="center"/>
    </xf>
    <xf numFmtId="166" fontId="16" fillId="4" borderId="0" xfId="0" applyNumberFormat="1" applyFont="1" applyFill="1" applyBorder="1" applyAlignment="1">
      <alignment horizontal="center"/>
    </xf>
    <xf numFmtId="167" fontId="16" fillId="6" borderId="13" xfId="5" applyNumberFormat="1" applyFont="1" applyFill="1" applyBorder="1" applyAlignment="1" applyProtection="1">
      <alignment horizontal="center"/>
      <protection locked="0"/>
    </xf>
    <xf numFmtId="167" fontId="16" fillId="6" borderId="14" xfId="5" applyNumberFormat="1" applyFont="1" applyFill="1" applyBorder="1" applyAlignment="1" applyProtection="1">
      <alignment horizontal="center"/>
      <protection locked="0"/>
    </xf>
    <xf numFmtId="166" fontId="63" fillId="11" borderId="0" xfId="0" applyNumberFormat="1" applyFont="1" applyFill="1" applyBorder="1" applyAlignment="1" applyProtection="1">
      <alignment vertical="top" wrapText="1"/>
      <protection locked="0"/>
    </xf>
    <xf numFmtId="166" fontId="61" fillId="4" borderId="0" xfId="0" applyNumberFormat="1" applyFont="1" applyFill="1" applyBorder="1" applyAlignment="1">
      <alignment horizontal="center" vertical="center"/>
    </xf>
    <xf numFmtId="0" fontId="1" fillId="0" borderId="0" xfId="7" applyFont="1" applyAlignment="1">
      <alignment horizontal="left" vertical="top" wrapText="1"/>
    </xf>
    <xf numFmtId="0" fontId="8" fillId="4" borderId="0" xfId="0" applyFont="1" applyFill="1" applyBorder="1" applyAlignment="1">
      <alignment horizontal="right"/>
    </xf>
    <xf numFmtId="0" fontId="7" fillId="0" borderId="0" xfId="0" applyFont="1" applyFill="1" applyBorder="1" applyAlignment="1">
      <alignment horizontal="left"/>
    </xf>
    <xf numFmtId="0" fontId="7" fillId="0" borderId="0" xfId="0" applyFont="1" applyBorder="1" applyAlignment="1">
      <alignment horizontal="left"/>
    </xf>
    <xf numFmtId="0" fontId="33" fillId="0" borderId="0" xfId="0" applyFont="1" applyFill="1" applyAlignment="1">
      <alignment horizontal="center"/>
    </xf>
    <xf numFmtId="166" fontId="33" fillId="0" borderId="0" xfId="0" applyNumberFormat="1" applyFont="1" applyAlignment="1"/>
    <xf numFmtId="0" fontId="9" fillId="4" borderId="4" xfId="0" applyFont="1" applyFill="1" applyBorder="1" applyAlignment="1">
      <alignment vertical="top"/>
    </xf>
    <xf numFmtId="0" fontId="39" fillId="4" borderId="0" xfId="0" applyFont="1" applyFill="1" applyBorder="1" applyAlignment="1">
      <alignment vertical="top"/>
    </xf>
    <xf numFmtId="0" fontId="33" fillId="0" borderId="0" xfId="0" applyFont="1"/>
    <xf numFmtId="166" fontId="7" fillId="4" borderId="0" xfId="0" applyNumberFormat="1" applyFont="1" applyFill="1" applyAlignment="1">
      <alignment horizontal="left"/>
    </xf>
    <xf numFmtId="0" fontId="8" fillId="4" borderId="3" xfId="0" applyFont="1" applyFill="1" applyBorder="1" applyAlignment="1">
      <alignment horizontal="right" vertical="center"/>
    </xf>
    <xf numFmtId="0" fontId="64" fillId="4" borderId="1" xfId="0" applyFont="1" applyFill="1" applyBorder="1" applyAlignment="1">
      <alignment horizontal="left"/>
    </xf>
    <xf numFmtId="0" fontId="64" fillId="4" borderId="4" xfId="0" applyFont="1" applyFill="1" applyBorder="1" applyAlignment="1">
      <alignment vertical="top"/>
    </xf>
    <xf numFmtId="0" fontId="7" fillId="4" borderId="5" xfId="0" applyFont="1" applyFill="1" applyBorder="1" applyAlignment="1">
      <alignment horizontal="right" vertical="center"/>
    </xf>
    <xf numFmtId="0" fontId="32" fillId="11" borderId="8" xfId="0" applyFont="1" applyFill="1" applyBorder="1" applyAlignment="1">
      <alignment horizontal="right" vertical="center"/>
    </xf>
    <xf numFmtId="0" fontId="65" fillId="11" borderId="0" xfId="0" applyFont="1" applyFill="1" applyBorder="1" applyAlignment="1">
      <alignment horizontal="right" vertical="center"/>
    </xf>
    <xf numFmtId="0" fontId="33" fillId="11" borderId="0" xfId="0" applyFont="1" applyFill="1" applyBorder="1" applyAlignment="1">
      <alignment horizontal="right" vertical="center" wrapText="1"/>
    </xf>
    <xf numFmtId="0" fontId="36" fillId="0" borderId="0" xfId="7" applyFont="1" applyAlignment="1">
      <alignment horizontal="center" vertical="top"/>
    </xf>
    <xf numFmtId="0" fontId="15" fillId="3" borderId="0" xfId="0" applyFont="1" applyFill="1" applyAlignment="1">
      <alignment horizontal="left" vertical="center" wrapText="1"/>
    </xf>
    <xf numFmtId="0" fontId="68" fillId="0" borderId="0" xfId="0" applyFont="1" applyAlignment="1">
      <alignment horizontal="left" vertical="center" wrapText="1"/>
    </xf>
    <xf numFmtId="0" fontId="9" fillId="6" borderId="7" xfId="0" applyFont="1" applyFill="1" applyBorder="1" applyAlignment="1" applyProtection="1">
      <alignment horizontal="left" vertical="top"/>
      <protection locked="0"/>
    </xf>
    <xf numFmtId="0" fontId="7" fillId="4" borderId="0" xfId="0" applyFont="1" applyFill="1" applyBorder="1" applyAlignment="1">
      <alignment horizontal="left" vertical="top" wrapText="1"/>
    </xf>
    <xf numFmtId="166" fontId="7" fillId="6" borderId="14" xfId="5" applyNumberFormat="1" applyFont="1" applyFill="1" applyBorder="1" applyAlignment="1" applyProtection="1">
      <alignment horizontal="center"/>
      <protection locked="0"/>
    </xf>
    <xf numFmtId="0" fontId="41" fillId="16" borderId="10" xfId="0" applyFont="1" applyFill="1" applyBorder="1" applyAlignment="1" applyProtection="1">
      <alignment horizontal="left" vertical="top" wrapText="1"/>
      <protection locked="0"/>
    </xf>
    <xf numFmtId="0" fontId="41" fillId="16" borderId="11" xfId="0" applyFont="1" applyFill="1" applyBorder="1" applyAlignment="1" applyProtection="1">
      <alignment horizontal="left" vertical="top" wrapText="1"/>
      <protection locked="0"/>
    </xf>
    <xf numFmtId="0" fontId="41" fillId="16" borderId="12" xfId="0" applyFont="1" applyFill="1" applyBorder="1" applyAlignment="1" applyProtection="1">
      <alignment horizontal="left" vertical="top" wrapText="1"/>
      <protection locked="0"/>
    </xf>
    <xf numFmtId="0" fontId="7" fillId="4" borderId="0" xfId="0" applyNumberFormat="1" applyFont="1" applyFill="1" applyBorder="1" applyAlignment="1">
      <alignment horizontal="left" vertical="top" wrapText="1"/>
    </xf>
    <xf numFmtId="0" fontId="7" fillId="4" borderId="9" xfId="0" applyNumberFormat="1" applyFont="1" applyFill="1" applyBorder="1" applyAlignment="1">
      <alignment horizontal="left" vertical="top" wrapText="1"/>
    </xf>
    <xf numFmtId="0" fontId="7" fillId="16" borderId="14" xfId="0" applyFont="1" applyFill="1" applyBorder="1" applyAlignment="1">
      <alignment horizontal="center"/>
    </xf>
    <xf numFmtId="0" fontId="7" fillId="16" borderId="14" xfId="0" applyFont="1" applyFill="1" applyBorder="1" applyAlignment="1">
      <alignment horizontal="center" wrapText="1"/>
    </xf>
    <xf numFmtId="166" fontId="7" fillId="6" borderId="13" xfId="5" applyNumberFormat="1" applyFont="1" applyFill="1" applyBorder="1" applyAlignment="1" applyProtection="1">
      <alignment horizontal="center"/>
      <protection locked="0"/>
    </xf>
    <xf numFmtId="5" fontId="31" fillId="11" borderId="15" xfId="1" applyNumberFormat="1" applyFont="1" applyFill="1" applyBorder="1" applyAlignment="1">
      <alignment horizontal="center" vertical="top"/>
    </xf>
    <xf numFmtId="0" fontId="7" fillId="4" borderId="0" xfId="0" applyFont="1" applyFill="1" applyBorder="1" applyAlignment="1">
      <alignment horizontal="left" vertical="top" wrapText="1" indent="2"/>
    </xf>
    <xf numFmtId="0" fontId="7" fillId="4" borderId="9" xfId="0" applyFont="1" applyFill="1" applyBorder="1" applyAlignment="1">
      <alignment horizontal="left" vertical="top" wrapText="1" indent="2"/>
    </xf>
    <xf numFmtId="0" fontId="7" fillId="4" borderId="0" xfId="0" applyFont="1" applyFill="1" applyBorder="1" applyAlignment="1">
      <alignment horizontal="center"/>
    </xf>
    <xf numFmtId="0" fontId="7" fillId="4" borderId="0" xfId="0" applyFont="1" applyFill="1" applyBorder="1" applyAlignment="1">
      <alignment horizontal="center" wrapText="1"/>
    </xf>
    <xf numFmtId="165" fontId="7" fillId="6" borderId="10" xfId="5" applyNumberFormat="1" applyFont="1" applyFill="1" applyBorder="1" applyAlignment="1" applyProtection="1">
      <alignment horizontal="left"/>
      <protection locked="0"/>
    </xf>
    <xf numFmtId="165" fontId="7" fillId="6" borderId="12" xfId="5" applyNumberFormat="1" applyFont="1" applyFill="1" applyBorder="1" applyAlignment="1" applyProtection="1">
      <alignment horizontal="left"/>
      <protection locked="0"/>
    </xf>
    <xf numFmtId="164" fontId="7" fillId="6" borderId="10" xfId="0" applyNumberFormat="1" applyFont="1" applyFill="1" applyBorder="1" applyAlignment="1" applyProtection="1">
      <alignment horizontal="left"/>
      <protection locked="0"/>
    </xf>
    <xf numFmtId="164" fontId="7" fillId="6" borderId="12" xfId="0" applyNumberFormat="1" applyFont="1" applyFill="1" applyBorder="1" applyAlignment="1" applyProtection="1">
      <alignment horizontal="left"/>
      <protection locked="0"/>
    </xf>
    <xf numFmtId="0" fontId="9" fillId="4" borderId="0" xfId="0" applyFont="1" applyFill="1" applyBorder="1" applyAlignment="1">
      <alignment horizontal="left" vertical="top" wrapText="1"/>
    </xf>
    <xf numFmtId="0" fontId="26" fillId="6" borderId="10" xfId="0" applyFont="1" applyFill="1" applyBorder="1" applyAlignment="1" applyProtection="1">
      <alignment horizontal="left" vertical="top" wrapText="1"/>
      <protection locked="0"/>
    </xf>
    <xf numFmtId="0" fontId="26" fillId="6" borderId="11" xfId="0" applyFont="1" applyFill="1" applyBorder="1" applyAlignment="1" applyProtection="1">
      <alignment horizontal="left" vertical="top" wrapText="1"/>
      <protection locked="0"/>
    </xf>
    <xf numFmtId="0" fontId="26" fillId="6" borderId="12" xfId="0" applyFont="1" applyFill="1" applyBorder="1" applyAlignment="1" applyProtection="1">
      <alignment horizontal="left" vertical="top" wrapText="1"/>
      <protection locked="0"/>
    </xf>
    <xf numFmtId="165" fontId="7" fillId="6" borderId="10" xfId="5" applyNumberFormat="1" applyFont="1" applyFill="1" applyBorder="1" applyAlignment="1" applyProtection="1">
      <alignment horizontal="left" vertical="top"/>
      <protection locked="0"/>
    </xf>
    <xf numFmtId="165" fontId="7" fillId="6" borderId="11" xfId="5" applyNumberFormat="1" applyFont="1" applyFill="1" applyBorder="1" applyAlignment="1" applyProtection="1">
      <alignment horizontal="left" vertical="top"/>
      <protection locked="0"/>
    </xf>
    <xf numFmtId="165" fontId="7" fillId="6" borderId="12" xfId="5" applyNumberFormat="1" applyFont="1" applyFill="1" applyBorder="1" applyAlignment="1" applyProtection="1">
      <alignment horizontal="left" vertical="top"/>
      <protection locked="0"/>
    </xf>
    <xf numFmtId="0" fontId="14" fillId="4" borderId="0" xfId="0" applyFont="1" applyFill="1" applyBorder="1" applyAlignment="1">
      <alignment horizontal="left" vertical="center" wrapText="1"/>
    </xf>
    <xf numFmtId="0" fontId="14" fillId="4" borderId="9" xfId="0" applyFont="1" applyFill="1" applyBorder="1" applyAlignment="1">
      <alignment horizontal="left" vertical="center" wrapText="1"/>
    </xf>
    <xf numFmtId="1" fontId="32" fillId="16" borderId="10" xfId="0" applyNumberFormat="1" applyFont="1" applyFill="1" applyBorder="1" applyAlignment="1" applyProtection="1">
      <alignment horizontal="center"/>
      <protection locked="0"/>
    </xf>
    <xf numFmtId="1" fontId="32" fillId="16" borderId="12" xfId="0" applyNumberFormat="1" applyFont="1" applyFill="1" applyBorder="1" applyAlignment="1" applyProtection="1">
      <alignment horizontal="center"/>
      <protection locked="0"/>
    </xf>
    <xf numFmtId="2" fontId="32" fillId="16" borderId="10" xfId="0" applyNumberFormat="1" applyFont="1" applyFill="1" applyBorder="1" applyAlignment="1" applyProtection="1">
      <alignment horizontal="center"/>
      <protection locked="0"/>
    </xf>
    <xf numFmtId="2" fontId="32" fillId="16" borderId="12" xfId="0" applyNumberFormat="1" applyFont="1" applyFill="1" applyBorder="1" applyAlignment="1" applyProtection="1">
      <alignment horizontal="center"/>
      <protection locked="0"/>
    </xf>
    <xf numFmtId="5" fontId="32" fillId="16" borderId="10" xfId="1" applyNumberFormat="1" applyFont="1" applyFill="1" applyBorder="1" applyAlignment="1" applyProtection="1">
      <alignment horizontal="center" vertical="top"/>
      <protection locked="0"/>
    </xf>
    <xf numFmtId="5" fontId="32" fillId="16" borderId="12" xfId="1" applyNumberFormat="1" applyFont="1" applyFill="1" applyBorder="1" applyAlignment="1" applyProtection="1">
      <alignment horizontal="center" vertical="top"/>
      <protection locked="0"/>
    </xf>
    <xf numFmtId="5" fontId="32" fillId="11" borderId="10" xfId="1" applyNumberFormat="1" applyFont="1" applyFill="1" applyBorder="1" applyAlignment="1">
      <alignment horizontal="center"/>
    </xf>
    <xf numFmtId="5" fontId="32" fillId="11" borderId="12" xfId="1" applyNumberFormat="1" applyFont="1" applyFill="1" applyBorder="1" applyAlignment="1">
      <alignment horizontal="center"/>
    </xf>
    <xf numFmtId="0" fontId="7" fillId="4" borderId="0" xfId="0" applyFont="1" applyFill="1" applyBorder="1" applyAlignment="1">
      <alignment horizontal="left" wrapText="1"/>
    </xf>
    <xf numFmtId="168" fontId="32" fillId="16" borderId="10" xfId="0" applyNumberFormat="1" applyFont="1" applyFill="1" applyBorder="1" applyAlignment="1" applyProtection="1">
      <alignment horizontal="center"/>
      <protection locked="0"/>
    </xf>
    <xf numFmtId="168" fontId="32" fillId="16" borderId="12" xfId="0" applyNumberFormat="1" applyFont="1" applyFill="1" applyBorder="1" applyAlignment="1" applyProtection="1">
      <alignment horizontal="center"/>
      <protection locked="0"/>
    </xf>
    <xf numFmtId="168" fontId="32" fillId="16" borderId="10" xfId="5" applyNumberFormat="1" applyFont="1" applyFill="1" applyBorder="1" applyAlignment="1" applyProtection="1">
      <alignment horizontal="center"/>
      <protection locked="0"/>
    </xf>
    <xf numFmtId="168" fontId="32" fillId="16" borderId="12" xfId="5" applyNumberFormat="1" applyFont="1" applyFill="1" applyBorder="1" applyAlignment="1" applyProtection="1">
      <alignment horizontal="center"/>
      <protection locked="0"/>
    </xf>
    <xf numFmtId="165" fontId="7" fillId="4" borderId="0" xfId="0" applyNumberFormat="1" applyFont="1" applyFill="1" applyBorder="1" applyAlignment="1">
      <alignment horizontal="left"/>
    </xf>
    <xf numFmtId="0" fontId="7" fillId="4" borderId="4" xfId="0" applyFont="1" applyFill="1" applyBorder="1" applyAlignment="1">
      <alignment horizontal="left" wrapText="1"/>
    </xf>
    <xf numFmtId="0" fontId="7" fillId="4" borderId="9" xfId="0" applyFont="1" applyFill="1" applyBorder="1" applyAlignment="1">
      <alignment horizontal="left" wrapText="1"/>
    </xf>
    <xf numFmtId="166" fontId="7" fillId="6" borderId="10" xfId="0" applyNumberFormat="1" applyFont="1" applyFill="1" applyBorder="1" applyAlignment="1" applyProtection="1">
      <alignment horizontal="center"/>
      <protection locked="0"/>
    </xf>
    <xf numFmtId="166" fontId="7" fillId="6" borderId="12" xfId="0" applyNumberFormat="1" applyFont="1" applyFill="1" applyBorder="1" applyAlignment="1" applyProtection="1">
      <alignment horizontal="center"/>
      <protection locked="0"/>
    </xf>
    <xf numFmtId="0" fontId="27" fillId="4" borderId="0" xfId="0" applyFont="1" applyFill="1" applyBorder="1" applyAlignment="1">
      <alignment horizontal="center"/>
    </xf>
    <xf numFmtId="166" fontId="7" fillId="4" borderId="14" xfId="0" applyNumberFormat="1" applyFont="1" applyFill="1" applyBorder="1" applyAlignment="1">
      <alignment horizontal="center"/>
    </xf>
    <xf numFmtId="0" fontId="40" fillId="11" borderId="4" xfId="0" applyFont="1" applyFill="1" applyBorder="1" applyAlignment="1" applyProtection="1">
      <alignment horizontal="left" vertical="top" wrapText="1"/>
      <protection locked="0"/>
    </xf>
    <xf numFmtId="0" fontId="40" fillId="11" borderId="0" xfId="0" applyFont="1" applyFill="1" applyBorder="1" applyAlignment="1" applyProtection="1">
      <alignment horizontal="left" vertical="top" wrapText="1"/>
      <protection locked="0"/>
    </xf>
    <xf numFmtId="0" fontId="40" fillId="11" borderId="9" xfId="0" applyFont="1" applyFill="1" applyBorder="1" applyAlignment="1" applyProtection="1">
      <alignment horizontal="left" vertical="top" wrapText="1"/>
      <protection locked="0"/>
    </xf>
    <xf numFmtId="0" fontId="8" fillId="4" borderId="10" xfId="0" applyFont="1" applyFill="1" applyBorder="1" applyAlignment="1">
      <alignment horizontal="center" wrapText="1"/>
    </xf>
    <xf numFmtId="0" fontId="8" fillId="4" borderId="11" xfId="0" applyFont="1" applyFill="1" applyBorder="1" applyAlignment="1">
      <alignment horizontal="center" wrapText="1"/>
    </xf>
    <xf numFmtId="1" fontId="7" fillId="4" borderId="10" xfId="5" applyNumberFormat="1" applyFont="1" applyFill="1" applyBorder="1" applyAlignment="1">
      <alignment horizontal="center"/>
    </xf>
    <xf numFmtId="1" fontId="7" fillId="4" borderId="11" xfId="5" applyNumberFormat="1" applyFont="1" applyFill="1" applyBorder="1" applyAlignment="1">
      <alignment horizontal="center"/>
    </xf>
    <xf numFmtId="0" fontId="32" fillId="11" borderId="6" xfId="0" applyFont="1" applyFill="1" applyBorder="1" applyAlignment="1">
      <alignment horizontal="left" vertical="top" wrapText="1"/>
    </xf>
    <xf numFmtId="0" fontId="32" fillId="11" borderId="7" xfId="0" applyFont="1" applyFill="1" applyBorder="1" applyAlignment="1">
      <alignment horizontal="left" vertical="top" wrapText="1"/>
    </xf>
    <xf numFmtId="0" fontId="32" fillId="11" borderId="8" xfId="0" applyFont="1" applyFill="1" applyBorder="1" applyAlignment="1">
      <alignment horizontal="left" vertical="top" wrapText="1"/>
    </xf>
    <xf numFmtId="0" fontId="32" fillId="11" borderId="10" xfId="0" applyFont="1" applyFill="1" applyBorder="1" applyAlignment="1">
      <alignment horizontal="left" wrapText="1"/>
    </xf>
    <xf numFmtId="0" fontId="32" fillId="11" borderId="11" xfId="0" applyFont="1" applyFill="1" applyBorder="1" applyAlignment="1">
      <alignment horizontal="left" wrapText="1"/>
    </xf>
    <xf numFmtId="0" fontId="32" fillId="11" borderId="12" xfId="0" applyFont="1" applyFill="1" applyBorder="1" applyAlignment="1">
      <alignment horizontal="left" wrapText="1"/>
    </xf>
    <xf numFmtId="0" fontId="7" fillId="6" borderId="10" xfId="0" applyFont="1" applyFill="1" applyBorder="1" applyAlignment="1" applyProtection="1">
      <alignment horizontal="left" vertical="top" wrapText="1"/>
      <protection locked="0"/>
    </xf>
    <xf numFmtId="0" fontId="7" fillId="6" borderId="11" xfId="0" applyFont="1" applyFill="1" applyBorder="1" applyAlignment="1" applyProtection="1">
      <alignment horizontal="left" vertical="top" wrapText="1"/>
      <protection locked="0"/>
    </xf>
    <xf numFmtId="0" fontId="7" fillId="6" borderId="12" xfId="0" applyFont="1" applyFill="1" applyBorder="1" applyAlignment="1" applyProtection="1">
      <alignment horizontal="left" vertical="top" wrapText="1"/>
      <protection locked="0"/>
    </xf>
    <xf numFmtId="0" fontId="32" fillId="11" borderId="6" xfId="0" applyFont="1" applyFill="1" applyBorder="1" applyAlignment="1">
      <alignment horizontal="left" wrapText="1"/>
    </xf>
    <xf numFmtId="0" fontId="32" fillId="11" borderId="7" xfId="0" applyFont="1" applyFill="1" applyBorder="1" applyAlignment="1">
      <alignment horizontal="left" wrapText="1"/>
    </xf>
    <xf numFmtId="0" fontId="32" fillId="11" borderId="8" xfId="0" applyFont="1" applyFill="1" applyBorder="1" applyAlignment="1">
      <alignment horizontal="left" wrapText="1"/>
    </xf>
    <xf numFmtId="166" fontId="7" fillId="11" borderId="10" xfId="5" applyNumberFormat="1" applyFont="1" applyFill="1" applyBorder="1" applyAlignment="1" applyProtection="1">
      <alignment horizontal="center"/>
      <protection locked="0"/>
    </xf>
    <xf numFmtId="166" fontId="7" fillId="11" borderId="12" xfId="5" applyNumberFormat="1" applyFont="1" applyFill="1" applyBorder="1" applyAlignment="1" applyProtection="1">
      <alignment horizontal="center"/>
      <protection locked="0"/>
    </xf>
    <xf numFmtId="0" fontId="32" fillId="0" borderId="9" xfId="0" applyFont="1" applyFill="1" applyBorder="1" applyAlignment="1" applyProtection="1">
      <alignment horizontal="center" wrapText="1"/>
      <protection locked="0"/>
    </xf>
    <xf numFmtId="0" fontId="32" fillId="0" borderId="5" xfId="0" applyFont="1" applyFill="1" applyBorder="1" applyAlignment="1" applyProtection="1">
      <alignment horizontal="center" wrapText="1"/>
      <protection locked="0"/>
    </xf>
    <xf numFmtId="0" fontId="41" fillId="16" borderId="10" xfId="0" applyFont="1" applyFill="1" applyBorder="1" applyAlignment="1" applyProtection="1">
      <alignment horizontal="left" vertical="top"/>
      <protection locked="0"/>
    </xf>
    <xf numFmtId="0" fontId="41" fillId="16" borderId="11" xfId="0" applyFont="1" applyFill="1" applyBorder="1" applyAlignment="1" applyProtection="1">
      <alignment horizontal="left" vertical="top"/>
      <protection locked="0"/>
    </xf>
    <xf numFmtId="0" fontId="41" fillId="16" borderId="12" xfId="0" applyFont="1" applyFill="1" applyBorder="1" applyAlignment="1" applyProtection="1">
      <alignment horizontal="left" vertical="top"/>
      <protection locked="0"/>
    </xf>
    <xf numFmtId="0" fontId="32" fillId="11" borderId="10" xfId="0" applyFont="1" applyFill="1" applyBorder="1" applyAlignment="1">
      <alignment horizontal="left" vertical="top" wrapText="1"/>
    </xf>
    <xf numFmtId="0" fontId="32" fillId="11" borderId="11" xfId="0" applyFont="1" applyFill="1" applyBorder="1" applyAlignment="1">
      <alignment horizontal="left" vertical="top" wrapText="1"/>
    </xf>
    <xf numFmtId="0" fontId="32" fillId="11" borderId="12" xfId="0" applyFont="1" applyFill="1" applyBorder="1" applyAlignment="1">
      <alignment horizontal="left" vertical="top" wrapText="1"/>
    </xf>
    <xf numFmtId="0" fontId="7" fillId="4" borderId="9" xfId="0" applyFont="1" applyFill="1" applyBorder="1" applyAlignment="1">
      <alignment horizontal="left" vertical="top" wrapText="1"/>
    </xf>
    <xf numFmtId="0" fontId="32" fillId="11" borderId="6" xfId="0" applyFont="1" applyFill="1" applyBorder="1" applyAlignment="1">
      <alignment horizontal="left"/>
    </xf>
    <xf numFmtId="0" fontId="32" fillId="11" borderId="7" xfId="0" applyFont="1" applyFill="1" applyBorder="1" applyAlignment="1">
      <alignment horizontal="left"/>
    </xf>
    <xf numFmtId="0" fontId="32" fillId="11" borderId="8" xfId="0" applyFont="1" applyFill="1" applyBorder="1" applyAlignment="1">
      <alignment horizontal="left"/>
    </xf>
    <xf numFmtId="166" fontId="7" fillId="4" borderId="10" xfId="0" applyNumberFormat="1" applyFont="1" applyFill="1" applyBorder="1" applyAlignment="1">
      <alignment horizontal="center"/>
    </xf>
    <xf numFmtId="166" fontId="7" fillId="4" borderId="12" xfId="0" applyNumberFormat="1" applyFont="1" applyFill="1" applyBorder="1" applyAlignment="1">
      <alignment horizontal="center"/>
    </xf>
    <xf numFmtId="166" fontId="7" fillId="6" borderId="10" xfId="5" applyNumberFormat="1" applyFont="1" applyFill="1" applyBorder="1" applyAlignment="1" applyProtection="1">
      <alignment horizontal="center"/>
      <protection locked="0"/>
    </xf>
    <xf numFmtId="166" fontId="7" fillId="6" borderId="12" xfId="5" applyNumberFormat="1" applyFont="1" applyFill="1" applyBorder="1" applyAlignment="1" applyProtection="1">
      <alignment horizontal="center"/>
      <protection locked="0"/>
    </xf>
    <xf numFmtId="166" fontId="8" fillId="4" borderId="2" xfId="0" applyNumberFormat="1" applyFont="1" applyFill="1" applyBorder="1" applyAlignment="1">
      <alignment horizontal="center"/>
    </xf>
    <xf numFmtId="0" fontId="7" fillId="6" borderId="10" xfId="0" applyFont="1" applyFill="1" applyBorder="1" applyAlignment="1" applyProtection="1">
      <alignment horizontal="left"/>
      <protection locked="0"/>
    </xf>
    <xf numFmtId="0" fontId="7" fillId="6" borderId="11" xfId="0" applyFont="1" applyFill="1" applyBorder="1" applyAlignment="1" applyProtection="1">
      <alignment horizontal="left"/>
      <protection locked="0"/>
    </xf>
    <xf numFmtId="0" fontId="7" fillId="6" borderId="12" xfId="0" applyFont="1" applyFill="1" applyBorder="1" applyAlignment="1" applyProtection="1">
      <alignment horizontal="left"/>
      <protection locked="0"/>
    </xf>
    <xf numFmtId="0" fontId="53" fillId="6" borderId="10" xfId="3" applyFont="1" applyFill="1" applyBorder="1" applyAlignment="1" applyProtection="1">
      <alignment horizontal="left"/>
      <protection locked="0"/>
    </xf>
    <xf numFmtId="0" fontId="53" fillId="6" borderId="11" xfId="3" applyFont="1" applyFill="1" applyBorder="1" applyAlignment="1" applyProtection="1">
      <alignment horizontal="left"/>
      <protection locked="0"/>
    </xf>
    <xf numFmtId="0" fontId="53" fillId="6" borderId="12" xfId="3" applyFont="1" applyFill="1" applyBorder="1" applyAlignment="1" applyProtection="1">
      <alignment horizontal="left"/>
      <protection locked="0"/>
    </xf>
    <xf numFmtId="0" fontId="9" fillId="4" borderId="4" xfId="0" applyFont="1" applyFill="1" applyBorder="1" applyAlignment="1">
      <alignment horizontal="left" vertical="top" wrapText="1"/>
    </xf>
    <xf numFmtId="0" fontId="9" fillId="4" borderId="9" xfId="0" applyFont="1" applyFill="1" applyBorder="1" applyAlignment="1">
      <alignment horizontal="left" vertical="top" wrapText="1"/>
    </xf>
    <xf numFmtId="0" fontId="7" fillId="4" borderId="6" xfId="0" applyFont="1" applyFill="1" applyBorder="1" applyAlignment="1">
      <alignment horizontal="left" vertical="center" wrapText="1"/>
    </xf>
    <xf numFmtId="0" fontId="7" fillId="4" borderId="7" xfId="0" applyFont="1" applyFill="1" applyBorder="1" applyAlignment="1">
      <alignment horizontal="left" vertical="center" wrapText="1"/>
    </xf>
    <xf numFmtId="0" fontId="7" fillId="4" borderId="8"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7" fillId="4" borderId="10" xfId="0" applyFont="1" applyFill="1" applyBorder="1" applyAlignment="1">
      <alignment horizontal="center" wrapText="1"/>
    </xf>
    <xf numFmtId="0" fontId="7" fillId="4" borderId="11" xfId="0" applyFont="1" applyFill="1" applyBorder="1" applyAlignment="1">
      <alignment horizontal="center" wrapText="1"/>
    </xf>
    <xf numFmtId="0" fontId="8" fillId="4" borderId="12" xfId="0" applyFont="1" applyFill="1" applyBorder="1" applyAlignment="1">
      <alignment horizontal="center" wrapText="1"/>
    </xf>
    <xf numFmtId="1" fontId="7" fillId="4" borderId="12" xfId="5" applyNumberFormat="1" applyFont="1" applyFill="1" applyBorder="1" applyAlignment="1">
      <alignment horizontal="center"/>
    </xf>
    <xf numFmtId="0" fontId="18" fillId="4" borderId="0" xfId="0" applyFont="1" applyFill="1" applyBorder="1" applyAlignment="1" applyProtection="1">
      <alignment horizontal="left"/>
    </xf>
    <xf numFmtId="0" fontId="43" fillId="17" borderId="10" xfId="0" applyFont="1" applyFill="1" applyBorder="1" applyAlignment="1">
      <alignment horizontal="left" vertical="center"/>
    </xf>
    <xf numFmtId="0" fontId="43" fillId="17" borderId="11" xfId="0" applyFont="1" applyFill="1" applyBorder="1" applyAlignment="1">
      <alignment horizontal="left" vertical="center"/>
    </xf>
    <xf numFmtId="0" fontId="43" fillId="17" borderId="12" xfId="0" applyFont="1" applyFill="1" applyBorder="1" applyAlignment="1">
      <alignment horizontal="left" vertical="center"/>
    </xf>
    <xf numFmtId="0" fontId="44" fillId="11" borderId="13" xfId="0" applyFont="1" applyFill="1" applyBorder="1" applyAlignment="1">
      <alignment horizontal="center" vertical="center" wrapText="1"/>
    </xf>
    <xf numFmtId="0" fontId="44" fillId="11" borderId="24" xfId="0" applyFont="1" applyFill="1" applyBorder="1" applyAlignment="1">
      <alignment horizontal="center" vertical="center" wrapText="1"/>
    </xf>
    <xf numFmtId="0" fontId="44" fillId="11" borderId="11" xfId="0" applyFont="1" applyFill="1" applyBorder="1" applyAlignment="1">
      <alignment horizontal="center" vertical="top" wrapText="1"/>
    </xf>
    <xf numFmtId="0" fontId="44" fillId="11" borderId="12" xfId="0" applyFont="1" applyFill="1" applyBorder="1" applyAlignment="1">
      <alignment horizontal="center" vertical="top" wrapText="1"/>
    </xf>
    <xf numFmtId="0" fontId="44" fillId="11" borderId="10" xfId="0" applyFont="1" applyFill="1" applyBorder="1" applyAlignment="1">
      <alignment horizontal="center" vertical="top" wrapText="1"/>
    </xf>
    <xf numFmtId="166" fontId="45" fillId="11" borderId="11" xfId="0" applyNumberFormat="1" applyFont="1" applyFill="1" applyBorder="1" applyAlignment="1">
      <alignment horizontal="center" vertical="top" wrapText="1"/>
    </xf>
    <xf numFmtId="166" fontId="45" fillId="11" borderId="12" xfId="0" applyNumberFormat="1" applyFont="1" applyFill="1" applyBorder="1" applyAlignment="1">
      <alignment horizontal="center" vertical="top" wrapText="1"/>
    </xf>
    <xf numFmtId="166" fontId="45" fillId="11" borderId="10" xfId="0" applyNumberFormat="1" applyFont="1" applyFill="1" applyBorder="1" applyAlignment="1">
      <alignment horizontal="center" vertical="top" wrapText="1"/>
    </xf>
    <xf numFmtId="0" fontId="45" fillId="11" borderId="1" xfId="0" applyFont="1" applyFill="1" applyBorder="1" applyAlignment="1">
      <alignment horizontal="left" vertical="top" wrapText="1"/>
    </xf>
    <xf numFmtId="0" fontId="0" fillId="11" borderId="2" xfId="0" applyFill="1" applyBorder="1" applyAlignment="1">
      <alignment horizontal="left"/>
    </xf>
    <xf numFmtId="0" fontId="0" fillId="11" borderId="3" xfId="0" applyFill="1" applyBorder="1" applyAlignment="1">
      <alignment horizontal="left"/>
    </xf>
    <xf numFmtId="0" fontId="0" fillId="11" borderId="4" xfId="0" applyFill="1" applyBorder="1" applyAlignment="1">
      <alignment horizontal="left"/>
    </xf>
    <xf numFmtId="0" fontId="0" fillId="11" borderId="0" xfId="0" applyFill="1" applyAlignment="1">
      <alignment horizontal="left"/>
    </xf>
    <xf numFmtId="0" fontId="0" fillId="11" borderId="9" xfId="0" applyFill="1" applyBorder="1" applyAlignment="1">
      <alignment horizontal="left"/>
    </xf>
    <xf numFmtId="0" fontId="0" fillId="11" borderId="6" xfId="0" applyFill="1" applyBorder="1" applyAlignment="1">
      <alignment horizontal="left"/>
    </xf>
    <xf numFmtId="0" fontId="0" fillId="11" borderId="7" xfId="0" applyFill="1" applyBorder="1" applyAlignment="1">
      <alignment horizontal="left"/>
    </xf>
    <xf numFmtId="0" fontId="0" fillId="11" borderId="8" xfId="0" applyFill="1" applyBorder="1" applyAlignment="1">
      <alignment horizontal="left"/>
    </xf>
    <xf numFmtId="0" fontId="43" fillId="17" borderId="1" xfId="0" applyFont="1" applyFill="1" applyBorder="1" applyAlignment="1">
      <alignment horizontal="left" vertical="center"/>
    </xf>
    <xf numFmtId="0" fontId="43" fillId="17" borderId="2" xfId="0" applyFont="1" applyFill="1" applyBorder="1" applyAlignment="1">
      <alignment horizontal="left" vertical="center"/>
    </xf>
    <xf numFmtId="0" fontId="43" fillId="17" borderId="3" xfId="0" applyFont="1" applyFill="1" applyBorder="1" applyAlignment="1">
      <alignment horizontal="left" vertical="center"/>
    </xf>
    <xf numFmtId="0" fontId="66" fillId="11" borderId="1" xfId="0" applyFont="1" applyFill="1" applyBorder="1" applyAlignment="1">
      <alignment horizontal="center"/>
    </xf>
    <xf numFmtId="0" fontId="66" fillId="11" borderId="2" xfId="0" applyFont="1" applyFill="1" applyBorder="1" applyAlignment="1">
      <alignment horizontal="center"/>
    </xf>
    <xf numFmtId="171" fontId="18" fillId="4" borderId="0" xfId="0" applyNumberFormat="1" applyFont="1" applyFill="1" applyBorder="1" applyAlignment="1">
      <alignment horizontal="left"/>
    </xf>
    <xf numFmtId="0" fontId="21" fillId="9" borderId="0" xfId="0" applyFont="1" applyFill="1" applyBorder="1" applyAlignment="1">
      <alignment horizontal="left" vertical="center"/>
    </xf>
    <xf numFmtId="171" fontId="16" fillId="11" borderId="7" xfId="0" applyNumberFormat="1" applyFont="1" applyFill="1" applyBorder="1" applyAlignment="1" applyProtection="1">
      <alignment horizontal="left" vertical="top"/>
      <protection locked="0"/>
    </xf>
    <xf numFmtId="0" fontId="46" fillId="11" borderId="4" xfId="0" applyFont="1" applyFill="1" applyBorder="1" applyAlignment="1">
      <alignment horizontal="left" vertical="top" wrapText="1"/>
    </xf>
    <xf numFmtId="0" fontId="46" fillId="11" borderId="0" xfId="0" applyFont="1" applyFill="1" applyBorder="1" applyAlignment="1">
      <alignment horizontal="left" vertical="top" wrapText="1"/>
    </xf>
    <xf numFmtId="0" fontId="46" fillId="11" borderId="9" xfId="0" applyFont="1" applyFill="1" applyBorder="1" applyAlignment="1">
      <alignment horizontal="left" vertical="top" wrapText="1"/>
    </xf>
    <xf numFmtId="0" fontId="46" fillId="11" borderId="6" xfId="0" applyFont="1" applyFill="1" applyBorder="1" applyAlignment="1">
      <alignment horizontal="left" vertical="top" wrapText="1"/>
    </xf>
    <xf numFmtId="0" fontId="46" fillId="11" borderId="7" xfId="0" applyFont="1" applyFill="1" applyBorder="1" applyAlignment="1">
      <alignment horizontal="left" vertical="top" wrapText="1"/>
    </xf>
    <xf numFmtId="0" fontId="46" fillId="11" borderId="8" xfId="0" applyFont="1" applyFill="1" applyBorder="1" applyAlignment="1">
      <alignment horizontal="left" vertical="top" wrapText="1"/>
    </xf>
    <xf numFmtId="0" fontId="46" fillId="11" borderId="1" xfId="0" applyFont="1" applyFill="1" applyBorder="1" applyAlignment="1">
      <alignment horizontal="left" vertical="top" wrapText="1"/>
    </xf>
    <xf numFmtId="0" fontId="46" fillId="11" borderId="2" xfId="0" applyFont="1" applyFill="1" applyBorder="1" applyAlignment="1">
      <alignment horizontal="left" vertical="top" wrapText="1"/>
    </xf>
    <xf numFmtId="0" fontId="46" fillId="11" borderId="3" xfId="0" applyFont="1" applyFill="1" applyBorder="1" applyAlignment="1">
      <alignment horizontal="left" vertical="top" wrapText="1"/>
    </xf>
    <xf numFmtId="0" fontId="7" fillId="6" borderId="7" xfId="0" applyFont="1" applyFill="1" applyBorder="1" applyAlignment="1" applyProtection="1">
      <alignment horizontal="left"/>
      <protection locked="0"/>
    </xf>
    <xf numFmtId="164" fontId="7" fillId="6" borderId="7" xfId="0" applyNumberFormat="1" applyFont="1" applyFill="1" applyBorder="1" applyAlignment="1" applyProtection="1">
      <alignment horizontal="left"/>
      <protection locked="0"/>
    </xf>
    <xf numFmtId="0" fontId="18" fillId="4" borderId="0" xfId="0" applyFont="1" applyFill="1" applyAlignment="1">
      <alignment horizontal="left" vertical="top" wrapText="1" indent="2"/>
    </xf>
    <xf numFmtId="0" fontId="25" fillId="6" borderId="7" xfId="0" applyFont="1" applyFill="1" applyBorder="1" applyAlignment="1" applyProtection="1">
      <alignment horizontal="left" vertical="top" wrapText="1"/>
      <protection locked="0"/>
    </xf>
    <xf numFmtId="0" fontId="67" fillId="0" borderId="2" xfId="0" applyFont="1" applyBorder="1" applyAlignment="1">
      <alignment horizontal="center"/>
    </xf>
    <xf numFmtId="0" fontId="67" fillId="0" borderId="3" xfId="0" applyFont="1" applyBorder="1" applyAlignment="1">
      <alignment horizontal="center"/>
    </xf>
    <xf numFmtId="0" fontId="9" fillId="11" borderId="0" xfId="8" applyFont="1" applyFill="1" applyBorder="1" applyAlignment="1">
      <alignment horizontal="left"/>
    </xf>
    <xf numFmtId="0" fontId="42" fillId="0" borderId="0" xfId="8" applyFont="1" applyAlignment="1">
      <alignment horizontal="left" vertical="top" wrapText="1"/>
    </xf>
    <xf numFmtId="0" fontId="9" fillId="14" borderId="7" xfId="8" applyFont="1" applyFill="1" applyBorder="1" applyAlignment="1" applyProtection="1">
      <alignment horizontal="left" vertical="top"/>
      <protection locked="0"/>
    </xf>
    <xf numFmtId="171" fontId="32" fillId="14" borderId="7" xfId="8" applyNumberFormat="1" applyFont="1" applyFill="1" applyBorder="1" applyAlignment="1" applyProtection="1">
      <alignment horizontal="center"/>
      <protection locked="0"/>
    </xf>
    <xf numFmtId="0" fontId="32" fillId="14" borderId="7" xfId="8" applyFont="1" applyFill="1" applyBorder="1" applyAlignment="1" applyProtection="1">
      <alignment horizontal="left"/>
      <protection locked="0"/>
    </xf>
    <xf numFmtId="164" fontId="32" fillId="14" borderId="7" xfId="8" applyNumberFormat="1" applyFont="1" applyFill="1" applyBorder="1" applyAlignment="1" applyProtection="1">
      <alignment horizontal="left"/>
      <protection locked="0"/>
    </xf>
  </cellXfs>
  <cellStyles count="9">
    <cellStyle name="Comma" xfId="6" builtinId="3"/>
    <cellStyle name="Currency" xfId="1" builtinId="4"/>
    <cellStyle name="Currency 2" xfId="2"/>
    <cellStyle name="Hyperlink" xfId="3" builtinId="8"/>
    <cellStyle name="Normal" xfId="0" builtinId="0"/>
    <cellStyle name="Normal 2" xfId="4"/>
    <cellStyle name="Normal 3" xfId="7"/>
    <cellStyle name="Normal 4" xfId="8"/>
    <cellStyle name="Percent" xfId="5" builtinId="5"/>
  </cellStyles>
  <dxfs count="7">
    <dxf>
      <font>
        <color theme="0"/>
      </font>
      <fill>
        <patternFill patternType="none">
          <bgColor auto="1"/>
        </patternFill>
      </fill>
      <border>
        <left/>
        <right/>
        <top/>
        <bottom/>
        <vertical/>
        <horizontal/>
      </border>
    </dxf>
    <dxf>
      <font>
        <color theme="0"/>
      </font>
    </dxf>
    <dxf>
      <fill>
        <patternFill>
          <bgColor rgb="FFFF0000"/>
        </patternFill>
      </fill>
    </dxf>
    <dxf>
      <fill>
        <patternFill>
          <bgColor theme="0" tint="-0.24994659260841701"/>
        </patternFill>
      </fill>
      <border>
        <left style="thin">
          <color auto="1"/>
        </left>
        <right style="thin">
          <color auto="1"/>
        </right>
        <top style="thin">
          <color auto="1"/>
        </top>
        <bottom style="thin">
          <color auto="1"/>
        </bottom>
        <vertical/>
        <horizontal/>
      </border>
    </dxf>
    <dxf>
      <fill>
        <patternFill>
          <bgColor theme="0" tint="-0.24994659260841701"/>
        </patternFill>
      </fill>
      <border>
        <left style="thin">
          <color auto="1"/>
        </left>
        <right style="thin">
          <color auto="1"/>
        </right>
        <top style="thin">
          <color auto="1"/>
        </top>
        <bottom style="thin">
          <color auto="1"/>
        </bottom>
        <vertical/>
        <horizontal/>
      </border>
    </dxf>
    <dxf>
      <font>
        <b/>
        <i/>
        <strike val="0"/>
        <color rgb="FFFF0000"/>
      </font>
    </dxf>
    <dxf>
      <font>
        <b/>
        <i val="0"/>
        <strike val="0"/>
        <color indexed="9"/>
      </font>
      <fill>
        <patternFill>
          <bgColor indexed="10"/>
        </patternFill>
      </fill>
    </dxf>
  </dxfs>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4800600</xdr:colOff>
      <xdr:row>21</xdr:row>
      <xdr:rowOff>38100</xdr:rowOff>
    </xdr:from>
    <xdr:to>
      <xdr:col>1</xdr:col>
      <xdr:colOff>5038725</xdr:colOff>
      <xdr:row>21</xdr:row>
      <xdr:rowOff>200025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181600" y="4981575"/>
          <a:ext cx="238125" cy="1619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H56050\Local%20Settings\Temporary%20Internet%20Files\Content.Outlook\D6GSQRQ2\RAD%20PHA%20Application%20v27%20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PHA App Form"/>
      <sheetName val="Board Approval Form"/>
      <sheetName val="Mixed Finance Affidavit"/>
      <sheetName val="Financing Letter of Intent"/>
      <sheetName val="Choice Mobility Let Agreement"/>
      <sheetName val="Validation"/>
      <sheetName val="Sample PIC Data"/>
    </sheetNames>
    <sheetDataSet>
      <sheetData sheetId="0"/>
      <sheetData sheetId="1"/>
      <sheetData sheetId="2">
        <row r="97">
          <cell r="B97" t="str">
            <v>PHA's Explanation of the Capital Needs and Replacement Reserves Estimates</v>
          </cell>
        </row>
      </sheetData>
      <sheetData sheetId="3"/>
      <sheetData sheetId="4"/>
      <sheetData sheetId="5"/>
      <sheetData sheetId="6"/>
      <sheetData sheetId="7">
        <row r="45">
          <cell r="A45" t="str">
            <v>CA2010001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pageSetUpPr autoPageBreaks="0"/>
  </sheetPr>
  <dimension ref="A1:B36"/>
  <sheetViews>
    <sheetView showGridLines="0" tabSelected="1" zoomScaleNormal="100" workbookViewId="0">
      <selection sqref="A1:B1"/>
    </sheetView>
  </sheetViews>
  <sheetFormatPr defaultColWidth="9.109375" defaultRowHeight="14.4"/>
  <cols>
    <col min="1" max="1" width="5.44140625" style="164" customWidth="1"/>
    <col min="2" max="2" width="95.109375" style="160" customWidth="1"/>
    <col min="3" max="16384" width="9.109375" style="158"/>
  </cols>
  <sheetData>
    <row r="1" spans="1:2" s="157" customFormat="1" ht="21">
      <c r="A1" s="416" t="s">
        <v>232</v>
      </c>
      <c r="B1" s="416"/>
    </row>
    <row r="2" spans="1:2" ht="21">
      <c r="A2" s="155" t="s">
        <v>30</v>
      </c>
      <c r="B2" s="156"/>
    </row>
    <row r="3" spans="1:2" ht="212.25" customHeight="1">
      <c r="A3" s="418" t="s">
        <v>335</v>
      </c>
      <c r="B3" s="418"/>
    </row>
    <row r="4" spans="1:2" ht="73.5" customHeight="1">
      <c r="A4" s="418" t="s">
        <v>336</v>
      </c>
      <c r="B4" s="418"/>
    </row>
    <row r="5" spans="1:2" ht="21">
      <c r="A5" s="155"/>
      <c r="B5" s="414" t="s">
        <v>337</v>
      </c>
    </row>
    <row r="6" spans="1:2" ht="26.4">
      <c r="A6" s="155"/>
      <c r="B6" s="415" t="s">
        <v>331</v>
      </c>
    </row>
    <row r="7" spans="1:2" ht="15" customHeight="1">
      <c r="A7" s="159"/>
    </row>
    <row r="8" spans="1:2" ht="15" customHeight="1">
      <c r="A8" s="417" t="s">
        <v>31</v>
      </c>
      <c r="B8" s="417"/>
    </row>
    <row r="9" spans="1:2">
      <c r="A9" s="159"/>
    </row>
    <row r="10" spans="1:2" ht="28.8">
      <c r="A10" s="159">
        <v>1</v>
      </c>
      <c r="B10" s="399" t="s">
        <v>320</v>
      </c>
    </row>
    <row r="11" spans="1:2" ht="43.2">
      <c r="A11" s="159">
        <v>2</v>
      </c>
      <c r="B11" s="385" t="s">
        <v>233</v>
      </c>
    </row>
    <row r="12" spans="1:2">
      <c r="A12" s="159"/>
    </row>
    <row r="13" spans="1:2" ht="15" customHeight="1">
      <c r="A13" s="417" t="s">
        <v>32</v>
      </c>
      <c r="B13" s="417"/>
    </row>
    <row r="14" spans="1:2">
      <c r="A14" s="161"/>
      <c r="B14" s="161"/>
    </row>
    <row r="15" spans="1:2">
      <c r="A15" s="159">
        <v>1</v>
      </c>
      <c r="B15" s="160" t="s">
        <v>69</v>
      </c>
    </row>
    <row r="16" spans="1:2" ht="15" customHeight="1">
      <c r="A16" s="159">
        <f>A15+1</f>
        <v>2</v>
      </c>
      <c r="B16" s="160" t="s">
        <v>54</v>
      </c>
    </row>
    <row r="17" spans="1:2" s="162" customFormat="1" ht="32.25" customHeight="1">
      <c r="A17" s="159">
        <f>A16+1</f>
        <v>3</v>
      </c>
      <c r="B17" s="160" t="s">
        <v>234</v>
      </c>
    </row>
    <row r="18" spans="1:2">
      <c r="A18" s="159"/>
    </row>
    <row r="19" spans="1:2" customFormat="1">
      <c r="A19" s="417" t="s">
        <v>235</v>
      </c>
      <c r="B19" s="417"/>
    </row>
    <row r="20" spans="1:2">
      <c r="A20" s="159"/>
    </row>
    <row r="21" spans="1:2" ht="15" customHeight="1">
      <c r="A21" s="159">
        <v>1</v>
      </c>
      <c r="B21" s="160" t="s">
        <v>236</v>
      </c>
    </row>
    <row r="22" spans="1:2" ht="28.8">
      <c r="A22" s="159">
        <f>A21+1</f>
        <v>2</v>
      </c>
      <c r="B22" s="160" t="s">
        <v>237</v>
      </c>
    </row>
    <row r="23" spans="1:2" ht="78" customHeight="1">
      <c r="A23" s="159">
        <f>A22+1</f>
        <v>3</v>
      </c>
      <c r="B23" s="385" t="s">
        <v>314</v>
      </c>
    </row>
    <row r="24" spans="1:2" ht="28.8">
      <c r="A24" s="159">
        <v>5</v>
      </c>
      <c r="B24" s="160" t="s">
        <v>238</v>
      </c>
    </row>
    <row r="25" spans="1:2" ht="287.25" customHeight="1">
      <c r="A25" s="159">
        <v>6</v>
      </c>
      <c r="B25" s="163" t="s">
        <v>326</v>
      </c>
    </row>
    <row r="26" spans="1:2">
      <c r="A26" s="159"/>
    </row>
    <row r="27" spans="1:2" ht="15" customHeight="1">
      <c r="A27" s="159"/>
    </row>
    <row r="28" spans="1:2" ht="15" customHeight="1">
      <c r="A28" s="158"/>
      <c r="B28" s="158"/>
    </row>
    <row r="29" spans="1:2" ht="15" customHeight="1">
      <c r="A29" s="159"/>
    </row>
    <row r="33" ht="15" customHeight="1"/>
    <row r="36" ht="15" customHeight="1"/>
  </sheetData>
  <sheetProtection password="B372" sheet="1" objects="1" scenarios="1" formatColumns="0"/>
  <mergeCells count="6">
    <mergeCell ref="A1:B1"/>
    <mergeCell ref="A8:B8"/>
    <mergeCell ref="A13:B13"/>
    <mergeCell ref="A19:B19"/>
    <mergeCell ref="A3:B3"/>
    <mergeCell ref="A4:B4"/>
  </mergeCells>
  <pageMargins left="0.7" right="0.7" top="0.75" bottom="0.75" header="0.3" footer="0.3"/>
  <pageSetup scale="82" orientation="portrait" r:id="rId1"/>
  <rowBreaks count="1" manualBreakCount="1">
    <brk id="25" max="1" man="1"/>
  </rowBreaks>
  <drawing r:id="rId2"/>
</worksheet>
</file>

<file path=xl/worksheets/sheet2.xml><?xml version="1.0" encoding="utf-8"?>
<worksheet xmlns="http://schemas.openxmlformats.org/spreadsheetml/2006/main" xmlns:r="http://schemas.openxmlformats.org/officeDocument/2006/relationships">
  <sheetPr codeName="Sheet2" enableFormatConditionsCalculation="0">
    <pageSetUpPr autoPageBreaks="0"/>
  </sheetPr>
  <dimension ref="A1:BN359"/>
  <sheetViews>
    <sheetView zoomScale="85" zoomScaleNormal="85" zoomScaleSheetLayoutView="50" zoomScalePageLayoutView="110" workbookViewId="0"/>
  </sheetViews>
  <sheetFormatPr defaultColWidth="8.88671875" defaultRowHeight="15.6"/>
  <cols>
    <col min="1" max="1" width="3" style="5" customWidth="1"/>
    <col min="2" max="3" width="8.88671875" style="1"/>
    <col min="4" max="12" width="12.33203125" style="1" customWidth="1"/>
    <col min="13" max="13" width="2" style="4" customWidth="1"/>
    <col min="14" max="14" width="13.109375" style="1" hidden="1" customWidth="1"/>
    <col min="15" max="15" width="9.109375" style="16" hidden="1" customWidth="1"/>
    <col min="16" max="16" width="12.44140625" style="1" hidden="1" customWidth="1"/>
    <col min="17" max="19" width="13.88671875" style="1" hidden="1" customWidth="1"/>
    <col min="20" max="41" width="9.109375" style="1" hidden="1" customWidth="1"/>
    <col min="42" max="48" width="9.109375" style="1" customWidth="1"/>
    <col min="49" max="73" width="8.88671875" style="1" customWidth="1"/>
    <col min="74" max="16384" width="8.88671875" style="1"/>
  </cols>
  <sheetData>
    <row r="1" spans="1:59" ht="17.399999999999999">
      <c r="A1" s="410" t="s">
        <v>118</v>
      </c>
      <c r="B1" s="3"/>
      <c r="C1" s="3"/>
      <c r="D1" s="3"/>
      <c r="E1" s="3"/>
      <c r="F1" s="3"/>
      <c r="G1" s="3"/>
      <c r="H1" s="3"/>
      <c r="I1" s="3"/>
      <c r="J1" s="3"/>
      <c r="K1" s="3"/>
      <c r="L1" s="409" t="s">
        <v>337</v>
      </c>
      <c r="M1" s="269"/>
      <c r="N1" s="3"/>
      <c r="O1" s="270"/>
      <c r="P1" s="3"/>
      <c r="Q1" s="3"/>
      <c r="R1" s="3"/>
      <c r="S1" s="3"/>
      <c r="T1" s="3"/>
      <c r="U1" s="3"/>
      <c r="V1" s="3"/>
      <c r="W1" s="3"/>
      <c r="X1" s="3"/>
      <c r="Y1" s="3"/>
      <c r="Z1" s="3"/>
      <c r="AA1" s="3"/>
      <c r="AB1" s="3"/>
      <c r="AC1" s="3"/>
      <c r="AD1" s="3"/>
      <c r="AE1" s="3"/>
      <c r="AF1" s="3"/>
      <c r="AG1" s="3"/>
      <c r="AH1" s="3"/>
      <c r="AI1" s="3"/>
      <c r="AJ1" s="3"/>
      <c r="AK1" s="271"/>
      <c r="AL1" s="271"/>
      <c r="AM1" s="271"/>
      <c r="AN1" s="271"/>
      <c r="AO1" s="271"/>
      <c r="AP1" s="271"/>
      <c r="AQ1" s="271"/>
      <c r="AR1" s="271"/>
      <c r="AS1" s="271"/>
      <c r="AT1" s="271"/>
      <c r="AU1" s="271"/>
      <c r="AV1" s="271"/>
      <c r="AW1" s="271"/>
      <c r="AX1" s="271"/>
      <c r="AY1" s="271"/>
      <c r="AZ1" s="271"/>
      <c r="BA1" s="271"/>
      <c r="BB1" s="271"/>
      <c r="BC1" s="271"/>
      <c r="BD1" s="271"/>
      <c r="BE1" s="3"/>
      <c r="BF1" s="400"/>
      <c r="BG1" s="2"/>
    </row>
    <row r="2" spans="1:59" s="2" customFormat="1" ht="17.399999999999999">
      <c r="A2" s="411" t="s">
        <v>22</v>
      </c>
      <c r="L2" s="412" t="s">
        <v>119</v>
      </c>
      <c r="M2" s="10"/>
      <c r="O2" s="15"/>
      <c r="AK2" s="11"/>
      <c r="AL2" s="11"/>
      <c r="AM2" s="11"/>
      <c r="AN2" s="11"/>
      <c r="AO2" s="11"/>
      <c r="AP2" s="11"/>
      <c r="AQ2" s="11"/>
      <c r="AR2" s="11"/>
      <c r="AS2" s="11"/>
      <c r="AT2" s="11"/>
      <c r="AU2" s="11"/>
      <c r="AV2" s="11"/>
      <c r="AW2" s="11"/>
      <c r="AX2" s="11"/>
      <c r="AY2" s="11"/>
      <c r="AZ2" s="11"/>
      <c r="BA2" s="11"/>
      <c r="BB2" s="11"/>
      <c r="BC2" s="11"/>
      <c r="BD2" s="11"/>
      <c r="BF2" s="11"/>
    </row>
    <row r="3" spans="1:59" s="2" customFormat="1">
      <c r="A3" s="272"/>
      <c r="B3" s="116"/>
      <c r="C3" s="116"/>
      <c r="D3" s="116"/>
      <c r="E3" s="116"/>
      <c r="F3" s="116"/>
      <c r="G3" s="116"/>
      <c r="H3" s="116"/>
      <c r="I3" s="116"/>
      <c r="J3" s="116"/>
      <c r="K3" s="116"/>
      <c r="L3" s="413" t="s">
        <v>332</v>
      </c>
      <c r="M3" s="10"/>
      <c r="O3" s="15"/>
      <c r="AK3" s="11"/>
      <c r="AL3" s="11"/>
      <c r="AM3" s="11"/>
      <c r="AN3" s="11"/>
      <c r="AO3" s="11"/>
      <c r="AP3" s="11"/>
      <c r="AQ3" s="11"/>
      <c r="AR3" s="11"/>
      <c r="AS3" s="11"/>
      <c r="AT3" s="11"/>
      <c r="AU3" s="11"/>
      <c r="AV3" s="11"/>
      <c r="AW3" s="11"/>
      <c r="AX3" s="11"/>
      <c r="AY3" s="11"/>
      <c r="AZ3" s="11"/>
      <c r="BA3" s="11"/>
      <c r="BB3" s="11"/>
      <c r="BC3" s="11"/>
      <c r="BD3" s="11"/>
      <c r="BF3" s="11"/>
    </row>
    <row r="4" spans="1:59" ht="32.25" customHeight="1">
      <c r="A4" s="462" t="s">
        <v>307</v>
      </c>
      <c r="B4" s="456"/>
      <c r="C4" s="456"/>
      <c r="D4" s="456"/>
      <c r="E4" s="456"/>
      <c r="F4" s="456"/>
      <c r="G4" s="456"/>
      <c r="H4" s="456"/>
      <c r="I4" s="456"/>
      <c r="J4" s="456"/>
      <c r="K4" s="456"/>
      <c r="L4" s="463"/>
      <c r="BF4" s="2"/>
      <c r="BG4" s="2"/>
    </row>
    <row r="5" spans="1:59">
      <c r="A5" s="127"/>
      <c r="B5" s="2"/>
      <c r="C5" s="2"/>
      <c r="D5" s="2"/>
      <c r="E5" s="2"/>
      <c r="F5" s="2"/>
      <c r="G5" s="2"/>
      <c r="H5" s="2"/>
      <c r="I5" s="2"/>
      <c r="J5" s="2"/>
      <c r="K5" s="2"/>
      <c r="L5" s="108"/>
      <c r="BF5" s="2"/>
      <c r="BG5" s="2"/>
    </row>
    <row r="6" spans="1:59">
      <c r="A6" s="246" t="s">
        <v>227</v>
      </c>
      <c r="B6" s="247"/>
      <c r="C6" s="247"/>
      <c r="D6" s="247"/>
      <c r="E6" s="247"/>
      <c r="F6" s="247"/>
      <c r="G6" s="247"/>
      <c r="H6" s="247"/>
      <c r="I6" s="247"/>
      <c r="J6" s="247"/>
      <c r="K6" s="247"/>
      <c r="L6" s="248"/>
      <c r="N6" s="5">
        <v>1</v>
      </c>
      <c r="O6" s="17"/>
      <c r="BF6" s="2"/>
      <c r="BG6" s="2"/>
    </row>
    <row r="7" spans="1:59">
      <c r="A7" s="127"/>
      <c r="B7" s="2"/>
      <c r="C7" s="2"/>
      <c r="D7" s="2"/>
      <c r="E7" s="2"/>
      <c r="F7" s="2"/>
      <c r="G7" s="2"/>
      <c r="H7" s="2"/>
      <c r="I7" s="2"/>
      <c r="J7" s="2"/>
      <c r="K7" s="2"/>
      <c r="L7" s="108"/>
      <c r="BF7" s="2"/>
      <c r="BG7" s="2"/>
    </row>
    <row r="8" spans="1:59">
      <c r="A8" s="127"/>
      <c r="B8" s="2" t="s">
        <v>121</v>
      </c>
      <c r="C8" s="2"/>
      <c r="D8" s="2"/>
      <c r="F8" s="506"/>
      <c r="G8" s="507"/>
      <c r="H8" s="507"/>
      <c r="I8" s="507"/>
      <c r="J8" s="507"/>
      <c r="K8" s="508"/>
      <c r="L8" s="108"/>
      <c r="BF8" s="2"/>
      <c r="BG8" s="2"/>
    </row>
    <row r="9" spans="1:59">
      <c r="A9" s="127"/>
      <c r="B9" s="2" t="s">
        <v>122</v>
      </c>
      <c r="C9" s="2"/>
      <c r="D9" s="2"/>
      <c r="E9" s="2"/>
      <c r="F9" s="2"/>
      <c r="G9" s="2"/>
      <c r="H9" s="2"/>
      <c r="I9" s="2"/>
      <c r="J9" s="2"/>
      <c r="K9" s="2"/>
      <c r="L9" s="108"/>
      <c r="BF9" s="2"/>
      <c r="BG9" s="2"/>
    </row>
    <row r="10" spans="1:59">
      <c r="A10" s="273" t="s">
        <v>120</v>
      </c>
      <c r="B10" s="109" t="s">
        <v>123</v>
      </c>
      <c r="C10" s="2"/>
      <c r="D10" s="2"/>
      <c r="F10" s="506"/>
      <c r="G10" s="507"/>
      <c r="H10" s="507"/>
      <c r="I10" s="507"/>
      <c r="J10" s="507"/>
      <c r="K10" s="508"/>
      <c r="L10" s="108"/>
      <c r="BF10" s="2"/>
      <c r="BG10" s="2"/>
    </row>
    <row r="11" spans="1:59">
      <c r="A11" s="127"/>
      <c r="B11" s="109" t="s">
        <v>124</v>
      </c>
      <c r="C11" s="2"/>
      <c r="D11" s="2"/>
      <c r="F11" s="506"/>
      <c r="G11" s="507"/>
      <c r="H11" s="507"/>
      <c r="I11" s="507"/>
      <c r="J11" s="507"/>
      <c r="K11" s="508"/>
      <c r="L11" s="108"/>
      <c r="BF11" s="2"/>
      <c r="BG11" s="2"/>
    </row>
    <row r="12" spans="1:59">
      <c r="A12" s="127"/>
      <c r="B12" s="109" t="s">
        <v>125</v>
      </c>
      <c r="C12" s="2"/>
      <c r="D12" s="2"/>
      <c r="F12" s="506"/>
      <c r="G12" s="507"/>
      <c r="H12" s="507"/>
      <c r="I12" s="507"/>
      <c r="J12" s="507"/>
      <c r="K12" s="508"/>
      <c r="L12" s="108"/>
      <c r="BF12" s="2"/>
      <c r="BG12" s="2"/>
    </row>
    <row r="13" spans="1:59">
      <c r="A13" s="127"/>
      <c r="B13" s="109" t="s">
        <v>126</v>
      </c>
      <c r="C13" s="2"/>
      <c r="D13" s="2"/>
      <c r="F13" s="506"/>
      <c r="G13" s="507"/>
      <c r="H13" s="508"/>
      <c r="I13" s="2"/>
      <c r="J13" s="2"/>
      <c r="K13" s="2"/>
      <c r="L13" s="108"/>
      <c r="BF13" s="2"/>
      <c r="BG13" s="2"/>
    </row>
    <row r="14" spans="1:59">
      <c r="A14" s="127"/>
      <c r="B14" s="109" t="s">
        <v>127</v>
      </c>
      <c r="C14" s="2"/>
      <c r="D14" s="2"/>
      <c r="F14" s="107"/>
      <c r="G14" s="274" t="s">
        <v>128</v>
      </c>
      <c r="H14" s="2"/>
      <c r="I14" s="2"/>
      <c r="J14" s="2"/>
      <c r="K14" s="2"/>
      <c r="L14" s="108"/>
      <c r="BF14" s="2"/>
      <c r="BG14" s="2"/>
    </row>
    <row r="15" spans="1:59">
      <c r="A15" s="127"/>
      <c r="B15" s="109" t="s">
        <v>129</v>
      </c>
      <c r="C15" s="2"/>
      <c r="D15" s="2"/>
      <c r="F15" s="506"/>
      <c r="G15" s="508"/>
      <c r="H15" s="2"/>
      <c r="I15" s="2"/>
      <c r="J15" s="2"/>
      <c r="K15" s="2"/>
      <c r="L15" s="108"/>
      <c r="BF15" s="2"/>
      <c r="BG15" s="2"/>
    </row>
    <row r="16" spans="1:59">
      <c r="A16" s="127"/>
      <c r="B16" s="109" t="s">
        <v>130</v>
      </c>
      <c r="C16" s="2"/>
      <c r="D16" s="2"/>
      <c r="F16" s="506"/>
      <c r="G16" s="508"/>
      <c r="H16" s="2"/>
      <c r="I16" s="2"/>
      <c r="J16" s="2"/>
      <c r="K16" s="2"/>
      <c r="L16" s="108"/>
      <c r="BF16" s="2"/>
      <c r="BG16" s="2"/>
    </row>
    <row r="17" spans="1:59">
      <c r="A17" s="127"/>
      <c r="B17" s="109" t="s">
        <v>131</v>
      </c>
      <c r="C17" s="2"/>
      <c r="D17" s="2"/>
      <c r="F17" s="509"/>
      <c r="G17" s="510"/>
      <c r="H17" s="510"/>
      <c r="I17" s="510"/>
      <c r="J17" s="510"/>
      <c r="K17" s="511"/>
      <c r="L17" s="108"/>
      <c r="BF17" s="2"/>
      <c r="BG17" s="2"/>
    </row>
    <row r="18" spans="1:59">
      <c r="A18" s="127"/>
      <c r="B18" s="2"/>
      <c r="C18" s="2"/>
      <c r="D18" s="2"/>
      <c r="E18" s="2"/>
      <c r="F18" s="2"/>
      <c r="G18" s="2"/>
      <c r="H18" s="2"/>
      <c r="I18" s="2"/>
      <c r="J18" s="2"/>
      <c r="K18" s="2"/>
      <c r="L18" s="108"/>
      <c r="BF18" s="2"/>
      <c r="BG18" s="2"/>
    </row>
    <row r="19" spans="1:59">
      <c r="A19" s="127"/>
      <c r="B19" s="2" t="s">
        <v>116</v>
      </c>
      <c r="C19" s="2"/>
      <c r="D19" s="2"/>
      <c r="E19" s="2"/>
      <c r="F19" s="2"/>
      <c r="G19" s="2"/>
      <c r="H19" s="2"/>
      <c r="I19" s="2"/>
      <c r="J19" s="2"/>
      <c r="K19" s="2"/>
      <c r="L19" s="108"/>
      <c r="BF19" s="2"/>
      <c r="BG19" s="2"/>
    </row>
    <row r="20" spans="1:59">
      <c r="A20" s="127"/>
      <c r="B20" s="109" t="s">
        <v>117</v>
      </c>
      <c r="C20" s="2"/>
      <c r="D20" s="2"/>
      <c r="F20" s="506"/>
      <c r="G20" s="507"/>
      <c r="H20" s="507"/>
      <c r="I20" s="507"/>
      <c r="J20" s="507"/>
      <c r="K20" s="508"/>
      <c r="L20" s="108"/>
      <c r="BF20" s="2"/>
      <c r="BG20" s="2"/>
    </row>
    <row r="21" spans="1:59">
      <c r="A21" s="127"/>
      <c r="B21" s="109" t="s">
        <v>124</v>
      </c>
      <c r="C21" s="2"/>
      <c r="D21" s="2"/>
      <c r="F21" s="506"/>
      <c r="G21" s="507"/>
      <c r="H21" s="507"/>
      <c r="I21" s="507"/>
      <c r="J21" s="507"/>
      <c r="K21" s="508"/>
      <c r="L21" s="108"/>
      <c r="BF21" s="2"/>
      <c r="BG21" s="2"/>
    </row>
    <row r="22" spans="1:59">
      <c r="A22" s="127"/>
      <c r="B22" s="109" t="s">
        <v>91</v>
      </c>
      <c r="C22" s="2"/>
      <c r="D22" s="2"/>
      <c r="F22" s="437"/>
      <c r="G22" s="438"/>
      <c r="H22" s="274" t="s">
        <v>92</v>
      </c>
      <c r="I22" s="2"/>
      <c r="J22" s="2"/>
      <c r="K22" s="2"/>
      <c r="L22" s="108"/>
      <c r="N22" s="153"/>
      <c r="BF22" s="2"/>
      <c r="BG22" s="2"/>
    </row>
    <row r="23" spans="1:59">
      <c r="A23" s="127"/>
      <c r="B23" s="2"/>
      <c r="C23" s="2"/>
      <c r="D23" s="2"/>
      <c r="E23" s="2"/>
      <c r="F23" s="2"/>
      <c r="G23" s="2"/>
      <c r="H23" s="2"/>
      <c r="I23" s="2"/>
      <c r="J23" s="2"/>
      <c r="K23" s="2"/>
      <c r="L23" s="108"/>
      <c r="BF23" s="2"/>
      <c r="BG23" s="2"/>
    </row>
    <row r="24" spans="1:59">
      <c r="A24" s="127"/>
      <c r="B24" s="2" t="s">
        <v>80</v>
      </c>
      <c r="C24" s="2"/>
      <c r="D24" s="2"/>
      <c r="F24" s="506"/>
      <c r="G24" s="507"/>
      <c r="H24" s="507"/>
      <c r="I24" s="507"/>
      <c r="J24" s="507"/>
      <c r="K24" s="508"/>
      <c r="L24" s="108"/>
      <c r="BF24" s="2"/>
      <c r="BG24" s="2"/>
    </row>
    <row r="25" spans="1:59">
      <c r="A25" s="127"/>
      <c r="B25" s="109" t="s">
        <v>114</v>
      </c>
      <c r="C25" s="2"/>
      <c r="D25" s="2"/>
      <c r="F25" s="506"/>
      <c r="G25" s="507"/>
      <c r="H25" s="507"/>
      <c r="I25" s="507"/>
      <c r="J25" s="507"/>
      <c r="K25" s="508"/>
      <c r="L25" s="108"/>
      <c r="BF25" s="2"/>
      <c r="BG25" s="2"/>
    </row>
    <row r="26" spans="1:59">
      <c r="A26" s="127"/>
      <c r="B26" s="109" t="s">
        <v>126</v>
      </c>
      <c r="C26" s="2"/>
      <c r="D26" s="2"/>
      <c r="F26" s="506"/>
      <c r="G26" s="507"/>
      <c r="H26" s="508"/>
      <c r="I26" s="2"/>
      <c r="J26" s="2"/>
      <c r="K26" s="2"/>
      <c r="L26" s="108"/>
      <c r="BF26" s="2"/>
      <c r="BG26" s="2"/>
    </row>
    <row r="27" spans="1:59">
      <c r="A27" s="127"/>
      <c r="B27" s="109" t="s">
        <v>81</v>
      </c>
      <c r="C27" s="2"/>
      <c r="D27" s="2"/>
      <c r="F27" s="506"/>
      <c r="G27" s="507"/>
      <c r="H27" s="2"/>
      <c r="I27" s="2"/>
      <c r="J27" s="2"/>
      <c r="K27" s="2"/>
      <c r="L27" s="108"/>
      <c r="BF27" s="2"/>
      <c r="BG27" s="2"/>
    </row>
    <row r="28" spans="1:59">
      <c r="A28" s="127"/>
      <c r="B28" s="109" t="s">
        <v>127</v>
      </c>
      <c r="C28" s="2"/>
      <c r="D28" s="2"/>
      <c r="F28" s="107"/>
      <c r="G28" s="274" t="s">
        <v>128</v>
      </c>
      <c r="H28" s="2"/>
      <c r="I28" s="2"/>
      <c r="J28" s="2"/>
      <c r="K28" s="2"/>
      <c r="L28" s="108"/>
      <c r="BF28" s="2"/>
      <c r="BG28" s="2"/>
    </row>
    <row r="29" spans="1:59">
      <c r="A29" s="127"/>
      <c r="B29" s="109" t="s">
        <v>129</v>
      </c>
      <c r="C29" s="2"/>
      <c r="D29" s="2"/>
      <c r="F29" s="506"/>
      <c r="G29" s="508"/>
      <c r="H29" s="2"/>
      <c r="I29" s="2"/>
      <c r="J29" s="2"/>
      <c r="K29" s="2"/>
      <c r="L29" s="108"/>
      <c r="BF29" s="2"/>
      <c r="BG29" s="2"/>
    </row>
    <row r="30" spans="1:59">
      <c r="A30" s="127"/>
      <c r="B30" s="2"/>
      <c r="C30" s="2"/>
      <c r="D30" s="2"/>
      <c r="E30" s="2"/>
      <c r="F30" s="2"/>
      <c r="G30" s="2"/>
      <c r="H30" s="2"/>
      <c r="I30" s="2"/>
      <c r="J30" s="2"/>
      <c r="K30" s="2"/>
      <c r="L30" s="108"/>
      <c r="BF30" s="2"/>
      <c r="BG30" s="2"/>
    </row>
    <row r="31" spans="1:59">
      <c r="A31" s="273" t="s">
        <v>120</v>
      </c>
      <c r="B31" s="8" t="s">
        <v>70</v>
      </c>
      <c r="C31" s="2"/>
      <c r="D31" s="2"/>
      <c r="F31" s="506"/>
      <c r="G31" s="507"/>
      <c r="H31" s="508"/>
      <c r="I31" s="2"/>
      <c r="J31" s="2"/>
      <c r="K31" s="2"/>
      <c r="L31" s="108"/>
      <c r="BF31" s="2"/>
      <c r="BG31" s="2"/>
    </row>
    <row r="32" spans="1:59">
      <c r="A32" s="127"/>
      <c r="B32" s="109" t="s">
        <v>71</v>
      </c>
      <c r="C32" s="2"/>
      <c r="D32" s="2"/>
      <c r="F32" s="437"/>
      <c r="G32" s="438"/>
      <c r="H32" s="2"/>
      <c r="I32" s="2"/>
      <c r="J32" s="2"/>
      <c r="K32" s="2"/>
      <c r="L32" s="108"/>
      <c r="BF32" s="2"/>
      <c r="BG32" s="2"/>
    </row>
    <row r="33" spans="1:59">
      <c r="A33" s="127"/>
      <c r="B33" s="109" t="s">
        <v>72</v>
      </c>
      <c r="C33" s="2"/>
      <c r="D33" s="2"/>
      <c r="F33" s="437"/>
      <c r="G33" s="438"/>
      <c r="H33" s="2"/>
      <c r="I33" s="2"/>
      <c r="J33" s="2"/>
      <c r="K33" s="2"/>
      <c r="L33" s="108"/>
      <c r="BF33" s="2"/>
      <c r="BG33" s="2"/>
    </row>
    <row r="34" spans="1:59">
      <c r="A34" s="127"/>
      <c r="B34" s="2"/>
      <c r="C34" s="2"/>
      <c r="D34" s="2"/>
      <c r="E34" s="2"/>
      <c r="F34" s="2"/>
      <c r="G34" s="2"/>
      <c r="H34" s="2"/>
      <c r="I34" s="2"/>
      <c r="J34" s="2"/>
      <c r="K34" s="2"/>
      <c r="L34" s="108"/>
      <c r="BF34" s="2"/>
      <c r="BG34" s="2"/>
    </row>
    <row r="35" spans="1:59">
      <c r="A35" s="246" t="s">
        <v>226</v>
      </c>
      <c r="B35" s="247"/>
      <c r="C35" s="247"/>
      <c r="D35" s="247"/>
      <c r="E35" s="247"/>
      <c r="F35" s="247"/>
      <c r="G35" s="247"/>
      <c r="H35" s="247"/>
      <c r="I35" s="247"/>
      <c r="J35" s="247"/>
      <c r="K35" s="247"/>
      <c r="L35" s="248"/>
      <c r="N35" s="5">
        <f>+N6+1</f>
        <v>2</v>
      </c>
      <c r="O35" s="17"/>
      <c r="BF35" s="2"/>
      <c r="BG35" s="2"/>
    </row>
    <row r="36" spans="1:59">
      <c r="A36" s="127"/>
      <c r="B36" s="2"/>
      <c r="C36" s="2"/>
      <c r="D36" s="2"/>
      <c r="E36" s="2"/>
      <c r="F36" s="2"/>
      <c r="G36" s="2"/>
      <c r="H36" s="2"/>
      <c r="I36" s="2"/>
      <c r="J36" s="2"/>
      <c r="K36" s="2"/>
      <c r="L36" s="108"/>
      <c r="BF36" s="2"/>
      <c r="BG36" s="2"/>
    </row>
    <row r="37" spans="1:59">
      <c r="A37" s="127"/>
      <c r="B37" s="2" t="s">
        <v>111</v>
      </c>
      <c r="C37" s="2"/>
      <c r="D37" s="2"/>
      <c r="E37" s="2"/>
      <c r="F37" s="2"/>
      <c r="G37" s="506"/>
      <c r="H37" s="507"/>
      <c r="I37" s="507"/>
      <c r="J37" s="508"/>
      <c r="K37" s="2"/>
      <c r="L37" s="108"/>
      <c r="P37" s="275" t="s">
        <v>112</v>
      </c>
      <c r="Q37" s="276" t="s">
        <v>113</v>
      </c>
      <c r="BF37" s="2"/>
      <c r="BG37" s="2"/>
    </row>
    <row r="38" spans="1:59">
      <c r="A38" s="127"/>
      <c r="B38" s="2"/>
      <c r="C38" s="2"/>
      <c r="D38" s="2"/>
      <c r="E38" s="2"/>
      <c r="F38" s="2"/>
      <c r="G38" s="2"/>
      <c r="H38" s="2"/>
      <c r="I38" s="2"/>
      <c r="J38" s="2"/>
      <c r="K38" s="2"/>
      <c r="L38" s="108"/>
      <c r="P38" s="401"/>
      <c r="Q38" s="402"/>
      <c r="BF38" s="2"/>
      <c r="BG38" s="2"/>
    </row>
    <row r="39" spans="1:59">
      <c r="A39" s="127"/>
      <c r="B39" s="2" t="s">
        <v>325</v>
      </c>
      <c r="C39" s="2"/>
      <c r="D39" s="2"/>
      <c r="E39" s="2"/>
      <c r="F39" s="2"/>
      <c r="G39" s="132"/>
      <c r="I39" s="2"/>
      <c r="J39" s="2"/>
      <c r="K39" s="2"/>
      <c r="L39" s="108"/>
      <c r="O39" s="16">
        <f>IF(AND(G37=Q37,G39="Yes"),1,0)</f>
        <v>0</v>
      </c>
      <c r="P39" s="401"/>
      <c r="Q39" s="402"/>
      <c r="BF39" s="2"/>
      <c r="BG39" s="2"/>
    </row>
    <row r="40" spans="1:59">
      <c r="A40" s="127"/>
      <c r="B40" s="267" t="str">
        <f>IF(AND(G37=Q37,G39="Yes"),"Fatal error:Projects converting to PBV are ineligible for the exemption","")</f>
        <v/>
      </c>
      <c r="C40" s="2"/>
      <c r="D40" s="2"/>
      <c r="E40" s="2"/>
      <c r="F40" s="2"/>
      <c r="G40" s="2"/>
      <c r="H40" s="2"/>
      <c r="I40" s="2"/>
      <c r="J40" s="2"/>
      <c r="K40" s="2"/>
      <c r="L40" s="108"/>
      <c r="P40" s="401"/>
      <c r="Q40" s="402"/>
      <c r="BF40" s="2"/>
      <c r="BG40" s="2"/>
    </row>
    <row r="41" spans="1:59">
      <c r="A41" s="127"/>
      <c r="B41" s="267"/>
      <c r="C41" s="2"/>
      <c r="D41" s="2"/>
      <c r="E41" s="2"/>
      <c r="F41" s="2"/>
      <c r="G41" s="2"/>
      <c r="H41" s="2"/>
      <c r="I41" s="2"/>
      <c r="J41" s="2"/>
      <c r="K41" s="2"/>
      <c r="L41" s="108"/>
      <c r="BF41" s="2"/>
      <c r="BG41" s="2"/>
    </row>
    <row r="42" spans="1:59" ht="15" customHeight="1">
      <c r="A42" s="252"/>
      <c r="B42" s="3"/>
      <c r="C42" s="3"/>
      <c r="D42" s="3"/>
      <c r="E42" s="3"/>
      <c r="F42" s="3"/>
      <c r="G42" s="3"/>
      <c r="H42" s="3"/>
      <c r="I42" s="3"/>
      <c r="J42" s="3"/>
      <c r="K42" s="3"/>
      <c r="L42" s="3"/>
      <c r="BF42" s="2"/>
      <c r="BG42" s="2"/>
    </row>
    <row r="43" spans="1:59">
      <c r="A43" s="249" t="s">
        <v>228</v>
      </c>
      <c r="B43" s="250"/>
      <c r="C43" s="250"/>
      <c r="D43" s="250"/>
      <c r="E43" s="250"/>
      <c r="F43" s="250"/>
      <c r="G43" s="250"/>
      <c r="H43" s="250"/>
      <c r="I43" s="250"/>
      <c r="J43" s="250"/>
      <c r="K43" s="250"/>
      <c r="L43" s="251"/>
      <c r="N43" s="5">
        <f>+N35+1</f>
        <v>3</v>
      </c>
      <c r="O43" s="17"/>
      <c r="BF43" s="2"/>
      <c r="BG43" s="2"/>
    </row>
    <row r="44" spans="1:59">
      <c r="A44" s="102" t="s">
        <v>316</v>
      </c>
      <c r="B44" s="2"/>
      <c r="C44" s="2"/>
      <c r="D44" s="2"/>
      <c r="E44" s="2"/>
      <c r="F44" s="2"/>
      <c r="G44" s="2"/>
      <c r="H44" s="2"/>
      <c r="I44" s="2"/>
      <c r="J44" s="2"/>
      <c r="K44" s="2"/>
      <c r="L44" s="108"/>
      <c r="BF44" s="2"/>
      <c r="BG44" s="2"/>
    </row>
    <row r="45" spans="1:59">
      <c r="A45" s="102" t="s">
        <v>315</v>
      </c>
      <c r="B45" s="2"/>
      <c r="C45" s="2"/>
      <c r="D45" s="2"/>
      <c r="E45" s="2"/>
      <c r="F45" s="2"/>
      <c r="G45" s="2"/>
      <c r="H45" s="2"/>
      <c r="I45" s="2"/>
      <c r="J45" s="2"/>
      <c r="K45" s="2"/>
      <c r="L45" s="108"/>
      <c r="BF45" s="2"/>
      <c r="BG45" s="2"/>
    </row>
    <row r="46" spans="1:59">
      <c r="A46" s="241" t="s">
        <v>120</v>
      </c>
      <c r="B46" s="277" t="s">
        <v>167</v>
      </c>
      <c r="C46" s="110"/>
      <c r="D46" s="110"/>
      <c r="E46" s="2"/>
      <c r="F46" s="278" t="s">
        <v>73</v>
      </c>
      <c r="G46" s="278" t="s">
        <v>74</v>
      </c>
      <c r="H46" s="278" t="s">
        <v>75</v>
      </c>
      <c r="I46" s="278" t="s">
        <v>76</v>
      </c>
      <c r="J46" s="278" t="s">
        <v>77</v>
      </c>
      <c r="K46" s="278" t="s">
        <v>78</v>
      </c>
      <c r="L46" s="279" t="s">
        <v>79</v>
      </c>
      <c r="P46" s="1">
        <v>0</v>
      </c>
      <c r="Q46" s="1">
        <v>1</v>
      </c>
      <c r="R46" s="1">
        <v>2</v>
      </c>
      <c r="S46" s="1">
        <v>3</v>
      </c>
      <c r="T46" s="1">
        <v>4</v>
      </c>
      <c r="U46" s="1">
        <v>5</v>
      </c>
      <c r="BF46" s="2"/>
      <c r="BG46" s="2"/>
    </row>
    <row r="47" spans="1:59">
      <c r="A47" s="127"/>
      <c r="B47" s="109" t="s">
        <v>99</v>
      </c>
      <c r="C47" s="110"/>
      <c r="D47" s="110"/>
      <c r="E47" s="2"/>
      <c r="F47" s="104"/>
      <c r="G47" s="104"/>
      <c r="H47" s="104"/>
      <c r="I47" s="104"/>
      <c r="J47" s="104"/>
      <c r="K47" s="104"/>
      <c r="L47" s="279">
        <f>SUM(F47:K47)</f>
        <v>0</v>
      </c>
      <c r="P47" s="1" t="s">
        <v>292</v>
      </c>
      <c r="Q47" s="1">
        <f>SUMPRODUCT(F47:K47,F49:K49)</f>
        <v>0</v>
      </c>
      <c r="BF47" s="2"/>
      <c r="BG47" s="2"/>
    </row>
    <row r="48" spans="1:59">
      <c r="A48" s="127"/>
      <c r="B48" s="109" t="s">
        <v>100</v>
      </c>
      <c r="C48" s="110"/>
      <c r="D48" s="110"/>
      <c r="E48" s="2"/>
      <c r="F48" s="104"/>
      <c r="G48" s="104"/>
      <c r="H48" s="104"/>
      <c r="I48" s="104"/>
      <c r="J48" s="104"/>
      <c r="K48" s="104"/>
      <c r="L48" s="279">
        <f>SUM(F48:K48)</f>
        <v>0</v>
      </c>
      <c r="O48" s="16">
        <f>IF(L48&gt;L47,1,0)</f>
        <v>0</v>
      </c>
      <c r="P48" s="1" t="s">
        <v>291</v>
      </c>
      <c r="Q48" s="1">
        <f>SUMPRODUCT(F48:K48,F49:K49)</f>
        <v>0</v>
      </c>
      <c r="BF48" s="2"/>
      <c r="BG48" s="2"/>
    </row>
    <row r="49" spans="1:60">
      <c r="A49" s="127"/>
      <c r="B49" s="109" t="s">
        <v>317</v>
      </c>
      <c r="C49" s="110"/>
      <c r="D49" s="110"/>
      <c r="E49" s="2"/>
      <c r="F49" s="280"/>
      <c r="G49" s="280"/>
      <c r="H49" s="280"/>
      <c r="I49" s="280"/>
      <c r="J49" s="280"/>
      <c r="K49" s="280"/>
      <c r="L49" s="281">
        <f>IFERROR(SUMPRODUCT(F48:K48,F49:K49)/L48,0)</f>
        <v>0</v>
      </c>
      <c r="BF49" s="2"/>
      <c r="BG49" s="2"/>
    </row>
    <row r="50" spans="1:60">
      <c r="A50" s="127"/>
      <c r="B50" s="109" t="s">
        <v>318</v>
      </c>
      <c r="C50" s="110"/>
      <c r="D50" s="110"/>
      <c r="E50" s="2"/>
      <c r="F50" s="280"/>
      <c r="G50" s="280"/>
      <c r="H50" s="280"/>
      <c r="I50" s="280"/>
      <c r="J50" s="280"/>
      <c r="K50" s="280"/>
      <c r="L50" s="281">
        <f>IFERROR(SUMPRODUCT(F48:K48,F50:K50)/L48,0)</f>
        <v>0</v>
      </c>
      <c r="BF50" s="2"/>
      <c r="BG50" s="2"/>
    </row>
    <row r="51" spans="1:60">
      <c r="A51" s="127"/>
      <c r="B51" s="8"/>
      <c r="C51" s="282" t="str">
        <f>IF(L48&gt;L47,"Fatal Error: Proposed units cannot exceed units currently under contract",IF(Q48&gt;Q47,"Fatal Error: Proposed units to convert results in increased subsidy",""))</f>
        <v/>
      </c>
      <c r="D51" s="110"/>
      <c r="E51" s="134"/>
      <c r="F51" s="283"/>
      <c r="G51" s="283"/>
      <c r="H51" s="283"/>
      <c r="I51" s="283"/>
      <c r="J51" s="283"/>
      <c r="K51" s="283"/>
      <c r="L51" s="284"/>
      <c r="O51" s="16">
        <f>IF(Q48&gt;Q47,1,0)</f>
        <v>0</v>
      </c>
      <c r="BF51" s="2"/>
      <c r="BG51" s="2"/>
    </row>
    <row r="52" spans="1:60">
      <c r="A52" s="127"/>
      <c r="B52" s="277" t="s">
        <v>84</v>
      </c>
      <c r="C52" s="110"/>
      <c r="D52" s="110"/>
      <c r="E52" s="134"/>
      <c r="F52" s="285"/>
      <c r="G52" s="285"/>
      <c r="H52" s="285"/>
      <c r="I52" s="285"/>
      <c r="J52" s="285"/>
      <c r="K52" s="285"/>
      <c r="L52" s="279"/>
      <c r="BF52" s="2"/>
      <c r="BG52" s="2"/>
    </row>
    <row r="53" spans="1:60">
      <c r="A53" s="127"/>
      <c r="B53" s="109" t="s">
        <v>55</v>
      </c>
      <c r="C53" s="2"/>
      <c r="D53" s="2"/>
      <c r="E53" s="2"/>
      <c r="F53" s="104"/>
      <c r="G53" s="104"/>
      <c r="H53" s="104"/>
      <c r="I53" s="104"/>
      <c r="J53" s="104"/>
      <c r="K53" s="104"/>
      <c r="L53" s="279">
        <f>SUM(F53:K53)</f>
        <v>0</v>
      </c>
      <c r="BF53" s="2"/>
      <c r="BG53" s="2"/>
    </row>
    <row r="54" spans="1:60">
      <c r="A54" s="127"/>
      <c r="B54" s="109" t="s">
        <v>101</v>
      </c>
      <c r="C54" s="2"/>
      <c r="D54" s="2"/>
      <c r="E54" s="2"/>
      <c r="F54" s="280"/>
      <c r="G54" s="280"/>
      <c r="H54" s="280"/>
      <c r="I54" s="280"/>
      <c r="J54" s="280"/>
      <c r="K54" s="280"/>
      <c r="L54" s="281">
        <f>IFERROR(SUMPRODUCT(F53:K53,F54:K54)/L53,0)</f>
        <v>0</v>
      </c>
      <c r="BF54" s="2"/>
      <c r="BG54" s="2"/>
    </row>
    <row r="55" spans="1:60">
      <c r="A55" s="127"/>
      <c r="B55" s="8"/>
      <c r="C55" s="2"/>
      <c r="D55" s="2"/>
      <c r="E55" s="134"/>
      <c r="F55" s="283"/>
      <c r="G55" s="283"/>
      <c r="H55" s="283"/>
      <c r="I55" s="283"/>
      <c r="J55" s="283"/>
      <c r="K55" s="283"/>
      <c r="L55" s="286"/>
      <c r="BF55" s="2"/>
      <c r="BG55" s="2"/>
    </row>
    <row r="56" spans="1:60">
      <c r="A56" s="127"/>
      <c r="B56" s="277" t="s">
        <v>85</v>
      </c>
      <c r="C56" s="110"/>
      <c r="D56" s="110"/>
      <c r="E56" s="134"/>
      <c r="F56" s="285"/>
      <c r="G56" s="285"/>
      <c r="H56" s="285"/>
      <c r="I56" s="285"/>
      <c r="J56" s="285"/>
      <c r="K56" s="285"/>
      <c r="L56" s="286"/>
      <c r="BF56" s="2"/>
      <c r="BG56" s="2"/>
    </row>
    <row r="57" spans="1:60">
      <c r="A57" s="127"/>
      <c r="B57" s="109" t="s">
        <v>55</v>
      </c>
      <c r="C57" s="2"/>
      <c r="D57" s="2"/>
      <c r="E57" s="2"/>
      <c r="F57" s="104"/>
      <c r="G57" s="104"/>
      <c r="H57" s="104"/>
      <c r="I57" s="104"/>
      <c r="J57" s="104"/>
      <c r="K57" s="104"/>
      <c r="L57" s="279">
        <f>SUM(F57:K57)</f>
        <v>0</v>
      </c>
      <c r="BF57" s="2"/>
      <c r="BG57" s="2"/>
    </row>
    <row r="58" spans="1:60">
      <c r="A58" s="127"/>
      <c r="B58" s="109" t="s">
        <v>101</v>
      </c>
      <c r="C58" s="2"/>
      <c r="D58" s="2"/>
      <c r="E58" s="2"/>
      <c r="F58" s="280"/>
      <c r="G58" s="280"/>
      <c r="H58" s="280"/>
      <c r="I58" s="280"/>
      <c r="J58" s="280"/>
      <c r="K58" s="280"/>
      <c r="L58" s="281">
        <f>IFERROR(SUMPRODUCT(F57:K57,F58:K58)/L57,0)</f>
        <v>0</v>
      </c>
      <c r="BF58" s="2"/>
      <c r="BG58" s="2"/>
    </row>
    <row r="59" spans="1:60">
      <c r="A59" s="127"/>
      <c r="B59" s="109"/>
      <c r="C59" s="2"/>
      <c r="D59" s="2"/>
      <c r="E59" s="2"/>
      <c r="F59" s="287"/>
      <c r="G59" s="287"/>
      <c r="H59" s="287"/>
      <c r="I59" s="287"/>
      <c r="J59" s="287"/>
      <c r="K59" s="287"/>
      <c r="L59" s="288"/>
      <c r="BF59" s="2"/>
      <c r="BG59" s="2"/>
    </row>
    <row r="60" spans="1:60">
      <c r="A60" s="127"/>
      <c r="B60" s="110" t="s">
        <v>26</v>
      </c>
      <c r="C60" s="2"/>
      <c r="D60" s="2"/>
      <c r="E60" s="2"/>
      <c r="F60" s="266">
        <f t="shared" ref="F60:K60" si="0">F48+F53+F57</f>
        <v>0</v>
      </c>
      <c r="G60" s="266">
        <f t="shared" si="0"/>
        <v>0</v>
      </c>
      <c r="H60" s="266">
        <f t="shared" si="0"/>
        <v>0</v>
      </c>
      <c r="I60" s="266">
        <f t="shared" si="0"/>
        <v>0</v>
      </c>
      <c r="J60" s="266">
        <f t="shared" si="0"/>
        <v>0</v>
      </c>
      <c r="K60" s="266">
        <f t="shared" si="0"/>
        <v>0</v>
      </c>
      <c r="L60" s="288">
        <f>SUM(F60:K60)</f>
        <v>0</v>
      </c>
      <c r="BF60" s="2"/>
      <c r="BG60" s="2"/>
    </row>
    <row r="61" spans="1:60">
      <c r="A61" s="127"/>
      <c r="B61" s="110"/>
      <c r="C61" s="2"/>
      <c r="D61" s="2"/>
      <c r="E61" s="2"/>
      <c r="F61" s="266"/>
      <c r="G61" s="266"/>
      <c r="H61" s="266"/>
      <c r="I61" s="266"/>
      <c r="J61" s="266"/>
      <c r="K61" s="266"/>
      <c r="L61" s="288"/>
      <c r="BF61" s="2"/>
      <c r="BG61" s="2"/>
    </row>
    <row r="62" spans="1:60">
      <c r="A62" s="127"/>
      <c r="B62" s="110" t="s">
        <v>308</v>
      </c>
      <c r="C62" s="2"/>
      <c r="D62" s="2"/>
      <c r="E62" s="2"/>
      <c r="F62" s="289">
        <f t="shared" ref="F62:K62" si="1">F49*F48+F53*F54+F57*F58</f>
        <v>0</v>
      </c>
      <c r="G62" s="289">
        <f t="shared" si="1"/>
        <v>0</v>
      </c>
      <c r="H62" s="289">
        <f t="shared" si="1"/>
        <v>0</v>
      </c>
      <c r="I62" s="289">
        <f t="shared" si="1"/>
        <v>0</v>
      </c>
      <c r="J62" s="289">
        <f t="shared" si="1"/>
        <v>0</v>
      </c>
      <c r="K62" s="289">
        <f t="shared" si="1"/>
        <v>0</v>
      </c>
      <c r="L62" s="290">
        <f>SUM(F62:K62)</f>
        <v>0</v>
      </c>
      <c r="BF62" s="2"/>
      <c r="BG62" s="2"/>
    </row>
    <row r="63" spans="1:60">
      <c r="A63" s="127"/>
      <c r="B63" s="109"/>
      <c r="C63" s="2"/>
      <c r="D63" s="2"/>
      <c r="E63" s="287"/>
      <c r="F63" s="287"/>
      <c r="G63" s="287"/>
      <c r="H63" s="287"/>
      <c r="I63" s="287"/>
      <c r="J63" s="287"/>
      <c r="K63" s="266"/>
      <c r="L63" s="108"/>
      <c r="BF63" s="2"/>
      <c r="BG63" s="2"/>
    </row>
    <row r="64" spans="1:60" s="21" customFormat="1">
      <c r="A64" s="130" t="s">
        <v>102</v>
      </c>
      <c r="B64" s="291"/>
      <c r="C64" s="291"/>
      <c r="D64" s="291"/>
      <c r="E64" s="291"/>
      <c r="F64" s="291"/>
      <c r="G64" s="291"/>
      <c r="H64" s="291"/>
      <c r="I64" s="291"/>
      <c r="J64" s="291"/>
      <c r="K64" s="291"/>
      <c r="L64" s="292"/>
      <c r="M64" s="10"/>
      <c r="N64" s="1"/>
      <c r="O64" s="16"/>
      <c r="P64" s="293"/>
      <c r="Q64" s="1"/>
      <c r="R64" s="1"/>
      <c r="S64" s="1"/>
      <c r="T64" s="1"/>
      <c r="U64" s="291"/>
      <c r="V64" s="291"/>
      <c r="W64" s="291"/>
      <c r="X64" s="291"/>
      <c r="Y64" s="291"/>
      <c r="Z64" s="291"/>
      <c r="AA64" s="291"/>
      <c r="AB64" s="291"/>
      <c r="AC64" s="291"/>
      <c r="AD64" s="291"/>
      <c r="AE64" s="291"/>
      <c r="AF64" s="291"/>
      <c r="AG64" s="291"/>
      <c r="AH64" s="291"/>
      <c r="AI64" s="291"/>
      <c r="AJ64" s="291"/>
      <c r="AK64" s="291"/>
      <c r="AL64" s="291"/>
      <c r="AM64" s="291"/>
      <c r="AN64" s="291"/>
      <c r="AO64" s="291"/>
      <c r="AP64" s="291"/>
      <c r="AQ64" s="291"/>
      <c r="AR64" s="291"/>
      <c r="AS64" s="291"/>
      <c r="AT64" s="291"/>
      <c r="AU64" s="291"/>
      <c r="AV64" s="291"/>
      <c r="AW64" s="291"/>
      <c r="AX64" s="291"/>
      <c r="AY64" s="291"/>
      <c r="AZ64" s="291"/>
      <c r="BA64" s="291"/>
      <c r="BB64" s="291"/>
      <c r="BC64" s="291"/>
      <c r="BD64" s="291"/>
      <c r="BE64" s="291"/>
      <c r="BF64" s="291"/>
      <c r="BG64" s="2"/>
      <c r="BH64" s="1"/>
    </row>
    <row r="65" spans="1:66" s="21" customFormat="1" ht="53.25" customHeight="1">
      <c r="A65" s="512" t="s">
        <v>132</v>
      </c>
      <c r="B65" s="439"/>
      <c r="C65" s="439"/>
      <c r="D65" s="439"/>
      <c r="E65" s="439"/>
      <c r="F65" s="439"/>
      <c r="G65" s="439"/>
      <c r="H65" s="439"/>
      <c r="I65" s="439"/>
      <c r="J65" s="439"/>
      <c r="K65" s="439"/>
      <c r="L65" s="513"/>
      <c r="M65" s="10"/>
      <c r="N65" s="1"/>
      <c r="O65" s="16"/>
      <c r="P65" s="293"/>
      <c r="Q65" s="1"/>
      <c r="R65" s="1"/>
      <c r="S65" s="1"/>
      <c r="T65" s="1"/>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AR65" s="119"/>
      <c r="AS65" s="119"/>
      <c r="AT65" s="119"/>
      <c r="AU65" s="119"/>
      <c r="AV65" s="119"/>
      <c r="AW65" s="119"/>
      <c r="AX65" s="119"/>
      <c r="AY65" s="119"/>
      <c r="AZ65" s="119"/>
      <c r="BA65" s="119"/>
      <c r="BB65" s="119"/>
      <c r="BC65" s="119"/>
      <c r="BD65" s="119"/>
      <c r="BE65" s="119"/>
      <c r="BF65" s="119"/>
      <c r="BG65" s="2"/>
      <c r="BH65" s="1"/>
    </row>
    <row r="66" spans="1:66" s="21" customFormat="1" ht="48.75" customHeight="1">
      <c r="A66" s="128"/>
      <c r="B66" s="471" t="s">
        <v>17</v>
      </c>
      <c r="C66" s="472"/>
      <c r="D66" s="471" t="s">
        <v>8</v>
      </c>
      <c r="E66" s="472"/>
      <c r="F66" s="471" t="s">
        <v>9</v>
      </c>
      <c r="G66" s="472"/>
      <c r="H66" s="471" t="s">
        <v>10</v>
      </c>
      <c r="I66" s="472"/>
      <c r="J66" s="471" t="s">
        <v>329</v>
      </c>
      <c r="K66" s="520"/>
      <c r="L66" s="295"/>
      <c r="M66" s="10"/>
      <c r="N66" s="1"/>
      <c r="O66" s="16"/>
      <c r="P66" s="293"/>
      <c r="Q66" s="1"/>
      <c r="R66" s="1"/>
      <c r="S66" s="1"/>
      <c r="T66" s="1"/>
      <c r="U66" s="294"/>
      <c r="V66" s="294"/>
      <c r="W66" s="2"/>
      <c r="X66" s="294"/>
      <c r="Y66" s="294"/>
      <c r="Z66" s="294"/>
      <c r="AA66" s="294"/>
      <c r="AB66" s="294"/>
      <c r="AC66" s="294"/>
      <c r="AD66" s="294"/>
      <c r="AE66" s="294"/>
      <c r="AF66" s="294"/>
      <c r="AG66" s="2"/>
      <c r="AH66" s="294"/>
      <c r="AI66" s="294"/>
      <c r="AJ66" s="294"/>
      <c r="AK66" s="294"/>
      <c r="AL66" s="294"/>
      <c r="AM66" s="294"/>
      <c r="AN66" s="294"/>
      <c r="AO66" s="294"/>
      <c r="AP66" s="294"/>
      <c r="AQ66" s="291"/>
      <c r="AR66" s="291"/>
      <c r="AS66" s="291"/>
      <c r="AT66" s="291"/>
      <c r="AU66" s="291"/>
      <c r="AV66" s="291"/>
      <c r="AW66" s="291"/>
      <c r="AX66" s="291"/>
      <c r="AY66" s="291"/>
      <c r="AZ66" s="291"/>
      <c r="BA66" s="291"/>
      <c r="BB66" s="291"/>
      <c r="BC66" s="291"/>
      <c r="BD66" s="291"/>
      <c r="BE66" s="291"/>
      <c r="BF66" s="291"/>
      <c r="BG66" s="2"/>
      <c r="BH66" s="1"/>
    </row>
    <row r="67" spans="1:66" s="21" customFormat="1">
      <c r="A67" s="128"/>
      <c r="B67" s="518">
        <f>L47</f>
        <v>0</v>
      </c>
      <c r="C67" s="519"/>
      <c r="D67" s="518">
        <f>L48</f>
        <v>0</v>
      </c>
      <c r="E67" s="519"/>
      <c r="F67" s="473">
        <f>B67-D67</f>
        <v>0</v>
      </c>
      <c r="G67" s="474"/>
      <c r="H67" s="473">
        <f>MAX(5,ROUND(0.05*B67,0))</f>
        <v>5</v>
      </c>
      <c r="I67" s="474"/>
      <c r="J67" s="473">
        <f>MAX(0,F67-H67)</f>
        <v>0</v>
      </c>
      <c r="K67" s="521"/>
      <c r="L67" s="297"/>
      <c r="M67" s="10"/>
      <c r="N67" s="1"/>
      <c r="O67" s="16"/>
      <c r="P67" s="293"/>
      <c r="Q67" s="1"/>
      <c r="R67" s="1"/>
      <c r="S67" s="1"/>
      <c r="T67" s="1"/>
      <c r="U67" s="296"/>
      <c r="V67" s="296"/>
      <c r="W67" s="2"/>
      <c r="X67" s="298"/>
      <c r="Y67" s="298"/>
      <c r="Z67" s="298"/>
      <c r="AA67" s="298"/>
      <c r="AB67" s="298"/>
      <c r="AC67" s="298"/>
      <c r="AD67" s="298"/>
      <c r="AE67" s="298"/>
      <c r="AF67" s="298"/>
      <c r="AG67" s="2"/>
      <c r="AH67" s="298"/>
      <c r="AI67" s="298"/>
      <c r="AJ67" s="298"/>
      <c r="AK67" s="298"/>
      <c r="AL67" s="298"/>
      <c r="AM67" s="298"/>
      <c r="AN67" s="298"/>
      <c r="AO67" s="298"/>
      <c r="AP67" s="298"/>
      <c r="AQ67" s="291"/>
      <c r="AR67" s="291"/>
      <c r="AS67" s="291"/>
      <c r="AT67" s="291"/>
      <c r="AU67" s="291"/>
      <c r="AV67" s="291"/>
      <c r="AW67" s="291"/>
      <c r="AX67" s="291"/>
      <c r="AY67" s="291"/>
      <c r="AZ67" s="291"/>
      <c r="BA67" s="291"/>
      <c r="BB67" s="291"/>
      <c r="BC67" s="291"/>
      <c r="BD67" s="291"/>
      <c r="BE67" s="291"/>
      <c r="BF67" s="291"/>
      <c r="BG67" s="2"/>
      <c r="BH67" s="1"/>
    </row>
    <row r="68" spans="1:66" s="20" customFormat="1" ht="40.5" customHeight="1">
      <c r="A68" s="517" t="str">
        <f>IF(N68=1,"No entry or explanation necessary",IF(N68=2,"Fatal Error: Number of units proposed cannot increase",IF(N68=3,"A within de minimis reduction in number of assisted units is proposed.  No further explanation is required.","A beyond de minimis reduction in number of assisted units is proposed.  Indicate how many above de minimis units apply to each reduction reason below.  Do not count the units more than once. An explanation for each of these units is required.")))</f>
        <v>No entry or explanation necessary</v>
      </c>
      <c r="B68" s="446"/>
      <c r="C68" s="446"/>
      <c r="D68" s="446"/>
      <c r="E68" s="446"/>
      <c r="F68" s="446"/>
      <c r="G68" s="446"/>
      <c r="H68" s="446"/>
      <c r="I68" s="446"/>
      <c r="J68" s="446"/>
      <c r="K68" s="446"/>
      <c r="L68" s="447"/>
      <c r="M68" s="10"/>
      <c r="N68" s="1">
        <f>IF(D67=B67,1,IF(D67&gt;B67,2,IF(F67&lt;=H67,3,4)))</f>
        <v>1</v>
      </c>
      <c r="O68" s="16"/>
      <c r="P68" s="293" t="s">
        <v>11</v>
      </c>
      <c r="Q68" s="1"/>
      <c r="R68" s="1"/>
      <c r="S68" s="1"/>
      <c r="T68" s="1">
        <f>CHOOSE(N68,0,1,0,0)</f>
        <v>0</v>
      </c>
      <c r="U68" s="299"/>
      <c r="V68" s="299"/>
      <c r="W68" s="299"/>
      <c r="X68" s="299"/>
      <c r="Y68" s="299"/>
      <c r="Z68" s="299"/>
      <c r="AA68" s="299"/>
      <c r="AB68" s="299"/>
      <c r="AC68" s="299"/>
      <c r="AD68" s="299"/>
      <c r="AE68" s="299"/>
      <c r="AF68" s="299"/>
      <c r="AG68" s="299"/>
      <c r="AH68" s="299"/>
      <c r="AI68" s="299"/>
      <c r="AJ68" s="299"/>
      <c r="AK68" s="299"/>
      <c r="AL68" s="299"/>
      <c r="AM68" s="299"/>
      <c r="AN68" s="299"/>
      <c r="AO68" s="299"/>
      <c r="AP68" s="299"/>
      <c r="AQ68" s="299"/>
      <c r="AR68" s="299"/>
      <c r="AS68" s="299"/>
      <c r="AT68" s="299"/>
      <c r="AU68" s="299"/>
      <c r="AV68" s="299"/>
      <c r="AW68" s="299"/>
      <c r="AX68" s="299"/>
      <c r="AY68" s="299"/>
      <c r="AZ68" s="299"/>
      <c r="BA68" s="299"/>
      <c r="BB68" s="299"/>
      <c r="BC68" s="299"/>
      <c r="BD68" s="299"/>
      <c r="BE68" s="299"/>
      <c r="BF68" s="299"/>
      <c r="BG68" s="110"/>
      <c r="BH68" s="125"/>
    </row>
    <row r="69" spans="1:66" s="21" customFormat="1" ht="15.75" customHeight="1">
      <c r="A69" s="127"/>
      <c r="B69" s="253">
        <v>0</v>
      </c>
      <c r="C69" s="439" t="s">
        <v>12</v>
      </c>
      <c r="D69" s="439"/>
      <c r="E69" s="439"/>
      <c r="F69" s="439"/>
      <c r="G69" s="439"/>
      <c r="H69" s="439"/>
      <c r="I69" s="439"/>
      <c r="J69" s="439"/>
      <c r="K69" s="119"/>
      <c r="L69" s="120"/>
      <c r="M69" s="10"/>
      <c r="N69" s="1"/>
      <c r="O69" s="16"/>
      <c r="P69" s="293"/>
      <c r="Q69" s="1"/>
      <c r="R69" s="1"/>
      <c r="S69" s="1"/>
      <c r="T69" s="1"/>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c r="AQ69" s="119"/>
      <c r="AR69" s="119"/>
      <c r="AS69" s="119"/>
      <c r="AT69" s="119"/>
      <c r="AU69" s="119"/>
      <c r="AV69" s="119"/>
      <c r="AW69" s="119"/>
      <c r="AX69" s="119"/>
      <c r="AY69" s="119"/>
      <c r="AZ69" s="119"/>
      <c r="BA69" s="119"/>
      <c r="BB69" s="119"/>
      <c r="BC69" s="119"/>
      <c r="BD69" s="119"/>
      <c r="BE69" s="119"/>
      <c r="BF69" s="119"/>
      <c r="BG69" s="2"/>
      <c r="BH69" s="1"/>
    </row>
    <row r="70" spans="1:66" s="21" customFormat="1" ht="15.75" customHeight="1">
      <c r="A70" s="127"/>
      <c r="B70" s="253">
        <v>0</v>
      </c>
      <c r="C70" s="439" t="s">
        <v>13</v>
      </c>
      <c r="D70" s="439"/>
      <c r="E70" s="439"/>
      <c r="F70" s="439"/>
      <c r="G70" s="439"/>
      <c r="H70" s="439"/>
      <c r="I70" s="439"/>
      <c r="J70" s="439"/>
      <c r="K70" s="119"/>
      <c r="L70" s="120"/>
      <c r="M70" s="10"/>
      <c r="N70" s="1"/>
      <c r="O70" s="16"/>
      <c r="P70" s="293"/>
      <c r="Q70" s="1"/>
      <c r="R70" s="1"/>
      <c r="S70" s="1"/>
      <c r="T70" s="1"/>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19"/>
      <c r="AS70" s="119"/>
      <c r="AT70" s="119"/>
      <c r="AU70" s="119"/>
      <c r="AV70" s="119"/>
      <c r="AW70" s="119"/>
      <c r="AX70" s="119"/>
      <c r="AY70" s="119"/>
      <c r="AZ70" s="119"/>
      <c r="BA70" s="119"/>
      <c r="BB70" s="119"/>
      <c r="BC70" s="119"/>
      <c r="BD70" s="119"/>
      <c r="BE70" s="119"/>
      <c r="BF70" s="119"/>
      <c r="BG70" s="2"/>
      <c r="BH70" s="1"/>
    </row>
    <row r="71" spans="1:66" s="21" customFormat="1" ht="15.75" customHeight="1">
      <c r="A71" s="127"/>
      <c r="B71" s="253">
        <v>0</v>
      </c>
      <c r="C71" s="405" t="s">
        <v>14</v>
      </c>
      <c r="D71" s="119"/>
      <c r="E71" s="119"/>
      <c r="F71" s="119"/>
      <c r="G71" s="406" t="str">
        <f>IF(AND(J67&gt;=1,A75=""),"Fatal Error: No explanation of unit(s) over de minimis is provided","")</f>
        <v/>
      </c>
      <c r="H71" s="119"/>
      <c r="I71" s="119"/>
      <c r="J71" s="119"/>
      <c r="K71" s="119"/>
      <c r="L71" s="120"/>
      <c r="M71" s="10"/>
      <c r="N71" s="1"/>
      <c r="O71" s="16">
        <f>IF(G71&lt;&gt;"",1,0)</f>
        <v>0</v>
      </c>
      <c r="P71" s="293"/>
      <c r="Q71" s="1"/>
      <c r="R71" s="1"/>
      <c r="S71" s="1"/>
      <c r="T71" s="1"/>
      <c r="U71" s="119"/>
      <c r="V71" s="119"/>
      <c r="W71" s="119"/>
      <c r="X71" s="119"/>
      <c r="Y71" s="119"/>
      <c r="Z71" s="119"/>
      <c r="AA71" s="119"/>
      <c r="AB71" s="119"/>
      <c r="AC71" s="119"/>
      <c r="AD71" s="119"/>
      <c r="AE71" s="119"/>
      <c r="AF71" s="119"/>
      <c r="AG71" s="119"/>
      <c r="AH71" s="119"/>
      <c r="AI71" s="119"/>
      <c r="AJ71" s="119"/>
      <c r="AK71" s="119"/>
      <c r="AL71" s="119"/>
      <c r="AM71" s="119"/>
      <c r="AN71" s="119"/>
      <c r="AO71" s="119"/>
      <c r="AP71" s="119"/>
      <c r="AQ71" s="119"/>
      <c r="AR71" s="119"/>
      <c r="AS71" s="119"/>
      <c r="AT71" s="119"/>
      <c r="AU71" s="119"/>
      <c r="AV71" s="119"/>
      <c r="AW71" s="119"/>
      <c r="AX71" s="119"/>
      <c r="AY71" s="119"/>
      <c r="AZ71" s="119"/>
      <c r="BA71" s="119"/>
      <c r="BB71" s="119"/>
      <c r="BC71" s="119"/>
      <c r="BD71" s="119"/>
      <c r="BE71" s="119"/>
      <c r="BF71" s="119"/>
      <c r="BG71" s="2"/>
      <c r="BH71" s="1"/>
    </row>
    <row r="72" spans="1:66" s="21" customFormat="1" ht="15.75" customHeight="1" thickBot="1">
      <c r="A72" s="127"/>
      <c r="B72" s="254">
        <v>0</v>
      </c>
      <c r="C72" s="439" t="s">
        <v>15</v>
      </c>
      <c r="D72" s="439"/>
      <c r="E72" s="439"/>
      <c r="F72" s="439"/>
      <c r="G72" s="439"/>
      <c r="H72" s="439"/>
      <c r="I72" s="439"/>
      <c r="J72" s="439"/>
      <c r="K72" s="119"/>
      <c r="L72" s="120"/>
      <c r="M72" s="10"/>
      <c r="N72" s="1"/>
      <c r="O72" s="16"/>
      <c r="P72" s="293"/>
      <c r="Q72" s="1"/>
      <c r="R72" s="1"/>
      <c r="S72" s="1"/>
      <c r="T72" s="1"/>
      <c r="U72" s="119"/>
      <c r="V72" s="119"/>
      <c r="W72" s="119"/>
      <c r="X72" s="119"/>
      <c r="Y72" s="119"/>
      <c r="Z72" s="119"/>
      <c r="AA72" s="119"/>
      <c r="AB72" s="119"/>
      <c r="AC72" s="119"/>
      <c r="AD72" s="119"/>
      <c r="AE72" s="119"/>
      <c r="AF72" s="119"/>
      <c r="AG72" s="119"/>
      <c r="AH72" s="119"/>
      <c r="AI72" s="119"/>
      <c r="AJ72" s="119"/>
      <c r="AK72" s="119"/>
      <c r="AL72" s="119"/>
      <c r="AM72" s="119"/>
      <c r="AN72" s="119"/>
      <c r="AO72" s="119"/>
      <c r="AP72" s="119"/>
      <c r="AQ72" s="119"/>
      <c r="AR72" s="119"/>
      <c r="AS72" s="119"/>
      <c r="AT72" s="119"/>
      <c r="AU72" s="119"/>
      <c r="AV72" s="119"/>
      <c r="AW72" s="119"/>
      <c r="AX72" s="119"/>
      <c r="AY72" s="119"/>
      <c r="AZ72" s="119"/>
      <c r="BA72" s="119"/>
      <c r="BB72" s="119"/>
      <c r="BC72" s="119"/>
      <c r="BD72" s="119"/>
      <c r="BE72" s="119"/>
      <c r="BF72" s="119"/>
      <c r="BG72" s="2"/>
      <c r="BH72" s="1"/>
    </row>
    <row r="73" spans="1:66" s="21" customFormat="1" ht="15" customHeight="1" thickTop="1">
      <c r="A73" s="127"/>
      <c r="B73" s="131">
        <f>SUM(B69:B72)</f>
        <v>0</v>
      </c>
      <c r="C73" s="121" t="s">
        <v>16</v>
      </c>
      <c r="D73" s="122"/>
      <c r="E73" s="446" t="str">
        <f>IF(B73&gt;(F67-H67),"","Fatal Error: The total must equal the number of units above de minimis")</f>
        <v/>
      </c>
      <c r="F73" s="446"/>
      <c r="G73" s="446"/>
      <c r="H73" s="446"/>
      <c r="I73" s="446"/>
      <c r="J73" s="446"/>
      <c r="K73" s="446"/>
      <c r="L73" s="447"/>
      <c r="M73" s="10"/>
      <c r="N73" s="1"/>
      <c r="O73" s="16">
        <f>IF(B73=F67,0,1)</f>
        <v>0</v>
      </c>
      <c r="P73" s="293"/>
      <c r="Q73" s="1"/>
      <c r="R73" s="1"/>
      <c r="S73" s="1"/>
      <c r="T73" s="1">
        <f>IF(B73=F67,0,1)</f>
        <v>0</v>
      </c>
      <c r="U73" s="300"/>
      <c r="V73" s="300"/>
      <c r="W73" s="300"/>
      <c r="X73" s="300"/>
      <c r="Y73" s="300"/>
      <c r="Z73" s="300"/>
      <c r="AA73" s="300"/>
      <c r="AB73" s="300"/>
      <c r="AC73" s="300"/>
      <c r="AD73" s="300"/>
      <c r="AE73" s="300"/>
      <c r="AF73" s="300"/>
      <c r="AG73" s="300"/>
      <c r="AH73" s="300"/>
      <c r="AI73" s="300"/>
      <c r="AJ73" s="300"/>
      <c r="AK73" s="300"/>
      <c r="AL73" s="300"/>
      <c r="AM73" s="300"/>
      <c r="AN73" s="300"/>
      <c r="AO73" s="300"/>
      <c r="AP73" s="300"/>
      <c r="AQ73" s="300"/>
      <c r="AR73" s="300"/>
      <c r="AS73" s="300"/>
      <c r="AT73" s="300"/>
      <c r="AU73" s="300"/>
      <c r="AV73" s="300"/>
      <c r="AW73" s="300"/>
      <c r="AX73" s="300"/>
      <c r="AY73" s="300"/>
      <c r="AZ73" s="300"/>
      <c r="BA73" s="300"/>
      <c r="BB73" s="300"/>
      <c r="BC73" s="300"/>
      <c r="BD73" s="300"/>
      <c r="BE73" s="300"/>
      <c r="BF73" s="300"/>
      <c r="BG73" s="2"/>
      <c r="BH73" s="1"/>
    </row>
    <row r="74" spans="1:66" s="302" customFormat="1" ht="19.5" customHeight="1">
      <c r="A74" s="514" t="str">
        <f>IF(J67&gt;=1,"Please provide an explanation of each unit above de minimis in re each affected category. Please limit response to 200 words.","")</f>
        <v/>
      </c>
      <c r="B74" s="515"/>
      <c r="C74" s="515"/>
      <c r="D74" s="515"/>
      <c r="E74" s="515"/>
      <c r="F74" s="515"/>
      <c r="G74" s="515"/>
      <c r="H74" s="515"/>
      <c r="I74" s="515"/>
      <c r="J74" s="515"/>
      <c r="K74" s="515"/>
      <c r="L74" s="516"/>
      <c r="M74" s="10"/>
      <c r="N74" s="1"/>
      <c r="O74" s="16"/>
      <c r="P74" s="293"/>
      <c r="Q74" s="1"/>
      <c r="R74" s="1"/>
      <c r="S74" s="1"/>
      <c r="T74" s="1"/>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123"/>
      <c r="AW74" s="124"/>
      <c r="AX74" s="124"/>
      <c r="AY74" s="124"/>
      <c r="AZ74" s="124"/>
      <c r="BA74" s="124"/>
      <c r="BB74" s="124"/>
      <c r="BC74" s="124"/>
      <c r="BD74" s="124"/>
      <c r="BE74" s="124"/>
      <c r="BF74" s="124"/>
      <c r="BG74" s="274"/>
      <c r="BH74" s="301"/>
    </row>
    <row r="75" spans="1:66" s="21" customFormat="1" ht="135" customHeight="1">
      <c r="A75" s="440"/>
      <c r="B75" s="441"/>
      <c r="C75" s="441"/>
      <c r="D75" s="441"/>
      <c r="E75" s="441"/>
      <c r="F75" s="441"/>
      <c r="G75" s="441"/>
      <c r="H75" s="441"/>
      <c r="I75" s="441"/>
      <c r="J75" s="441"/>
      <c r="K75" s="441"/>
      <c r="L75" s="442"/>
      <c r="M75" s="10"/>
      <c r="N75" s="303"/>
      <c r="O75" s="303"/>
      <c r="P75" s="303"/>
      <c r="Q75" s="303"/>
      <c r="R75" s="303"/>
      <c r="S75" s="303"/>
      <c r="T75" s="303"/>
      <c r="U75" s="303"/>
      <c r="V75" s="303"/>
      <c r="W75" s="303"/>
      <c r="X75" s="303"/>
      <c r="Y75" s="303"/>
      <c r="Z75" s="303"/>
      <c r="AA75" s="303"/>
      <c r="AB75" s="303"/>
      <c r="AC75" s="303"/>
      <c r="AD75" s="303"/>
      <c r="AE75" s="303"/>
      <c r="AF75" s="303"/>
      <c r="AG75" s="303"/>
      <c r="AH75" s="303"/>
      <c r="AI75" s="303"/>
      <c r="AJ75" s="303"/>
      <c r="AK75" s="303"/>
      <c r="AL75" s="303"/>
      <c r="AM75" s="303"/>
      <c r="AN75" s="303"/>
      <c r="AO75" s="303"/>
      <c r="AP75" s="303"/>
      <c r="AQ75" s="303"/>
      <c r="AR75" s="303"/>
      <c r="AS75" s="303"/>
      <c r="AT75" s="303"/>
      <c r="AU75" s="303"/>
      <c r="AV75" s="303"/>
      <c r="AW75" s="303"/>
      <c r="AX75" s="303"/>
      <c r="AY75" s="303"/>
      <c r="AZ75" s="303"/>
      <c r="BA75" s="303"/>
      <c r="BB75" s="303"/>
      <c r="BC75" s="303"/>
      <c r="BD75" s="303"/>
      <c r="BE75" s="303"/>
      <c r="BF75" s="303"/>
      <c r="BG75" s="2"/>
      <c r="BH75" s="2"/>
      <c r="BI75" s="2"/>
      <c r="BJ75" s="2"/>
      <c r="BK75" s="2"/>
      <c r="BL75" s="2"/>
      <c r="BM75" s="2"/>
      <c r="BN75" s="17"/>
    </row>
    <row r="76" spans="1:66">
      <c r="A76" s="127"/>
      <c r="B76" s="2"/>
      <c r="C76" s="2"/>
      <c r="D76" s="2"/>
      <c r="E76" s="2"/>
      <c r="F76" s="2"/>
      <c r="G76" s="2"/>
      <c r="H76" s="304"/>
      <c r="I76" s="2"/>
      <c r="J76" s="2"/>
      <c r="K76" s="2"/>
      <c r="L76" s="108"/>
      <c r="P76" s="293"/>
      <c r="BF76" s="2"/>
      <c r="BG76" s="2"/>
    </row>
    <row r="77" spans="1:66">
      <c r="A77" s="252"/>
      <c r="B77" s="3"/>
      <c r="C77" s="3"/>
      <c r="D77" s="3"/>
      <c r="E77" s="3"/>
      <c r="F77" s="3"/>
      <c r="G77" s="3"/>
      <c r="H77" s="3"/>
      <c r="I77" s="3"/>
      <c r="J77" s="3"/>
      <c r="K77" s="3"/>
      <c r="L77" s="3"/>
      <c r="P77" s="293"/>
      <c r="BF77" s="2"/>
      <c r="BG77" s="2"/>
    </row>
    <row r="78" spans="1:66">
      <c r="A78" s="246" t="s">
        <v>168</v>
      </c>
      <c r="B78" s="247"/>
      <c r="C78" s="247"/>
      <c r="D78" s="247"/>
      <c r="E78" s="247"/>
      <c r="F78" s="247"/>
      <c r="G78" s="247"/>
      <c r="H78" s="247"/>
      <c r="I78" s="247"/>
      <c r="J78" s="247"/>
      <c r="K78" s="247"/>
      <c r="L78" s="248"/>
      <c r="N78" s="5">
        <f>+N43+1</f>
        <v>4</v>
      </c>
      <c r="O78" s="17"/>
      <c r="BF78" s="2"/>
      <c r="BG78" s="2"/>
    </row>
    <row r="79" spans="1:66">
      <c r="A79" s="127"/>
      <c r="B79" s="2"/>
      <c r="C79" s="2"/>
      <c r="D79" s="2"/>
      <c r="E79" s="2"/>
      <c r="F79" s="2"/>
      <c r="G79" s="2"/>
      <c r="H79" s="2"/>
      <c r="I79" s="2"/>
      <c r="J79" s="2"/>
      <c r="K79" s="2"/>
      <c r="L79" s="108"/>
      <c r="BF79" s="2"/>
      <c r="BG79" s="2"/>
    </row>
    <row r="80" spans="1:66" ht="30" customHeight="1">
      <c r="A80" s="273" t="s">
        <v>120</v>
      </c>
      <c r="B80" s="456" t="s">
        <v>309</v>
      </c>
      <c r="C80" s="456"/>
      <c r="D80" s="456"/>
      <c r="E80" s="456"/>
      <c r="F80" s="456"/>
      <c r="G80" s="456"/>
      <c r="H80" s="456"/>
      <c r="I80" s="456"/>
      <c r="J80" s="456"/>
      <c r="K80" s="456"/>
      <c r="L80" s="463"/>
      <c r="BF80" s="2"/>
      <c r="BG80" s="2"/>
    </row>
    <row r="81" spans="1:59">
      <c r="A81" s="127"/>
      <c r="B81" s="2"/>
      <c r="C81" s="2"/>
      <c r="D81" s="2"/>
      <c r="E81" s="2"/>
      <c r="F81" s="433" t="s">
        <v>79</v>
      </c>
      <c r="G81" s="433"/>
      <c r="H81" s="2"/>
      <c r="I81" s="433" t="s">
        <v>57</v>
      </c>
      <c r="J81" s="433"/>
      <c r="K81" s="2"/>
      <c r="L81" s="108"/>
      <c r="BF81" s="2"/>
      <c r="BG81" s="2"/>
    </row>
    <row r="82" spans="1:59">
      <c r="A82" s="241" t="s">
        <v>120</v>
      </c>
      <c r="B82" s="2" t="s">
        <v>20</v>
      </c>
      <c r="C82" s="2"/>
      <c r="D82" s="2"/>
      <c r="E82" s="2"/>
      <c r="F82" s="464">
        <v>0</v>
      </c>
      <c r="G82" s="465"/>
      <c r="H82" s="2"/>
      <c r="I82" s="467">
        <f>IF($L$60=0,0,F82/$L$60)</f>
        <v>0</v>
      </c>
      <c r="J82" s="467"/>
      <c r="K82" s="2"/>
      <c r="L82" s="108"/>
      <c r="BF82" s="2"/>
      <c r="BG82" s="2"/>
    </row>
    <row r="83" spans="1:59">
      <c r="A83" s="127"/>
      <c r="B83" s="2" t="s">
        <v>18</v>
      </c>
      <c r="C83" s="2"/>
      <c r="D83" s="2"/>
      <c r="E83" s="2"/>
      <c r="F83" s="464">
        <v>0</v>
      </c>
      <c r="G83" s="465"/>
      <c r="H83" s="2"/>
      <c r="I83" s="467">
        <f>IF($L$60=0,0,F83/$L$60)</f>
        <v>0</v>
      </c>
      <c r="J83" s="467"/>
      <c r="K83" s="2"/>
      <c r="L83" s="108"/>
      <c r="BF83" s="2"/>
      <c r="BG83" s="2"/>
    </row>
    <row r="84" spans="1:59">
      <c r="A84" s="127"/>
      <c r="B84" s="2" t="s">
        <v>19</v>
      </c>
      <c r="C84" s="2"/>
      <c r="D84" s="2"/>
      <c r="E84" s="2"/>
      <c r="F84" s="464">
        <v>0</v>
      </c>
      <c r="G84" s="465"/>
      <c r="H84" s="2"/>
      <c r="I84" s="467">
        <f>IF($L$60=0,0,F84/$L$60)</f>
        <v>0</v>
      </c>
      <c r="J84" s="467"/>
      <c r="K84" s="2"/>
      <c r="L84" s="108"/>
      <c r="BF84" s="2"/>
      <c r="BG84" s="2"/>
    </row>
    <row r="85" spans="1:59">
      <c r="A85" s="127"/>
      <c r="B85" s="2"/>
      <c r="C85" s="2"/>
      <c r="D85" s="2"/>
      <c r="E85" s="2"/>
      <c r="F85" s="2"/>
      <c r="G85" s="2"/>
      <c r="H85" s="2"/>
      <c r="I85" s="2"/>
      <c r="J85" s="2"/>
      <c r="K85" s="2"/>
      <c r="L85" s="108"/>
      <c r="BF85" s="2"/>
      <c r="BG85" s="2"/>
    </row>
    <row r="86" spans="1:59">
      <c r="A86" s="305" t="s">
        <v>0</v>
      </c>
      <c r="B86" s="2"/>
      <c r="C86" s="2"/>
      <c r="D86" s="2"/>
      <c r="E86" s="2"/>
      <c r="F86" s="2"/>
      <c r="G86" s="2"/>
      <c r="H86" s="2"/>
      <c r="I86" s="2"/>
      <c r="J86" s="2"/>
      <c r="K86" s="2"/>
      <c r="L86" s="108"/>
      <c r="BF86" s="2"/>
      <c r="BG86" s="2"/>
    </row>
    <row r="87" spans="1:59" ht="103.5" customHeight="1">
      <c r="A87" s="440" t="s">
        <v>143</v>
      </c>
      <c r="B87" s="441"/>
      <c r="C87" s="441"/>
      <c r="D87" s="441"/>
      <c r="E87" s="441"/>
      <c r="F87" s="441"/>
      <c r="G87" s="441"/>
      <c r="H87" s="441"/>
      <c r="I87" s="441"/>
      <c r="J87" s="441"/>
      <c r="K87" s="441"/>
      <c r="L87" s="442"/>
      <c r="BF87" s="2"/>
      <c r="BG87" s="2"/>
    </row>
    <row r="88" spans="1:59">
      <c r="A88" s="127"/>
      <c r="B88" s="2"/>
      <c r="C88" s="2"/>
      <c r="D88" s="2"/>
      <c r="E88" s="2"/>
      <c r="F88" s="2"/>
      <c r="G88" s="2"/>
      <c r="H88" s="2"/>
      <c r="I88" s="2"/>
      <c r="J88" s="2"/>
      <c r="K88" s="2"/>
      <c r="L88" s="108"/>
      <c r="BF88" s="2"/>
      <c r="BG88" s="2"/>
    </row>
    <row r="89" spans="1:59">
      <c r="A89" s="241" t="s">
        <v>120</v>
      </c>
      <c r="B89" s="126" t="s">
        <v>1</v>
      </c>
      <c r="C89" s="2"/>
      <c r="D89" s="2"/>
      <c r="E89" s="2"/>
      <c r="F89" s="2"/>
      <c r="G89" s="2"/>
      <c r="H89" s="2"/>
      <c r="I89" s="2"/>
      <c r="J89" s="2"/>
      <c r="K89" s="2"/>
      <c r="L89" s="108"/>
      <c r="P89" s="306">
        <f>(F83+F84-F93)/19</f>
        <v>0</v>
      </c>
      <c r="Q89" s="307" t="s">
        <v>4</v>
      </c>
      <c r="BF89" s="2"/>
      <c r="BG89" s="2"/>
    </row>
    <row r="90" spans="1:59">
      <c r="A90" s="127"/>
      <c r="B90" s="2" t="s">
        <v>305</v>
      </c>
      <c r="C90" s="2"/>
      <c r="D90" s="2"/>
      <c r="E90" s="2"/>
      <c r="F90" s="2"/>
      <c r="G90" s="2"/>
      <c r="H90" s="2"/>
      <c r="I90" s="2"/>
      <c r="J90" s="2"/>
      <c r="K90" s="2"/>
      <c r="L90" s="108"/>
      <c r="P90" s="306">
        <f>(F84-F93)/15</f>
        <v>0</v>
      </c>
      <c r="Q90" s="307" t="s">
        <v>5</v>
      </c>
      <c r="BF90" s="2"/>
      <c r="BG90" s="2"/>
    </row>
    <row r="91" spans="1:59">
      <c r="A91" s="127"/>
      <c r="B91" s="2" t="s">
        <v>304</v>
      </c>
      <c r="C91" s="2"/>
      <c r="D91" s="2"/>
      <c r="E91" s="2"/>
      <c r="F91" s="2"/>
      <c r="G91" s="2"/>
      <c r="H91" s="2"/>
      <c r="I91" s="2"/>
      <c r="J91" s="2"/>
      <c r="K91" s="2"/>
      <c r="L91" s="108"/>
      <c r="P91" s="306"/>
      <c r="Q91" s="307"/>
      <c r="BF91" s="2"/>
      <c r="BG91" s="2"/>
    </row>
    <row r="92" spans="1:59">
      <c r="A92" s="127"/>
      <c r="B92" s="2"/>
      <c r="C92" s="2"/>
      <c r="D92" s="2"/>
      <c r="E92" s="2"/>
      <c r="F92" s="2"/>
      <c r="G92" s="2"/>
      <c r="H92" s="2"/>
      <c r="I92" s="2"/>
      <c r="J92" s="2"/>
      <c r="K92" s="2"/>
      <c r="L92" s="108"/>
      <c r="N92" s="403">
        <f>IF(I96&gt;F96,1,0)</f>
        <v>0</v>
      </c>
      <c r="Q92" s="404">
        <f>IF(N92=1,I96-F96,0)</f>
        <v>0</v>
      </c>
      <c r="R92" s="404">
        <f>TRUNC(IF(Q92&gt;0,(F84+(F83-I96))/19,0))</f>
        <v>0</v>
      </c>
      <c r="BF92" s="2"/>
      <c r="BG92" s="2"/>
    </row>
    <row r="93" spans="1:59">
      <c r="A93" s="127"/>
      <c r="B93" s="2" t="s">
        <v>133</v>
      </c>
      <c r="C93" s="2"/>
      <c r="D93" s="2"/>
      <c r="E93" s="2"/>
      <c r="F93" s="464">
        <v>0</v>
      </c>
      <c r="G93" s="465"/>
      <c r="H93" s="2"/>
      <c r="I93" s="2"/>
      <c r="J93" s="2"/>
      <c r="K93" s="2"/>
      <c r="L93" s="108"/>
      <c r="N93" s="306"/>
      <c r="Q93" s="407" t="s">
        <v>330</v>
      </c>
      <c r="BF93" s="2"/>
      <c r="BG93" s="2"/>
    </row>
    <row r="94" spans="1:59">
      <c r="A94" s="127"/>
      <c r="B94" s="2"/>
      <c r="C94" s="2"/>
      <c r="D94" s="2"/>
      <c r="E94" s="2"/>
      <c r="F94" s="2"/>
      <c r="G94" s="2"/>
      <c r="H94" s="2"/>
      <c r="I94" s="2"/>
      <c r="J94" s="2"/>
      <c r="K94" s="2"/>
      <c r="L94" s="108"/>
      <c r="N94" s="306"/>
      <c r="Q94" s="408">
        <f>I96</f>
        <v>0</v>
      </c>
      <c r="R94" s="408">
        <f>SUM(F83:G84)</f>
        <v>0</v>
      </c>
      <c r="S94" s="408">
        <f>ROUND((R94-Q94)/20,0)</f>
        <v>0</v>
      </c>
      <c r="BF94" s="2"/>
      <c r="BG94" s="2"/>
    </row>
    <row r="95" spans="1:59">
      <c r="A95" s="127"/>
      <c r="B95" s="2"/>
      <c r="C95" s="2"/>
      <c r="D95" s="2"/>
      <c r="E95" s="2"/>
      <c r="F95" s="466" t="s">
        <v>6</v>
      </c>
      <c r="G95" s="466"/>
      <c r="H95" s="2"/>
      <c r="I95" s="466" t="s">
        <v>7</v>
      </c>
      <c r="J95" s="466"/>
      <c r="K95" s="2"/>
      <c r="L95" s="108"/>
      <c r="BF95" s="2"/>
      <c r="BG95" s="2"/>
    </row>
    <row r="96" spans="1:59">
      <c r="A96" s="127"/>
      <c r="B96" s="2" t="s">
        <v>3</v>
      </c>
      <c r="C96" s="2"/>
      <c r="D96" s="2"/>
      <c r="E96" s="2"/>
      <c r="F96" s="467">
        <f>MAX(0,(F83+F84)-F98*20-F93)</f>
        <v>0</v>
      </c>
      <c r="G96" s="467"/>
      <c r="H96" s="2"/>
      <c r="I96" s="464">
        <v>0</v>
      </c>
      <c r="J96" s="465"/>
      <c r="K96" s="2"/>
      <c r="L96" s="108"/>
      <c r="BF96" s="2"/>
      <c r="BG96" s="2"/>
    </row>
    <row r="97" spans="1:59">
      <c r="A97" s="127"/>
      <c r="B97" s="308" t="str">
        <f>IF(I96=0,"",IF(AND(I96&gt;F96,I98&gt;S94),"You have entered more than the suggested IDRR, consequently your ADRR can be reduced to as low as "&amp;TEXT(S94,"$#,##0")&amp;".",IF(I98&lt;S94,"The ADRR has been reduced too much at the IDRR proposed; increase ADRR to at least "&amp;TEXT(S94,"$#,##0")&amp;".", "")))</f>
        <v/>
      </c>
      <c r="C97" s="2"/>
      <c r="D97" s="2"/>
      <c r="E97" s="2"/>
      <c r="F97" s="2"/>
      <c r="G97" s="2"/>
      <c r="H97" s="2"/>
      <c r="I97" s="2"/>
      <c r="J97" s="2"/>
      <c r="K97" s="2"/>
      <c r="L97" s="108"/>
      <c r="O97" s="16">
        <f>IF(N92&gt;0,IF(I98&lt;S94,1,0),0)</f>
        <v>0</v>
      </c>
      <c r="BF97" s="2"/>
      <c r="BG97" s="2"/>
    </row>
    <row r="98" spans="1:59">
      <c r="A98" s="127"/>
      <c r="B98" s="2" t="s">
        <v>2</v>
      </c>
      <c r="C98" s="2"/>
      <c r="D98" s="2"/>
      <c r="E98" s="2"/>
      <c r="F98" s="467">
        <f>ROUND(MIN(P89,P90),0)</f>
        <v>0</v>
      </c>
      <c r="G98" s="467"/>
      <c r="H98" s="2"/>
      <c r="I98" s="464">
        <f>IF(R94&gt;F98,F98,R94)</f>
        <v>0</v>
      </c>
      <c r="J98" s="465"/>
      <c r="K98" s="2"/>
      <c r="L98" s="108"/>
      <c r="N98" s="309">
        <f>F93+F96+F98*19</f>
        <v>0</v>
      </c>
      <c r="P98" s="310">
        <f>F83+F84</f>
        <v>0</v>
      </c>
      <c r="BF98" s="2"/>
      <c r="BG98" s="2"/>
    </row>
    <row r="99" spans="1:59" ht="16.2">
      <c r="A99" s="127"/>
      <c r="B99" s="311" t="str">
        <f>IF(I96&lt;F96,"Fatal Error: Proposed amounts must be at least as large as the formula amounts",IF(O97&gt;0,"Fatal Error: Proposed amounts must be at least as large as the formula amounts.",""))</f>
        <v/>
      </c>
      <c r="C99" s="2"/>
      <c r="D99" s="2"/>
      <c r="E99" s="2"/>
      <c r="F99" s="2"/>
      <c r="G99" s="2"/>
      <c r="H99" s="304"/>
      <c r="I99" s="2"/>
      <c r="J99" s="2"/>
      <c r="K99" s="2"/>
      <c r="L99" s="108"/>
      <c r="O99" s="16">
        <f>IF(I96&lt;F96,1,0)</f>
        <v>0</v>
      </c>
      <c r="BF99" s="2"/>
      <c r="BG99" s="2"/>
    </row>
    <row r="100" spans="1:59">
      <c r="A100" s="246" t="s">
        <v>170</v>
      </c>
      <c r="B100" s="247"/>
      <c r="C100" s="247"/>
      <c r="D100" s="247"/>
      <c r="E100" s="247"/>
      <c r="F100" s="247"/>
      <c r="G100" s="247"/>
      <c r="H100" s="247"/>
      <c r="I100" s="247"/>
      <c r="J100" s="247"/>
      <c r="K100" s="247"/>
      <c r="L100" s="248"/>
      <c r="N100" s="5">
        <f>+N78+1</f>
        <v>5</v>
      </c>
      <c r="O100" s="17"/>
      <c r="P100" s="1">
        <f>42*20</f>
        <v>840</v>
      </c>
      <c r="BF100" s="2"/>
      <c r="BG100" s="2"/>
    </row>
    <row r="101" spans="1:59">
      <c r="A101" s="127"/>
      <c r="B101" s="2"/>
      <c r="C101" s="2"/>
      <c r="D101" s="2"/>
      <c r="E101" s="2"/>
      <c r="F101" s="2"/>
      <c r="G101" s="2"/>
      <c r="H101" s="2"/>
      <c r="I101" s="2"/>
      <c r="J101" s="2"/>
      <c r="K101" s="2"/>
      <c r="L101" s="108"/>
      <c r="BF101" s="2"/>
      <c r="BG101" s="2"/>
    </row>
    <row r="102" spans="1:59">
      <c r="A102" s="127"/>
      <c r="B102" s="110" t="s">
        <v>158</v>
      </c>
      <c r="C102" s="2"/>
      <c r="D102" s="2"/>
      <c r="E102" s="2"/>
      <c r="F102" s="2"/>
      <c r="G102" s="2"/>
      <c r="H102" s="2"/>
      <c r="I102" s="2"/>
      <c r="J102" s="2"/>
      <c r="K102" s="2"/>
      <c r="L102" s="108"/>
      <c r="BF102" s="2"/>
      <c r="BG102" s="2"/>
    </row>
    <row r="103" spans="1:59">
      <c r="A103" s="127"/>
      <c r="B103" s="109" t="s">
        <v>161</v>
      </c>
      <c r="C103" s="2"/>
      <c r="D103" s="2"/>
      <c r="E103" s="2"/>
      <c r="F103" s="437"/>
      <c r="G103" s="438"/>
      <c r="H103" s="2"/>
      <c r="I103" s="2"/>
      <c r="J103" s="2"/>
      <c r="K103" s="2"/>
      <c r="L103" s="108"/>
      <c r="BF103" s="2"/>
      <c r="BG103" s="2"/>
    </row>
    <row r="104" spans="1:59">
      <c r="A104" s="127"/>
      <c r="B104" s="109" t="s">
        <v>159</v>
      </c>
      <c r="C104" s="2"/>
      <c r="D104" s="2"/>
      <c r="E104" s="2"/>
      <c r="F104" s="435"/>
      <c r="G104" s="436"/>
      <c r="H104" s="134"/>
      <c r="I104" s="2"/>
      <c r="J104" s="2"/>
      <c r="K104" s="2"/>
      <c r="L104" s="108"/>
      <c r="BF104" s="2"/>
      <c r="BG104" s="2"/>
    </row>
    <row r="105" spans="1:59">
      <c r="A105" s="127"/>
      <c r="B105" s="109" t="s">
        <v>160</v>
      </c>
      <c r="C105" s="2"/>
      <c r="D105" s="2"/>
      <c r="E105" s="2"/>
      <c r="F105" s="435"/>
      <c r="G105" s="436"/>
      <c r="H105" s="11" t="s">
        <v>96</v>
      </c>
      <c r="I105" s="437"/>
      <c r="J105" s="438"/>
      <c r="K105" s="2"/>
      <c r="L105" s="108"/>
      <c r="BF105" s="2"/>
      <c r="BG105" s="2"/>
    </row>
    <row r="106" spans="1:59">
      <c r="A106" s="127"/>
      <c r="B106" s="109" t="s">
        <v>162</v>
      </c>
      <c r="C106" s="2"/>
      <c r="D106" s="2"/>
      <c r="E106" s="2"/>
      <c r="F106" s="105"/>
      <c r="G106" s="2" t="s">
        <v>98</v>
      </c>
      <c r="H106" s="2"/>
      <c r="I106" s="2"/>
      <c r="J106" s="2"/>
      <c r="K106" s="2"/>
      <c r="L106" s="108"/>
      <c r="BF106" s="2"/>
      <c r="BG106" s="2"/>
    </row>
    <row r="107" spans="1:59">
      <c r="A107" s="127"/>
      <c r="B107" s="109" t="s">
        <v>155</v>
      </c>
      <c r="C107" s="2"/>
      <c r="D107" s="2"/>
      <c r="E107" s="2"/>
      <c r="F107" s="105"/>
      <c r="G107" s="2" t="s">
        <v>98</v>
      </c>
      <c r="H107" s="2"/>
      <c r="I107" s="2"/>
      <c r="J107" s="2"/>
      <c r="K107" s="2"/>
      <c r="L107" s="108"/>
      <c r="BF107" s="2"/>
      <c r="BG107" s="2"/>
    </row>
    <row r="108" spans="1:59">
      <c r="A108" s="127"/>
      <c r="B108" s="109" t="s">
        <v>163</v>
      </c>
      <c r="C108" s="2"/>
      <c r="D108" s="2"/>
      <c r="E108" s="2"/>
      <c r="F108" s="106"/>
      <c r="G108" s="2" t="s">
        <v>166</v>
      </c>
      <c r="H108" s="111"/>
      <c r="I108" s="2"/>
      <c r="J108" s="2"/>
      <c r="K108" s="2"/>
      <c r="L108" s="108"/>
      <c r="BF108" s="2"/>
      <c r="BG108" s="2"/>
    </row>
    <row r="109" spans="1:59">
      <c r="A109" s="127"/>
      <c r="B109" s="109" t="s">
        <v>164</v>
      </c>
      <c r="C109" s="2"/>
      <c r="D109" s="2"/>
      <c r="E109" s="2"/>
      <c r="F109" s="106"/>
      <c r="G109" s="2" t="s">
        <v>166</v>
      </c>
      <c r="H109" s="111"/>
      <c r="I109" s="2"/>
      <c r="J109" s="2"/>
      <c r="K109" s="2"/>
      <c r="L109" s="108"/>
      <c r="BF109" s="2"/>
      <c r="BG109" s="2"/>
    </row>
    <row r="110" spans="1:59">
      <c r="A110" s="127"/>
      <c r="B110" s="109" t="s">
        <v>95</v>
      </c>
      <c r="C110" s="2"/>
      <c r="D110" s="2"/>
      <c r="E110" s="2"/>
      <c r="F110" s="461">
        <f>IF(ISERROR(IF(F104=0,0,-PMT(F106/12,F108*12,F104))),0,IF(F104=0,0,-PMT(F106/12,F108*12,F104)))</f>
        <v>0</v>
      </c>
      <c r="G110" s="461"/>
      <c r="H110" s="111"/>
      <c r="I110" s="2"/>
      <c r="J110" s="2"/>
      <c r="K110" s="2"/>
      <c r="L110" s="108"/>
      <c r="BF110" s="2"/>
      <c r="BG110" s="2"/>
    </row>
    <row r="111" spans="1:59">
      <c r="A111" s="127"/>
      <c r="B111" s="109" t="s">
        <v>165</v>
      </c>
      <c r="C111" s="2"/>
      <c r="D111" s="2"/>
      <c r="E111" s="2"/>
      <c r="F111" s="435"/>
      <c r="G111" s="436"/>
      <c r="H111" s="2"/>
      <c r="I111" s="2"/>
      <c r="J111" s="2"/>
      <c r="K111" s="2"/>
      <c r="L111" s="108"/>
      <c r="BF111" s="2"/>
      <c r="BG111" s="2"/>
    </row>
    <row r="112" spans="1:59">
      <c r="A112" s="127"/>
      <c r="B112" s="381" t="s">
        <v>97</v>
      </c>
      <c r="C112" s="2"/>
      <c r="D112" s="2"/>
      <c r="E112" s="2"/>
      <c r="F112" s="435"/>
      <c r="G112" s="436"/>
      <c r="J112" s="2"/>
      <c r="K112" s="2"/>
      <c r="L112" s="108"/>
      <c r="BF112" s="2"/>
      <c r="BG112" s="2"/>
    </row>
    <row r="113" spans="1:59">
      <c r="A113" s="127"/>
      <c r="B113" s="109" t="s">
        <v>283</v>
      </c>
      <c r="C113" s="2"/>
      <c r="D113" s="2"/>
      <c r="E113" s="2"/>
      <c r="F113" s="133"/>
      <c r="G113" s="133"/>
      <c r="H113" s="134"/>
      <c r="I113" s="2"/>
      <c r="J113" s="2"/>
      <c r="K113" s="2"/>
      <c r="L113" s="108"/>
      <c r="BF113" s="2"/>
      <c r="BG113" s="2"/>
    </row>
    <row r="114" spans="1:59">
      <c r="A114" s="273" t="s">
        <v>120</v>
      </c>
      <c r="B114" s="2"/>
      <c r="C114" s="2"/>
      <c r="D114" s="109" t="s">
        <v>284</v>
      </c>
      <c r="E114" s="2"/>
      <c r="F114" s="259"/>
      <c r="G114" s="9"/>
      <c r="L114" s="108"/>
      <c r="N114" s="153"/>
      <c r="P114" s="7" t="s">
        <v>82</v>
      </c>
      <c r="Q114" s="7" t="s">
        <v>83</v>
      </c>
      <c r="BF114" s="2"/>
      <c r="BG114" s="2"/>
    </row>
    <row r="115" spans="1:59" s="301" customFormat="1">
      <c r="A115" s="312"/>
      <c r="B115" s="274"/>
      <c r="C115" s="274"/>
      <c r="D115" s="274"/>
      <c r="E115" s="274"/>
      <c r="F115" s="274"/>
      <c r="G115" s="274"/>
      <c r="H115" s="274"/>
      <c r="I115" s="274"/>
      <c r="J115" s="274"/>
      <c r="K115" s="274"/>
      <c r="L115" s="313"/>
      <c r="M115" s="314"/>
      <c r="O115" s="315"/>
      <c r="BF115" s="274"/>
      <c r="BG115" s="274"/>
    </row>
    <row r="116" spans="1:59">
      <c r="A116" s="127"/>
      <c r="B116" s="8" t="s">
        <v>169</v>
      </c>
      <c r="C116" s="316"/>
      <c r="D116" s="316"/>
      <c r="E116" s="316"/>
      <c r="F116" s="316"/>
      <c r="G116" s="316"/>
      <c r="H116" s="316"/>
      <c r="I116" s="132" t="s">
        <v>82</v>
      </c>
      <c r="J116" s="100"/>
      <c r="K116" s="382" t="str">
        <f>IF(F105=0,"",IF(I116="","Fatal error: Response required",""))</f>
        <v/>
      </c>
      <c r="L116" s="317"/>
      <c r="O116" s="16">
        <f>IF(F105=0,0,IF(I116="",1,0))</f>
        <v>0</v>
      </c>
      <c r="P116" s="375"/>
      <c r="BF116" s="2"/>
      <c r="BG116" s="2"/>
    </row>
    <row r="117" spans="1:59">
      <c r="A117" s="127"/>
      <c r="B117" s="2"/>
      <c r="C117" s="2"/>
      <c r="D117" s="2"/>
      <c r="E117" s="2"/>
      <c r="F117" s="2"/>
      <c r="G117" s="2"/>
      <c r="H117" s="2"/>
      <c r="I117" s="2"/>
      <c r="J117" s="2"/>
      <c r="K117" s="2"/>
      <c r="L117" s="108"/>
      <c r="BF117" s="2"/>
      <c r="BG117" s="2"/>
    </row>
    <row r="118" spans="1:59">
      <c r="A118" s="127"/>
      <c r="B118" s="110" t="s">
        <v>293</v>
      </c>
      <c r="C118" s="2"/>
      <c r="D118" s="2"/>
      <c r="E118" s="2"/>
      <c r="F118" s="2"/>
      <c r="G118" s="2"/>
      <c r="H118" s="2"/>
      <c r="I118" s="2"/>
      <c r="J118" s="2"/>
      <c r="K118" s="2"/>
      <c r="L118" s="108"/>
      <c r="BF118" s="2"/>
      <c r="BG118" s="2"/>
    </row>
    <row r="119" spans="1:59">
      <c r="A119" s="127"/>
      <c r="B119" s="109" t="s">
        <v>161</v>
      </c>
      <c r="C119" s="2"/>
      <c r="D119" s="2"/>
      <c r="E119" s="2"/>
      <c r="F119" s="437"/>
      <c r="G119" s="438"/>
      <c r="H119" s="2"/>
      <c r="I119" s="2"/>
      <c r="J119" s="2"/>
      <c r="K119" s="2"/>
      <c r="L119" s="108"/>
      <c r="BF119" s="2"/>
      <c r="BG119" s="2"/>
    </row>
    <row r="120" spans="1:59">
      <c r="A120" s="127"/>
      <c r="B120" s="109" t="s">
        <v>159</v>
      </c>
      <c r="C120" s="2"/>
      <c r="D120" s="2"/>
      <c r="E120" s="2"/>
      <c r="F120" s="435"/>
      <c r="G120" s="436"/>
      <c r="H120" s="134"/>
      <c r="I120" s="2"/>
      <c r="J120" s="2"/>
      <c r="K120" s="2"/>
      <c r="L120" s="108"/>
      <c r="BF120" s="2"/>
      <c r="BG120" s="2"/>
    </row>
    <row r="121" spans="1:59">
      <c r="A121" s="127"/>
      <c r="B121" s="109" t="s">
        <v>160</v>
      </c>
      <c r="C121" s="2"/>
      <c r="D121" s="2"/>
      <c r="E121" s="2"/>
      <c r="F121" s="435"/>
      <c r="G121" s="436"/>
      <c r="H121" s="11" t="s">
        <v>96</v>
      </c>
      <c r="I121" s="437"/>
      <c r="J121" s="438"/>
      <c r="K121" s="2"/>
      <c r="L121" s="108"/>
      <c r="BF121" s="2"/>
      <c r="BG121" s="2"/>
    </row>
    <row r="122" spans="1:59">
      <c r="A122" s="127"/>
      <c r="B122" s="109" t="s">
        <v>162</v>
      </c>
      <c r="C122" s="2"/>
      <c r="D122" s="2"/>
      <c r="E122" s="2"/>
      <c r="F122" s="105"/>
      <c r="G122" s="2" t="s">
        <v>98</v>
      </c>
      <c r="H122" s="2"/>
      <c r="I122" s="2"/>
      <c r="J122" s="2"/>
      <c r="K122" s="2"/>
      <c r="L122" s="108"/>
      <c r="BF122" s="2"/>
      <c r="BG122" s="2"/>
    </row>
    <row r="123" spans="1:59">
      <c r="A123" s="127"/>
      <c r="B123" s="109" t="s">
        <v>155</v>
      </c>
      <c r="C123" s="2"/>
      <c r="D123" s="2"/>
      <c r="E123" s="2"/>
      <c r="F123" s="105"/>
      <c r="G123" s="2" t="s">
        <v>98</v>
      </c>
      <c r="H123" s="2"/>
      <c r="I123" s="2"/>
      <c r="J123" s="2"/>
      <c r="K123" s="2"/>
      <c r="L123" s="108"/>
      <c r="BF123" s="2"/>
      <c r="BG123" s="2"/>
    </row>
    <row r="124" spans="1:59">
      <c r="A124" s="127"/>
      <c r="B124" s="109" t="s">
        <v>163</v>
      </c>
      <c r="C124" s="2"/>
      <c r="D124" s="2"/>
      <c r="E124" s="2"/>
      <c r="F124" s="106"/>
      <c r="G124" s="2" t="s">
        <v>166</v>
      </c>
      <c r="H124" s="111">
        <f>+F124/12</f>
        <v>0</v>
      </c>
      <c r="I124" s="2" t="s">
        <v>166</v>
      </c>
      <c r="J124" s="2"/>
      <c r="K124" s="2"/>
      <c r="L124" s="108"/>
      <c r="BF124" s="2"/>
      <c r="BG124" s="2"/>
    </row>
    <row r="125" spans="1:59">
      <c r="A125" s="127"/>
      <c r="B125" s="109" t="s">
        <v>164</v>
      </c>
      <c r="C125" s="2"/>
      <c r="D125" s="2"/>
      <c r="E125" s="2"/>
      <c r="F125" s="106"/>
      <c r="G125" s="2" t="s">
        <v>166</v>
      </c>
      <c r="H125" s="111">
        <f>+F125/12</f>
        <v>0</v>
      </c>
      <c r="I125" s="2" t="s">
        <v>166</v>
      </c>
      <c r="J125" s="2"/>
      <c r="K125" s="2"/>
      <c r="L125" s="108"/>
      <c r="BF125" s="2"/>
      <c r="BG125" s="2"/>
    </row>
    <row r="126" spans="1:59">
      <c r="A126" s="127"/>
      <c r="B126" s="109" t="s">
        <v>95</v>
      </c>
      <c r="C126" s="2"/>
      <c r="D126" s="2"/>
      <c r="E126" s="2"/>
      <c r="F126" s="461">
        <f>IF(ISERROR(IF(F120=0,0,-PMT(F122/12,F124*12,F120))),0,IF(F120=0,0,-PMT(F122/12,F124*12,F120)))</f>
        <v>0</v>
      </c>
      <c r="G126" s="461"/>
      <c r="H126" s="111"/>
      <c r="I126" s="2"/>
      <c r="J126" s="2"/>
      <c r="K126" s="2"/>
      <c r="L126" s="108"/>
      <c r="BF126" s="2"/>
      <c r="BG126" s="2"/>
    </row>
    <row r="127" spans="1:59">
      <c r="A127" s="127"/>
      <c r="B127" s="109" t="s">
        <v>165</v>
      </c>
      <c r="C127" s="2"/>
      <c r="D127" s="2"/>
      <c r="E127" s="2"/>
      <c r="F127" s="435"/>
      <c r="G127" s="436"/>
      <c r="H127" s="2"/>
      <c r="I127" s="2"/>
      <c r="J127" s="2"/>
      <c r="K127" s="2"/>
      <c r="L127" s="108"/>
      <c r="BF127" s="2"/>
      <c r="BG127" s="2"/>
    </row>
    <row r="128" spans="1:59">
      <c r="A128" s="127"/>
      <c r="B128" s="109" t="s">
        <v>97</v>
      </c>
      <c r="C128" s="2"/>
      <c r="D128" s="2"/>
      <c r="E128" s="2"/>
      <c r="F128" s="435"/>
      <c r="G128" s="436"/>
      <c r="H128" s="2"/>
      <c r="I128" s="2"/>
      <c r="J128" s="2"/>
      <c r="K128" s="2"/>
      <c r="L128" s="108"/>
      <c r="BF128" s="2"/>
      <c r="BG128" s="2"/>
    </row>
    <row r="129" spans="1:59" s="301" customFormat="1">
      <c r="A129" s="312"/>
      <c r="B129" s="274"/>
      <c r="C129" s="274"/>
      <c r="D129" s="274"/>
      <c r="E129" s="274"/>
      <c r="F129" s="274"/>
      <c r="G129" s="274"/>
      <c r="H129" s="274"/>
      <c r="I129" s="274"/>
      <c r="J129" s="274"/>
      <c r="K129" s="274"/>
      <c r="L129" s="313"/>
      <c r="M129" s="314"/>
      <c r="O129" s="315"/>
      <c r="BF129" s="274"/>
      <c r="BG129" s="274"/>
    </row>
    <row r="130" spans="1:59">
      <c r="A130" s="127"/>
      <c r="B130" s="8" t="s">
        <v>169</v>
      </c>
      <c r="C130" s="316"/>
      <c r="D130" s="316"/>
      <c r="E130" s="316"/>
      <c r="F130" s="316"/>
      <c r="G130" s="316"/>
      <c r="H130" s="316"/>
      <c r="I130" s="132" t="s">
        <v>83</v>
      </c>
      <c r="J130" s="468" t="str">
        <f>IF(F121=0,"",IF(I130="","Fatal error: Response required",""))</f>
        <v/>
      </c>
      <c r="K130" s="469"/>
      <c r="L130" s="470"/>
      <c r="O130" s="16">
        <f>IF(F121=0,0,IF(I130="",1,0))</f>
        <v>0</v>
      </c>
      <c r="BF130" s="2"/>
      <c r="BG130" s="2"/>
    </row>
    <row r="131" spans="1:59" ht="19.5" customHeight="1">
      <c r="A131" s="127"/>
      <c r="B131" s="268" t="str">
        <f>IF(AND(I130=Q114,I116=P114),P131,"")</f>
        <v>By signing this form, the applicant certifies that this lender has agreed to subordinate this loan to the new financing</v>
      </c>
      <c r="C131" s="2"/>
      <c r="D131" s="2"/>
      <c r="E131" s="2"/>
      <c r="F131" s="2"/>
      <c r="G131" s="2"/>
      <c r="H131" s="304"/>
      <c r="I131" s="2"/>
      <c r="J131" s="2"/>
      <c r="K131" s="2"/>
      <c r="L131" s="108"/>
      <c r="P131" s="1" t="s">
        <v>294</v>
      </c>
      <c r="BF131" s="2"/>
      <c r="BG131" s="2"/>
    </row>
    <row r="132" spans="1:59">
      <c r="A132" s="252"/>
      <c r="B132" s="3"/>
      <c r="C132" s="3"/>
      <c r="D132" s="3"/>
      <c r="E132" s="3"/>
      <c r="F132" s="3"/>
      <c r="G132" s="3"/>
      <c r="H132" s="3"/>
      <c r="I132" s="3"/>
      <c r="J132" s="3"/>
      <c r="K132" s="3"/>
      <c r="L132" s="3"/>
      <c r="BF132" s="2"/>
      <c r="BG132" s="2"/>
    </row>
    <row r="133" spans="1:59">
      <c r="A133" s="246" t="s">
        <v>229</v>
      </c>
      <c r="B133" s="247"/>
      <c r="C133" s="247"/>
      <c r="D133" s="247"/>
      <c r="E133" s="247"/>
      <c r="F133" s="247"/>
      <c r="G133" s="247"/>
      <c r="H133" s="247"/>
      <c r="I133" s="247"/>
      <c r="J133" s="247"/>
      <c r="K133" s="247"/>
      <c r="L133" s="248"/>
      <c r="N133" s="5">
        <f>+N100+1</f>
        <v>6</v>
      </c>
      <c r="O133" s="17"/>
      <c r="BF133" s="2"/>
      <c r="BG133" s="2"/>
    </row>
    <row r="134" spans="1:59">
      <c r="A134" s="102" t="s">
        <v>297</v>
      </c>
      <c r="B134" s="2"/>
      <c r="C134" s="2"/>
      <c r="D134" s="2"/>
      <c r="E134" s="2"/>
      <c r="F134" s="2"/>
      <c r="G134" s="2"/>
      <c r="H134" s="2"/>
      <c r="I134" s="2"/>
      <c r="J134" s="2"/>
      <c r="K134" s="2"/>
      <c r="L134" s="108"/>
      <c r="BF134" s="2"/>
      <c r="BG134" s="2"/>
    </row>
    <row r="135" spans="1:59">
      <c r="A135" s="273" t="s">
        <v>120</v>
      </c>
      <c r="B135" s="2"/>
      <c r="C135" s="2"/>
      <c r="E135" s="318" t="s">
        <v>217</v>
      </c>
      <c r="F135" s="319">
        <v>2010</v>
      </c>
      <c r="G135" s="319">
        <v>2011</v>
      </c>
      <c r="H135" s="319">
        <v>2012</v>
      </c>
      <c r="I135" s="320" t="s">
        <v>86</v>
      </c>
      <c r="J135" s="110"/>
      <c r="K135" s="2"/>
      <c r="L135" s="108"/>
      <c r="BF135" s="2"/>
      <c r="BG135" s="2"/>
    </row>
    <row r="136" spans="1:59" ht="7.5" customHeight="1">
      <c r="A136" s="127"/>
      <c r="B136" s="2"/>
      <c r="C136" s="2"/>
      <c r="D136" s="2"/>
      <c r="F136" s="2"/>
      <c r="G136" s="2"/>
      <c r="H136" s="2"/>
      <c r="I136" s="2"/>
      <c r="J136" s="2"/>
      <c r="K136" s="2"/>
      <c r="L136" s="108"/>
      <c r="BF136" s="2"/>
      <c r="BG136" s="2"/>
    </row>
    <row r="137" spans="1:59">
      <c r="A137" s="127"/>
      <c r="B137" s="2" t="s">
        <v>139</v>
      </c>
      <c r="C137" s="2"/>
      <c r="D137" s="2"/>
      <c r="F137" s="387">
        <v>0</v>
      </c>
      <c r="G137" s="387">
        <v>0</v>
      </c>
      <c r="H137" s="387">
        <v>0</v>
      </c>
      <c r="I137" s="388">
        <f>+L62*12</f>
        <v>0</v>
      </c>
      <c r="J137" s="2"/>
      <c r="K137" s="134"/>
      <c r="L137" s="108"/>
      <c r="BF137" s="2"/>
      <c r="BG137" s="2"/>
    </row>
    <row r="138" spans="1:59">
      <c r="A138" s="127"/>
      <c r="B138" s="2" t="s">
        <v>87</v>
      </c>
      <c r="C138" s="2"/>
      <c r="D138" s="2"/>
      <c r="F138" s="387">
        <v>0</v>
      </c>
      <c r="G138" s="387">
        <v>0</v>
      </c>
      <c r="H138" s="387">
        <v>0</v>
      </c>
      <c r="I138" s="388">
        <f>ROUND(I137*K138,0)</f>
        <v>0</v>
      </c>
      <c r="J138" s="379" t="s">
        <v>306</v>
      </c>
      <c r="K138" s="395"/>
      <c r="L138" s="378"/>
      <c r="P138" s="1" t="s">
        <v>295</v>
      </c>
      <c r="BF138" s="2"/>
      <c r="BG138" s="2"/>
    </row>
    <row r="139" spans="1:59">
      <c r="A139" s="127"/>
      <c r="B139" s="2" t="s">
        <v>88</v>
      </c>
      <c r="C139" s="2"/>
      <c r="D139" s="2"/>
      <c r="F139" s="387">
        <v>0</v>
      </c>
      <c r="G139" s="387">
        <v>0</v>
      </c>
      <c r="H139" s="387">
        <v>0</v>
      </c>
      <c r="I139" s="388">
        <f>ROUND(I137*K139,0)</f>
        <v>0</v>
      </c>
      <c r="J139" s="379" t="s">
        <v>306</v>
      </c>
      <c r="K139" s="396"/>
      <c r="L139" s="378"/>
      <c r="P139" s="1" t="s">
        <v>296</v>
      </c>
      <c r="BF139" s="2"/>
      <c r="BG139" s="2"/>
    </row>
    <row r="140" spans="1:59">
      <c r="A140" s="127"/>
      <c r="B140" s="2" t="s">
        <v>240</v>
      </c>
      <c r="C140" s="2"/>
      <c r="D140" s="2"/>
      <c r="F140" s="387">
        <v>0</v>
      </c>
      <c r="G140" s="387">
        <v>0</v>
      </c>
      <c r="H140" s="387">
        <v>0</v>
      </c>
      <c r="I140" s="387">
        <v>0</v>
      </c>
      <c r="J140" s="380" t="str">
        <f>IF(AVERAGE(F140:H140)&lt;I140*0.85,$P$138,"")</f>
        <v/>
      </c>
      <c r="K140" s="397"/>
      <c r="L140" s="378"/>
      <c r="P140" s="1" t="s">
        <v>310</v>
      </c>
      <c r="BF140" s="2"/>
      <c r="BG140" s="2"/>
    </row>
    <row r="141" spans="1:59">
      <c r="A141" s="127"/>
      <c r="B141" s="2" t="s">
        <v>241</v>
      </c>
      <c r="C141" s="2"/>
      <c r="D141" s="2"/>
      <c r="F141" s="387">
        <v>0</v>
      </c>
      <c r="G141" s="387">
        <v>0</v>
      </c>
      <c r="H141" s="387">
        <v>0</v>
      </c>
      <c r="I141" s="388">
        <f>ROUND(I140*K141,0)</f>
        <v>0</v>
      </c>
      <c r="J141" s="379" t="s">
        <v>306</v>
      </c>
      <c r="K141" s="396"/>
      <c r="L141" s="378"/>
      <c r="BF141" s="2"/>
      <c r="BG141" s="2"/>
    </row>
    <row r="142" spans="1:59">
      <c r="A142" s="127"/>
      <c r="B142" s="2" t="s">
        <v>311</v>
      </c>
      <c r="C142" s="2"/>
      <c r="D142" s="2"/>
      <c r="F142" s="387">
        <v>0</v>
      </c>
      <c r="G142" s="387">
        <v>0</v>
      </c>
      <c r="H142" s="387">
        <v>0</v>
      </c>
      <c r="I142" s="388">
        <f>ROUND(I140*K142,0)</f>
        <v>0</v>
      </c>
      <c r="J142" s="379" t="s">
        <v>306</v>
      </c>
      <c r="K142" s="396"/>
      <c r="L142" s="378"/>
      <c r="P142" s="375"/>
      <c r="Q142" s="153"/>
      <c r="R142" s="153"/>
      <c r="BF142" s="2"/>
      <c r="BG142" s="2"/>
    </row>
    <row r="143" spans="1:59">
      <c r="A143" s="127"/>
      <c r="B143" s="2" t="s">
        <v>134</v>
      </c>
      <c r="C143" s="2"/>
      <c r="D143" s="2"/>
      <c r="F143" s="387">
        <v>0</v>
      </c>
      <c r="G143" s="387">
        <v>0</v>
      </c>
      <c r="H143" s="387">
        <v>0</v>
      </c>
      <c r="I143" s="387">
        <v>0</v>
      </c>
      <c r="J143" s="376"/>
      <c r="K143" s="377"/>
      <c r="L143" s="378"/>
      <c r="BF143" s="2"/>
      <c r="BG143" s="2"/>
    </row>
    <row r="144" spans="1:59">
      <c r="A144" s="127"/>
      <c r="B144" s="2" t="s">
        <v>135</v>
      </c>
      <c r="C144" s="2"/>
      <c r="D144" s="2"/>
      <c r="F144" s="387">
        <v>0</v>
      </c>
      <c r="G144" s="387">
        <v>0</v>
      </c>
      <c r="H144" s="387">
        <v>0</v>
      </c>
      <c r="I144" s="387">
        <v>0</v>
      </c>
      <c r="J144" s="376"/>
      <c r="K144" s="377"/>
      <c r="L144" s="378"/>
      <c r="BF144" s="2"/>
      <c r="BG144" s="2"/>
    </row>
    <row r="145" spans="1:59">
      <c r="A145" s="127"/>
      <c r="B145" s="2" t="s">
        <v>136</v>
      </c>
      <c r="C145" s="2"/>
      <c r="D145" s="2"/>
      <c r="F145" s="387">
        <v>0</v>
      </c>
      <c r="G145" s="387">
        <v>0</v>
      </c>
      <c r="H145" s="387">
        <v>0</v>
      </c>
      <c r="I145" s="387">
        <v>0</v>
      </c>
      <c r="J145" s="376"/>
      <c r="K145" s="377"/>
      <c r="L145" s="378"/>
      <c r="BF145" s="2"/>
      <c r="BG145" s="2"/>
    </row>
    <row r="146" spans="1:59">
      <c r="A146" s="127"/>
      <c r="B146" s="2" t="s">
        <v>141</v>
      </c>
      <c r="C146" s="2"/>
      <c r="D146" s="2"/>
      <c r="F146" s="387">
        <v>0</v>
      </c>
      <c r="G146" s="387">
        <v>0</v>
      </c>
      <c r="H146" s="387">
        <v>0</v>
      </c>
      <c r="I146" s="387">
        <v>0</v>
      </c>
      <c r="J146" s="376"/>
      <c r="K146" s="377"/>
      <c r="L146" s="378"/>
      <c r="BF146" s="2"/>
      <c r="BG146" s="2"/>
    </row>
    <row r="147" spans="1:59">
      <c r="A147" s="127"/>
      <c r="B147" s="2" t="s">
        <v>156</v>
      </c>
      <c r="C147" s="2"/>
      <c r="D147" s="2"/>
      <c r="F147" s="387">
        <v>0</v>
      </c>
      <c r="G147" s="387">
        <v>0</v>
      </c>
      <c r="H147" s="387">
        <v>0</v>
      </c>
      <c r="I147" s="387">
        <v>0</v>
      </c>
      <c r="J147" s="376"/>
      <c r="K147" s="377"/>
      <c r="L147" s="378"/>
      <c r="BF147" s="2"/>
      <c r="BG147" s="2"/>
    </row>
    <row r="148" spans="1:59">
      <c r="A148" s="127"/>
      <c r="B148" s="2" t="s">
        <v>142</v>
      </c>
      <c r="C148" s="2"/>
      <c r="D148" s="2"/>
      <c r="F148" s="387">
        <v>0</v>
      </c>
      <c r="G148" s="387">
        <v>0</v>
      </c>
      <c r="H148" s="387">
        <v>0</v>
      </c>
      <c r="I148" s="387">
        <v>0</v>
      </c>
      <c r="J148" s="376"/>
      <c r="K148" s="377"/>
      <c r="L148" s="378"/>
      <c r="BF148" s="2"/>
      <c r="BG148" s="2"/>
    </row>
    <row r="149" spans="1:59">
      <c r="A149" s="127"/>
      <c r="B149" s="2"/>
      <c r="C149" s="2"/>
      <c r="D149" s="2"/>
      <c r="F149" s="2"/>
      <c r="G149" s="2"/>
      <c r="H149" s="2"/>
      <c r="I149" s="2"/>
      <c r="J149" s="2"/>
      <c r="K149" s="2"/>
      <c r="L149" s="108"/>
      <c r="BF149" s="2"/>
      <c r="BG149" s="2"/>
    </row>
    <row r="150" spans="1:59">
      <c r="A150" s="127"/>
      <c r="B150" s="110" t="s">
        <v>144</v>
      </c>
      <c r="C150" s="2"/>
      <c r="D150" s="2"/>
      <c r="F150" s="389">
        <f>SUM(F137,F140,F143:F148)-SUM(F138:F139,F141:F142)</f>
        <v>0</v>
      </c>
      <c r="G150" s="389">
        <f>SUM(G137:G148)</f>
        <v>0</v>
      </c>
      <c r="H150" s="389">
        <f>SUM(H137:H148)</f>
        <v>0</v>
      </c>
      <c r="I150" s="389">
        <f>SUM(I137:I148)</f>
        <v>0</v>
      </c>
      <c r="J150" s="2"/>
      <c r="K150" s="2"/>
      <c r="L150" s="108"/>
      <c r="BF150" s="2"/>
      <c r="BG150" s="2"/>
    </row>
    <row r="151" spans="1:59">
      <c r="A151" s="127"/>
      <c r="B151" s="2"/>
      <c r="C151" s="2"/>
      <c r="D151" s="2"/>
      <c r="F151" s="2"/>
      <c r="G151" s="2"/>
      <c r="H151" s="2"/>
      <c r="I151" s="2"/>
      <c r="J151" s="2"/>
      <c r="K151" s="2"/>
      <c r="L151" s="108"/>
      <c r="BF151" s="2"/>
      <c r="BG151" s="2"/>
    </row>
    <row r="152" spans="1:59">
      <c r="A152" s="127"/>
      <c r="B152" s="2" t="s">
        <v>184</v>
      </c>
      <c r="C152" s="2"/>
      <c r="D152" s="2"/>
      <c r="F152" s="387">
        <v>0</v>
      </c>
      <c r="G152" s="387">
        <v>0</v>
      </c>
      <c r="H152" s="387">
        <v>0</v>
      </c>
      <c r="I152" s="387">
        <v>0</v>
      </c>
      <c r="J152" s="376"/>
      <c r="K152" s="377"/>
      <c r="L152" s="378"/>
      <c r="BF152" s="2"/>
      <c r="BG152" s="2"/>
    </row>
    <row r="153" spans="1:59">
      <c r="A153" s="127"/>
      <c r="B153" s="2" t="s">
        <v>319</v>
      </c>
      <c r="C153" s="2"/>
      <c r="D153" s="2"/>
      <c r="F153" s="387">
        <v>0</v>
      </c>
      <c r="G153" s="387">
        <v>0</v>
      </c>
      <c r="H153" s="387">
        <v>0</v>
      </c>
      <c r="I153" s="387">
        <v>0</v>
      </c>
      <c r="J153" s="376"/>
      <c r="K153" s="377"/>
      <c r="L153" s="378"/>
      <c r="BF153" s="2"/>
      <c r="BG153" s="2"/>
    </row>
    <row r="154" spans="1:59">
      <c r="A154" s="322"/>
      <c r="B154" s="134" t="s">
        <v>171</v>
      </c>
      <c r="C154" s="134"/>
      <c r="D154" s="2"/>
      <c r="F154" s="387">
        <v>0</v>
      </c>
      <c r="G154" s="387">
        <v>0</v>
      </c>
      <c r="H154" s="387">
        <v>0</v>
      </c>
      <c r="I154" s="387">
        <v>0</v>
      </c>
      <c r="J154" s="376"/>
      <c r="K154" s="377"/>
      <c r="L154" s="378"/>
      <c r="BF154" s="2"/>
      <c r="BG154" s="2"/>
    </row>
    <row r="155" spans="1:59">
      <c r="A155" s="322"/>
      <c r="B155" s="134" t="s">
        <v>157</v>
      </c>
      <c r="C155" s="134"/>
      <c r="D155" s="2"/>
      <c r="F155" s="387">
        <v>0</v>
      </c>
      <c r="G155" s="387">
        <v>0</v>
      </c>
      <c r="H155" s="387">
        <v>0</v>
      </c>
      <c r="I155" s="387">
        <v>0</v>
      </c>
      <c r="J155" s="376"/>
      <c r="K155" s="377"/>
      <c r="L155" s="378"/>
      <c r="BF155" s="2"/>
      <c r="BG155" s="2"/>
    </row>
    <row r="156" spans="1:59">
      <c r="A156" s="322"/>
      <c r="B156" s="134" t="s">
        <v>145</v>
      </c>
      <c r="C156" s="134"/>
      <c r="D156" s="2"/>
      <c r="F156" s="387">
        <v>0</v>
      </c>
      <c r="G156" s="387">
        <v>0</v>
      </c>
      <c r="H156" s="387">
        <v>0</v>
      </c>
      <c r="I156" s="387">
        <v>0</v>
      </c>
      <c r="J156" s="376"/>
      <c r="K156" s="377"/>
      <c r="L156" s="378"/>
      <c r="BF156" s="2"/>
      <c r="BG156" s="2"/>
    </row>
    <row r="157" spans="1:59">
      <c r="A157" s="322"/>
      <c r="B157" s="134" t="s">
        <v>146</v>
      </c>
      <c r="C157" s="134"/>
      <c r="D157" s="2"/>
      <c r="F157" s="387">
        <v>0</v>
      </c>
      <c r="G157" s="387">
        <v>0</v>
      </c>
      <c r="H157" s="387">
        <v>0</v>
      </c>
      <c r="I157" s="387">
        <v>0</v>
      </c>
      <c r="J157" s="376"/>
      <c r="K157" s="377"/>
      <c r="L157" s="378"/>
      <c r="BF157" s="2"/>
      <c r="BG157" s="2"/>
    </row>
    <row r="158" spans="1:59">
      <c r="A158" s="322"/>
      <c r="B158" s="134" t="s">
        <v>137</v>
      </c>
      <c r="C158" s="134"/>
      <c r="D158" s="2"/>
      <c r="F158" s="387">
        <v>0</v>
      </c>
      <c r="G158" s="387">
        <v>0</v>
      </c>
      <c r="H158" s="387">
        <v>0</v>
      </c>
      <c r="I158" s="387">
        <v>0</v>
      </c>
      <c r="J158" s="376"/>
      <c r="K158" s="377"/>
      <c r="L158" s="378"/>
      <c r="BF158" s="2"/>
      <c r="BG158" s="2"/>
    </row>
    <row r="159" spans="1:59">
      <c r="A159" s="322"/>
      <c r="B159" s="134" t="s">
        <v>147</v>
      </c>
      <c r="C159" s="134"/>
      <c r="D159" s="2"/>
      <c r="F159" s="387">
        <v>0</v>
      </c>
      <c r="G159" s="387">
        <v>0</v>
      </c>
      <c r="H159" s="387">
        <v>0</v>
      </c>
      <c r="I159" s="387">
        <v>0</v>
      </c>
      <c r="J159" s="376"/>
      <c r="K159" s="377"/>
      <c r="L159" s="378"/>
      <c r="BF159" s="2"/>
      <c r="BG159" s="2"/>
    </row>
    <row r="160" spans="1:59">
      <c r="A160" s="323"/>
      <c r="B160" s="134" t="s">
        <v>148</v>
      </c>
      <c r="C160" s="134"/>
      <c r="D160" s="2"/>
      <c r="F160" s="387">
        <v>0</v>
      </c>
      <c r="G160" s="387">
        <v>0</v>
      </c>
      <c r="H160" s="387">
        <v>0</v>
      </c>
      <c r="I160" s="387">
        <v>0</v>
      </c>
      <c r="J160" s="376"/>
      <c r="K160" s="377"/>
      <c r="L160" s="378"/>
      <c r="BF160" s="2"/>
      <c r="BG160" s="2"/>
    </row>
    <row r="161" spans="1:59">
      <c r="A161" s="322"/>
      <c r="B161" s="134" t="s">
        <v>149</v>
      </c>
      <c r="C161" s="134"/>
      <c r="D161" s="2"/>
      <c r="F161" s="387">
        <v>0</v>
      </c>
      <c r="G161" s="387">
        <v>0</v>
      </c>
      <c r="H161" s="387">
        <v>0</v>
      </c>
      <c r="I161" s="387">
        <v>0</v>
      </c>
      <c r="J161" s="376"/>
      <c r="K161" s="377"/>
      <c r="L161" s="378"/>
      <c r="BF161" s="2"/>
      <c r="BG161" s="2"/>
    </row>
    <row r="162" spans="1:59">
      <c r="A162" s="322"/>
      <c r="B162" s="134" t="s">
        <v>150</v>
      </c>
      <c r="C162" s="134"/>
      <c r="D162" s="2"/>
      <c r="F162" s="387">
        <v>0</v>
      </c>
      <c r="G162" s="387">
        <v>0</v>
      </c>
      <c r="H162" s="387">
        <v>0</v>
      </c>
      <c r="I162" s="387">
        <v>0</v>
      </c>
      <c r="J162" s="376"/>
      <c r="K162" s="377"/>
      <c r="L162" s="378"/>
      <c r="BF162" s="2"/>
      <c r="BG162" s="2"/>
    </row>
    <row r="163" spans="1:59">
      <c r="A163" s="322"/>
      <c r="B163" s="134" t="s">
        <v>115</v>
      </c>
      <c r="C163" s="134"/>
      <c r="D163" s="2"/>
      <c r="F163" s="387">
        <v>0</v>
      </c>
      <c r="G163" s="387">
        <v>0</v>
      </c>
      <c r="H163" s="387">
        <v>0</v>
      </c>
      <c r="I163" s="387">
        <v>0</v>
      </c>
      <c r="J163" s="376"/>
      <c r="K163" s="377"/>
      <c r="L163" s="378"/>
      <c r="BF163" s="2"/>
      <c r="BG163" s="2"/>
    </row>
    <row r="164" spans="1:59">
      <c r="A164" s="322"/>
      <c r="B164" s="134"/>
      <c r="C164" s="134"/>
      <c r="D164" s="2"/>
      <c r="F164" s="2"/>
      <c r="G164" s="2"/>
      <c r="H164" s="2"/>
      <c r="I164" s="2"/>
      <c r="J164" s="2"/>
      <c r="K164" s="2"/>
      <c r="L164" s="108"/>
      <c r="BF164" s="2"/>
      <c r="BG164" s="2"/>
    </row>
    <row r="165" spans="1:59">
      <c r="A165" s="322"/>
      <c r="B165" s="324" t="s">
        <v>151</v>
      </c>
      <c r="C165" s="134"/>
      <c r="D165" s="2"/>
      <c r="F165" s="389">
        <f>SUM(F152:F163)</f>
        <v>0</v>
      </c>
      <c r="G165" s="389">
        <f t="shared" ref="G165:I165" si="2">SUM(G152:G163)</f>
        <v>0</v>
      </c>
      <c r="H165" s="389">
        <f t="shared" si="2"/>
        <v>0</v>
      </c>
      <c r="I165" s="389">
        <f t="shared" si="2"/>
        <v>0</v>
      </c>
      <c r="J165" s="377"/>
      <c r="K165" s="377"/>
      <c r="L165" s="378"/>
      <c r="BF165" s="2"/>
      <c r="BG165" s="2"/>
    </row>
    <row r="166" spans="1:59">
      <c r="A166" s="322"/>
      <c r="B166" s="325" t="str">
        <f>IF(AVERAGE(F165:H165)&lt;I165*0.85,$P$140,"")</f>
        <v/>
      </c>
      <c r="C166" s="2"/>
      <c r="D166" s="326"/>
      <c r="F166" s="390"/>
      <c r="G166" s="390"/>
      <c r="H166" s="390"/>
      <c r="I166" s="390"/>
      <c r="J166" s="326"/>
      <c r="K166" s="326"/>
      <c r="L166" s="327"/>
      <c r="BF166" s="2"/>
      <c r="BG166" s="2"/>
    </row>
    <row r="167" spans="1:59">
      <c r="A167" s="322"/>
      <c r="B167" s="134" t="s">
        <v>152</v>
      </c>
      <c r="C167" s="134"/>
      <c r="D167" s="2"/>
      <c r="F167" s="387">
        <v>0</v>
      </c>
      <c r="G167" s="387">
        <v>0</v>
      </c>
      <c r="H167" s="387">
        <v>0</v>
      </c>
      <c r="I167" s="388">
        <f>I98</f>
        <v>0</v>
      </c>
      <c r="J167" s="383"/>
      <c r="K167" s="384"/>
      <c r="L167" s="384"/>
      <c r="M167" s="258"/>
      <c r="N167" s="328"/>
      <c r="BF167" s="2"/>
      <c r="BG167" s="2"/>
    </row>
    <row r="168" spans="1:59">
      <c r="A168" s="322"/>
      <c r="B168" s="134"/>
      <c r="C168" s="134"/>
      <c r="D168" s="2"/>
      <c r="F168" s="391"/>
      <c r="G168" s="391"/>
      <c r="H168" s="391"/>
      <c r="I168" s="391"/>
      <c r="J168" s="2"/>
      <c r="K168" s="2"/>
      <c r="L168" s="108"/>
      <c r="BF168" s="2"/>
      <c r="BG168" s="2"/>
    </row>
    <row r="169" spans="1:59">
      <c r="A169" s="127"/>
      <c r="B169" s="112" t="s">
        <v>153</v>
      </c>
      <c r="C169" s="2"/>
      <c r="D169" s="2"/>
      <c r="F169" s="389">
        <f>+F150-F165-F167</f>
        <v>0</v>
      </c>
      <c r="G169" s="389">
        <f>+G150-G165-G167</f>
        <v>0</v>
      </c>
      <c r="H169" s="389">
        <f>+H150-H165-H167</f>
        <v>0</v>
      </c>
      <c r="I169" s="389">
        <f>+I150-I165-I167</f>
        <v>0</v>
      </c>
      <c r="J169" s="2"/>
      <c r="K169" s="2"/>
      <c r="L169" s="108"/>
      <c r="BF169" s="2"/>
      <c r="BG169" s="2"/>
    </row>
    <row r="170" spans="1:59">
      <c r="A170" s="127"/>
      <c r="B170" s="112"/>
      <c r="C170" s="2"/>
      <c r="D170" s="2"/>
      <c r="F170" s="389"/>
      <c r="G170" s="389"/>
      <c r="H170" s="389"/>
      <c r="I170" s="389"/>
      <c r="J170" s="2"/>
      <c r="K170" s="2"/>
      <c r="L170" s="108"/>
      <c r="BF170" s="2"/>
      <c r="BG170" s="2"/>
    </row>
    <row r="171" spans="1:59">
      <c r="A171" s="127"/>
      <c r="B171" s="8" t="s">
        <v>276</v>
      </c>
      <c r="C171" s="2"/>
      <c r="D171" s="2"/>
      <c r="F171" s="389"/>
      <c r="G171" s="389"/>
      <c r="H171" s="389"/>
      <c r="I171" s="389"/>
      <c r="J171" s="2"/>
      <c r="K171" s="2"/>
      <c r="L171" s="108"/>
      <c r="BF171" s="2"/>
      <c r="BG171" s="2"/>
    </row>
    <row r="172" spans="1:59">
      <c r="A172" s="127"/>
      <c r="B172" s="109" t="s">
        <v>154</v>
      </c>
      <c r="C172" s="2"/>
      <c r="D172" s="2"/>
      <c r="F172" s="387">
        <v>0</v>
      </c>
      <c r="G172" s="387">
        <v>0</v>
      </c>
      <c r="H172" s="387">
        <v>0</v>
      </c>
      <c r="I172" s="392">
        <f>IF(I116="No",F111*12,0)</f>
        <v>0</v>
      </c>
      <c r="J172" s="2"/>
      <c r="K172" s="2"/>
      <c r="L172" s="108"/>
      <c r="BF172" s="2"/>
      <c r="BG172" s="2"/>
    </row>
    <row r="173" spans="1:59">
      <c r="A173" s="127"/>
      <c r="B173" s="109" t="s">
        <v>155</v>
      </c>
      <c r="C173" s="2"/>
      <c r="D173" s="2"/>
      <c r="F173" s="387">
        <v>0</v>
      </c>
      <c r="G173" s="387">
        <v>0</v>
      </c>
      <c r="H173" s="387">
        <v>0</v>
      </c>
      <c r="I173" s="393">
        <f>IF(I116="No",F112*12,0)</f>
        <v>0</v>
      </c>
      <c r="J173" s="2"/>
      <c r="K173" s="2"/>
      <c r="L173" s="108"/>
      <c r="BF173" s="2"/>
      <c r="BG173" s="2"/>
    </row>
    <row r="174" spans="1:59">
      <c r="A174" s="127"/>
      <c r="B174" s="2" t="s">
        <v>277</v>
      </c>
      <c r="C174" s="2"/>
      <c r="D174" s="2"/>
      <c r="F174" s="391"/>
      <c r="G174" s="391"/>
      <c r="H174" s="391"/>
      <c r="I174" s="389"/>
      <c r="J174" s="2"/>
      <c r="K174" s="2"/>
      <c r="L174" s="108"/>
      <c r="BF174" s="2"/>
      <c r="BG174" s="2"/>
    </row>
    <row r="175" spans="1:59">
      <c r="A175" s="127"/>
      <c r="B175" s="109" t="s">
        <v>154</v>
      </c>
      <c r="C175" s="2"/>
      <c r="D175" s="2"/>
      <c r="F175" s="387">
        <v>0</v>
      </c>
      <c r="G175" s="387">
        <v>0</v>
      </c>
      <c r="H175" s="387">
        <v>0</v>
      </c>
      <c r="I175" s="392">
        <f>IF(I130="no",F127*12,0)</f>
        <v>0</v>
      </c>
      <c r="J175" s="2"/>
      <c r="K175" s="2"/>
      <c r="L175" s="108"/>
      <c r="BF175" s="2"/>
      <c r="BG175" s="2"/>
    </row>
    <row r="176" spans="1:59">
      <c r="A176" s="127"/>
      <c r="B176" s="109" t="s">
        <v>155</v>
      </c>
      <c r="C176" s="2"/>
      <c r="D176" s="2"/>
      <c r="F176" s="387">
        <v>0</v>
      </c>
      <c r="G176" s="387">
        <v>0</v>
      </c>
      <c r="H176" s="387">
        <v>0</v>
      </c>
      <c r="I176" s="393">
        <f>IF(I130="no",F128*12,0)</f>
        <v>0</v>
      </c>
      <c r="J176" s="2"/>
      <c r="K176" s="2"/>
      <c r="L176" s="108"/>
      <c r="BF176" s="2"/>
      <c r="BG176" s="2"/>
    </row>
    <row r="177" spans="1:59">
      <c r="A177" s="127"/>
      <c r="B177" s="2"/>
      <c r="C177" s="2"/>
      <c r="D177" s="2"/>
      <c r="F177" s="391"/>
      <c r="G177" s="391"/>
      <c r="H177" s="391"/>
      <c r="I177" s="389"/>
      <c r="J177" s="2"/>
      <c r="K177" s="2"/>
      <c r="L177" s="108"/>
      <c r="BF177" s="2"/>
      <c r="BG177" s="2"/>
    </row>
    <row r="178" spans="1:59">
      <c r="A178" s="127"/>
      <c r="B178" s="2" t="s">
        <v>186</v>
      </c>
      <c r="C178" s="2"/>
      <c r="D178" s="2"/>
      <c r="F178" s="394">
        <f>F169-SUM(F172:F176)</f>
        <v>0</v>
      </c>
      <c r="G178" s="394">
        <f t="shared" ref="G178:H178" si="3">G169-SUM(G172:G176)</f>
        <v>0</v>
      </c>
      <c r="H178" s="394">
        <f t="shared" si="3"/>
        <v>0</v>
      </c>
      <c r="I178" s="389"/>
      <c r="J178" s="2"/>
      <c r="K178" s="2"/>
      <c r="L178" s="108"/>
      <c r="BF178" s="2"/>
      <c r="BG178" s="2"/>
    </row>
    <row r="179" spans="1:59" ht="36.75" customHeight="1">
      <c r="A179" s="127"/>
      <c r="B179" s="456" t="s">
        <v>187</v>
      </c>
      <c r="C179" s="456"/>
      <c r="D179" s="456"/>
      <c r="E179" s="456"/>
      <c r="F179" s="456"/>
      <c r="G179" s="2"/>
      <c r="H179" s="2"/>
      <c r="I179" s="398">
        <f>I169-SUM(I172:I176)</f>
        <v>0</v>
      </c>
      <c r="J179" s="2"/>
      <c r="K179" s="2"/>
      <c r="L179" s="108"/>
      <c r="BF179" s="2"/>
      <c r="BG179" s="2"/>
    </row>
    <row r="180" spans="1:59">
      <c r="A180" s="127"/>
      <c r="B180" s="2"/>
      <c r="C180" s="2"/>
      <c r="D180" s="2"/>
      <c r="F180" s="2"/>
      <c r="G180" s="2"/>
      <c r="H180" s="2"/>
      <c r="I180" s="329"/>
      <c r="J180" s="2"/>
      <c r="K180" s="2"/>
      <c r="L180" s="108"/>
      <c r="BF180" s="2"/>
      <c r="BG180" s="2"/>
    </row>
    <row r="181" spans="1:59">
      <c r="A181" s="127"/>
      <c r="B181" s="2" t="str">
        <f>IF(AVERAGE(F165:H165)&gt;I165*0.85,P181,P182)</f>
        <v>No explanation is required.</v>
      </c>
      <c r="C181" s="2"/>
      <c r="D181" s="2"/>
      <c r="F181" s="2"/>
      <c r="G181" s="2"/>
      <c r="H181" s="2"/>
      <c r="I181" s="329"/>
      <c r="J181" s="2"/>
      <c r="K181" s="2"/>
      <c r="L181" s="108"/>
      <c r="P181" s="374" t="s">
        <v>302</v>
      </c>
      <c r="BF181" s="2"/>
      <c r="BG181" s="2"/>
    </row>
    <row r="182" spans="1:59" ht="73.5" customHeight="1">
      <c r="A182" s="440" t="s">
        <v>143</v>
      </c>
      <c r="B182" s="441"/>
      <c r="C182" s="441"/>
      <c r="D182" s="441"/>
      <c r="E182" s="441"/>
      <c r="F182" s="441"/>
      <c r="G182" s="441"/>
      <c r="H182" s="441"/>
      <c r="I182" s="441"/>
      <c r="J182" s="441"/>
      <c r="K182" s="441"/>
      <c r="L182" s="442"/>
      <c r="P182" s="374" t="s">
        <v>303</v>
      </c>
      <c r="BF182" s="2"/>
      <c r="BG182" s="2"/>
    </row>
    <row r="183" spans="1:59">
      <c r="A183" s="127"/>
      <c r="B183" s="2"/>
      <c r="C183" s="2"/>
      <c r="D183" s="2"/>
      <c r="E183" s="2"/>
      <c r="F183" s="2"/>
      <c r="G183" s="2"/>
      <c r="H183" s="304"/>
      <c r="I183" s="2"/>
      <c r="J183" s="2"/>
      <c r="K183" s="2"/>
      <c r="L183" s="108"/>
      <c r="BF183" s="2"/>
      <c r="BG183" s="2"/>
    </row>
    <row r="184" spans="1:59">
      <c r="A184" s="246" t="s">
        <v>230</v>
      </c>
      <c r="B184" s="247"/>
      <c r="C184" s="247"/>
      <c r="D184" s="247"/>
      <c r="E184" s="247"/>
      <c r="F184" s="247"/>
      <c r="G184" s="247"/>
      <c r="H184" s="247"/>
      <c r="I184" s="247"/>
      <c r="J184" s="247"/>
      <c r="K184" s="247"/>
      <c r="L184" s="248"/>
      <c r="N184" s="5">
        <f>+N105+1</f>
        <v>1</v>
      </c>
      <c r="O184" s="17"/>
      <c r="BF184" s="2"/>
      <c r="BG184" s="2"/>
    </row>
    <row r="185" spans="1:59">
      <c r="B185" s="2" t="s">
        <v>138</v>
      </c>
      <c r="C185" s="2"/>
      <c r="D185" s="2"/>
      <c r="E185" s="2"/>
      <c r="F185" s="2"/>
      <c r="G185" s="2"/>
      <c r="I185" s="104"/>
      <c r="K185" s="2"/>
      <c r="L185" s="108"/>
      <c r="BF185" s="2"/>
      <c r="BG185" s="2"/>
    </row>
    <row r="186" spans="1:59">
      <c r="B186" s="2"/>
      <c r="C186" s="2"/>
      <c r="D186" s="2"/>
      <c r="E186" s="2"/>
      <c r="F186" s="2"/>
      <c r="G186" s="2"/>
      <c r="K186" s="2"/>
      <c r="L186" s="108"/>
      <c r="BF186" s="2"/>
      <c r="BG186" s="2"/>
    </row>
    <row r="187" spans="1:59">
      <c r="B187" s="2" t="s">
        <v>328</v>
      </c>
      <c r="C187" s="2"/>
      <c r="D187" s="2"/>
      <c r="E187" s="2"/>
      <c r="F187" s="132"/>
      <c r="G187" s="2"/>
      <c r="K187" s="2"/>
      <c r="L187" s="108"/>
      <c r="BF187" s="2"/>
      <c r="BG187" s="2"/>
    </row>
    <row r="188" spans="1:59" ht="16.2">
      <c r="A188" s="127"/>
      <c r="C188" s="371" t="str">
        <f>IF(UPPER($I$185)="NO","Skip to Section 8",IF(UPPER($I$185)="YES","Complete the New First Mortgage Loan information below",""))</f>
        <v/>
      </c>
      <c r="D188" s="2"/>
      <c r="E188" s="2"/>
      <c r="F188" s="2"/>
      <c r="G188" s="2"/>
      <c r="H188" s="2"/>
      <c r="I188" s="2"/>
      <c r="J188" s="2"/>
      <c r="K188" s="335"/>
      <c r="L188" s="108"/>
      <c r="BF188" s="2"/>
      <c r="BG188" s="2"/>
    </row>
    <row r="189" spans="1:59" ht="16.2">
      <c r="A189" s="127"/>
      <c r="B189" s="139" t="s">
        <v>172</v>
      </c>
      <c r="C189" s="139"/>
      <c r="D189" s="139"/>
      <c r="E189" s="139"/>
      <c r="F189" s="457"/>
      <c r="G189" s="458"/>
      <c r="H189" s="330" t="str">
        <f>IF(AND(I185="Yes",(F189+F190)&lt;Q189),"Fatal Error: Interest Rate + MIP must be at least 5%","")</f>
        <v/>
      </c>
      <c r="J189" s="136"/>
      <c r="K189" s="335"/>
      <c r="L189" s="108"/>
      <c r="N189" s="137"/>
      <c r="O189" s="16">
        <f>IF(AND(I185="Yes",(F189+F190)&lt;Q189),1,0)</f>
        <v>0</v>
      </c>
      <c r="P189" s="331">
        <f>IF(F189+F190&lt;Q189,2,1)</f>
        <v>2</v>
      </c>
      <c r="Q189" s="332">
        <v>3.5000000000000003E-2</v>
      </c>
      <c r="R189" s="333" t="s">
        <v>173</v>
      </c>
      <c r="S189" s="333"/>
      <c r="T189" s="333"/>
      <c r="U189" s="333"/>
      <c r="V189" s="139"/>
      <c r="W189" s="135"/>
      <c r="X189" s="135"/>
      <c r="Y189" s="138"/>
      <c r="Z189" s="138"/>
      <c r="AA189" s="138"/>
      <c r="AB189" s="141"/>
      <c r="AC189" s="142"/>
      <c r="BF189" s="2"/>
      <c r="BG189" s="2"/>
    </row>
    <row r="190" spans="1:59" ht="16.2">
      <c r="A190" s="127"/>
      <c r="B190" s="139" t="s">
        <v>174</v>
      </c>
      <c r="C190" s="139"/>
      <c r="D190" s="139"/>
      <c r="E190" s="139"/>
      <c r="F190" s="459"/>
      <c r="G190" s="460"/>
      <c r="H190" s="330"/>
      <c r="J190" s="136"/>
      <c r="K190" s="335"/>
      <c r="L190" s="108"/>
      <c r="N190" s="137"/>
      <c r="P190" s="331"/>
      <c r="Q190" s="334">
        <v>40</v>
      </c>
      <c r="R190" s="333" t="s">
        <v>175</v>
      </c>
      <c r="S190" s="333"/>
      <c r="T190" s="333"/>
      <c r="U190" s="333"/>
      <c r="V190" s="139"/>
      <c r="W190" s="135"/>
      <c r="X190" s="135"/>
      <c r="Y190" s="138"/>
      <c r="Z190" s="138"/>
      <c r="AA190" s="138"/>
      <c r="AB190" s="141"/>
      <c r="AC190" s="142"/>
      <c r="BF190" s="2"/>
      <c r="BG190" s="2"/>
    </row>
    <row r="191" spans="1:59" ht="16.2">
      <c r="A191" s="127"/>
      <c r="B191" s="139" t="s">
        <v>163</v>
      </c>
      <c r="C191" s="139"/>
      <c r="D191" s="139"/>
      <c r="E191" s="139"/>
      <c r="F191" s="448"/>
      <c r="G191" s="449"/>
      <c r="H191" s="335" t="str">
        <f>IF(AND(I185="Yes",F191&gt;Q191),"Fatal Error: Exceeds maximum years","")</f>
        <v/>
      </c>
      <c r="J191" s="335"/>
      <c r="K191" s="335"/>
      <c r="L191" s="108"/>
      <c r="N191" s="335"/>
      <c r="O191" s="16">
        <f>IF(AND(I185="Yes",F191&gt;Q191),1,0)</f>
        <v>0</v>
      </c>
      <c r="P191" s="331">
        <f>IF(F191&gt;Q190,3,IF(F191&gt;Q191,2,1))</f>
        <v>1</v>
      </c>
      <c r="Q191" s="334">
        <v>40</v>
      </c>
      <c r="R191" s="333" t="s">
        <v>176</v>
      </c>
      <c r="S191" s="333"/>
      <c r="T191" s="333"/>
      <c r="U191" s="333"/>
      <c r="V191" s="335"/>
      <c r="W191" s="335"/>
      <c r="X191" s="335"/>
      <c r="Y191" s="335"/>
      <c r="Z191" s="335"/>
      <c r="AA191" s="335"/>
      <c r="AB191" s="335"/>
      <c r="AC191" s="336"/>
      <c r="BF191" s="2"/>
      <c r="BG191" s="2"/>
    </row>
    <row r="192" spans="1:59" ht="16.2">
      <c r="A192" s="127"/>
      <c r="B192" s="139" t="s">
        <v>164</v>
      </c>
      <c r="C192" s="139"/>
      <c r="D192" s="139"/>
      <c r="E192" s="139"/>
      <c r="F192" s="448"/>
      <c r="G192" s="449"/>
      <c r="H192" s="335" t="str">
        <f>IF(AND(I185="Yes",F192&lt;Q192),"Fatal Error: Maturity date can occur no earlier than 18 years","")</f>
        <v/>
      </c>
      <c r="J192" s="335"/>
      <c r="K192" s="335"/>
      <c r="L192" s="108"/>
      <c r="N192" s="335"/>
      <c r="O192" s="16">
        <f>IF(AND(I185="Yes",F192&lt;Q192),1,0)</f>
        <v>0</v>
      </c>
      <c r="P192" s="331"/>
      <c r="Q192" s="334">
        <v>18</v>
      </c>
      <c r="R192" s="333"/>
      <c r="S192" s="333"/>
      <c r="T192" s="333"/>
      <c r="U192" s="333"/>
      <c r="V192" s="335"/>
      <c r="W192" s="335"/>
      <c r="X192" s="335"/>
      <c r="Y192" s="335"/>
      <c r="Z192" s="335"/>
      <c r="AA192" s="335"/>
      <c r="AB192" s="335"/>
      <c r="AC192" s="336"/>
      <c r="BF192" s="2"/>
      <c r="BG192" s="2"/>
    </row>
    <row r="193" spans="1:59" ht="16.2">
      <c r="A193" s="127"/>
      <c r="B193" s="139" t="s">
        <v>105</v>
      </c>
      <c r="C193" s="139"/>
      <c r="D193" s="139"/>
      <c r="E193" s="139"/>
      <c r="F193" s="450"/>
      <c r="G193" s="451"/>
      <c r="H193" s="330" t="str">
        <f>IF(AND(I185="Yes",F193&lt;Q193),"Fatal Error: Must be at least "&amp;TEXT(Q193,"0.00"),"")</f>
        <v/>
      </c>
      <c r="J193" s="139"/>
      <c r="K193" s="242"/>
      <c r="L193" s="108"/>
      <c r="N193" s="137"/>
      <c r="O193" s="16">
        <f>IF(AND(I185="Yes",F193&lt;Q193),1,0)</f>
        <v>0</v>
      </c>
      <c r="P193" s="331">
        <f>IF(F193&lt;Q193,2,1)</f>
        <v>2</v>
      </c>
      <c r="Q193" s="337">
        <v>1.2</v>
      </c>
      <c r="R193" s="333" t="s">
        <v>173</v>
      </c>
      <c r="S193" s="333"/>
      <c r="T193" s="333"/>
      <c r="U193" s="333"/>
      <c r="V193" s="139"/>
      <c r="W193" s="135"/>
      <c r="X193" s="135"/>
      <c r="Y193" s="138"/>
      <c r="Z193" s="138"/>
      <c r="AA193" s="138"/>
      <c r="AB193" s="141"/>
      <c r="AC193" s="142"/>
      <c r="BF193" s="2"/>
      <c r="BG193" s="2"/>
    </row>
    <row r="194" spans="1:59" ht="16.2">
      <c r="A194" s="127"/>
      <c r="B194" s="135" t="s">
        <v>177</v>
      </c>
      <c r="C194" s="135"/>
      <c r="D194" s="135"/>
      <c r="E194" s="135"/>
      <c r="F194" s="454">
        <f>IF(AND(I179&gt;0,I185="Yes"),IFERROR(I179/F193/R194,0),0)</f>
        <v>0</v>
      </c>
      <c r="G194" s="455"/>
      <c r="H194" s="338"/>
      <c r="J194" s="137"/>
      <c r="K194" s="137"/>
      <c r="L194" s="108"/>
      <c r="N194" s="137"/>
      <c r="P194" s="339">
        <f>IF(ISERROR(PMT(F189/12,F191*12,-1)*12),0,PMT(F189/12,F191*12,-1)*12)</f>
        <v>0</v>
      </c>
      <c r="Q194" s="333" t="s">
        <v>178</v>
      </c>
      <c r="R194" s="339">
        <f>P194+F190</f>
        <v>0</v>
      </c>
      <c r="S194" s="333" t="s">
        <v>179</v>
      </c>
      <c r="T194" s="333"/>
      <c r="U194" s="333"/>
      <c r="V194" s="135"/>
      <c r="W194" s="135"/>
      <c r="X194" s="138"/>
      <c r="Y194" s="138"/>
      <c r="Z194" s="140"/>
      <c r="AA194" s="141"/>
      <c r="AB194" s="141"/>
      <c r="AC194" s="142"/>
      <c r="BF194" s="2"/>
      <c r="BG194" s="2"/>
    </row>
    <row r="195" spans="1:59" ht="16.2">
      <c r="A195" s="127"/>
      <c r="B195" s="135" t="s">
        <v>180</v>
      </c>
      <c r="C195" s="135"/>
      <c r="D195" s="135"/>
      <c r="E195" s="135"/>
      <c r="F195" s="452"/>
      <c r="G195" s="453"/>
      <c r="H195" s="330" t="str">
        <f>IF(F195&lt;=F194,"","Fatal Error: Proposed loan exceeds maximum supportable loan")</f>
        <v/>
      </c>
      <c r="J195" s="137"/>
      <c r="K195" s="242"/>
      <c r="L195" s="108"/>
      <c r="N195" s="137"/>
      <c r="P195" s="333"/>
      <c r="Q195" s="333"/>
      <c r="R195" s="333"/>
      <c r="S195" s="333"/>
      <c r="T195" s="333"/>
      <c r="U195" s="333"/>
      <c r="V195" s="135"/>
      <c r="W195" s="135"/>
      <c r="X195" s="138"/>
      <c r="Y195" s="138"/>
      <c r="Z195" s="140"/>
      <c r="AA195" s="141"/>
      <c r="AB195" s="141"/>
      <c r="AC195" s="142"/>
      <c r="BF195" s="2"/>
      <c r="BG195" s="2"/>
    </row>
    <row r="196" spans="1:59">
      <c r="A196" s="127"/>
      <c r="B196" s="340" t="s">
        <v>181</v>
      </c>
      <c r="C196" s="2"/>
      <c r="D196" s="135"/>
      <c r="E196" s="135"/>
      <c r="F196" s="454">
        <f>P196+R196</f>
        <v>0</v>
      </c>
      <c r="G196" s="455"/>
      <c r="H196" s="136"/>
      <c r="J196" s="137"/>
      <c r="K196" s="137"/>
      <c r="L196" s="108"/>
      <c r="N196" s="137"/>
      <c r="P196" s="341">
        <f>IFERROR(-PMT(F189/12,F191*12,F195),0)*12</f>
        <v>0</v>
      </c>
      <c r="Q196" s="333" t="s">
        <v>182</v>
      </c>
      <c r="R196" s="341">
        <f>+F195*F190/12</f>
        <v>0</v>
      </c>
      <c r="S196" s="333" t="s">
        <v>183</v>
      </c>
      <c r="T196" s="333"/>
      <c r="U196" s="333"/>
      <c r="V196" s="135"/>
      <c r="W196" s="135"/>
      <c r="X196" s="138"/>
      <c r="Y196" s="138"/>
      <c r="Z196" s="140"/>
      <c r="AA196" s="141"/>
      <c r="AB196" s="141"/>
      <c r="AC196" s="142"/>
      <c r="BF196" s="2"/>
      <c r="BG196" s="2"/>
    </row>
    <row r="197" spans="1:59">
      <c r="A197" s="127"/>
      <c r="B197" s="135"/>
      <c r="C197" s="135"/>
      <c r="D197" s="135"/>
      <c r="E197" s="135"/>
      <c r="F197" s="135"/>
      <c r="G197" s="342"/>
      <c r="H197" s="342"/>
      <c r="I197" s="136"/>
      <c r="J197" s="137"/>
      <c r="K197" s="137"/>
      <c r="L197" s="108"/>
      <c r="N197" s="137"/>
      <c r="P197" s="341"/>
      <c r="Q197" s="333"/>
      <c r="R197" s="341"/>
      <c r="S197" s="333"/>
      <c r="T197" s="333"/>
      <c r="U197" s="333"/>
      <c r="V197" s="135"/>
      <c r="W197" s="135"/>
      <c r="X197" s="138"/>
      <c r="Y197" s="138"/>
      <c r="Z197" s="140"/>
      <c r="AA197" s="141"/>
      <c r="AB197" s="141"/>
      <c r="AC197" s="142"/>
      <c r="BF197" s="2"/>
      <c r="BG197" s="2"/>
    </row>
    <row r="198" spans="1:59">
      <c r="A198" s="127"/>
      <c r="B198" s="110" t="s">
        <v>188</v>
      </c>
      <c r="C198" s="2"/>
      <c r="D198" s="2"/>
      <c r="E198" s="2"/>
      <c r="F198" s="2"/>
      <c r="G198" s="2"/>
      <c r="H198" s="2"/>
      <c r="I198" s="2"/>
      <c r="J198" s="2"/>
      <c r="K198" s="2"/>
      <c r="L198" s="108"/>
      <c r="BF198" s="2"/>
      <c r="BG198" s="2"/>
    </row>
    <row r="199" spans="1:59">
      <c r="A199" s="127"/>
      <c r="B199" s="2" t="s">
        <v>278</v>
      </c>
      <c r="C199" s="2"/>
      <c r="D199" s="2"/>
      <c r="E199" s="2"/>
      <c r="F199" s="2"/>
      <c r="G199" s="343">
        <f>I169</f>
        <v>0</v>
      </c>
      <c r="I199" s="2"/>
      <c r="J199" s="2"/>
      <c r="K199" s="2"/>
      <c r="L199" s="108"/>
      <c r="BF199" s="2"/>
      <c r="BG199" s="2"/>
    </row>
    <row r="200" spans="1:59">
      <c r="A200" s="127"/>
      <c r="B200" s="2"/>
      <c r="C200" s="2"/>
      <c r="D200" s="2"/>
      <c r="E200" s="2"/>
      <c r="F200" s="2"/>
      <c r="G200" s="304"/>
      <c r="I200" s="2"/>
      <c r="J200" s="2"/>
      <c r="K200" s="2"/>
      <c r="L200" s="108"/>
      <c r="BF200" s="2"/>
      <c r="BG200" s="2"/>
    </row>
    <row r="201" spans="1:59">
      <c r="A201" s="127"/>
      <c r="B201" s="2" t="s">
        <v>185</v>
      </c>
      <c r="C201" s="2"/>
      <c r="D201" s="2"/>
      <c r="E201" s="2"/>
      <c r="F201" s="2"/>
      <c r="G201" s="321">
        <f>IF(I185="Yes",F196,0)</f>
        <v>0</v>
      </c>
      <c r="I201" s="2"/>
      <c r="J201" s="2"/>
      <c r="K201" s="2"/>
      <c r="L201" s="108"/>
      <c r="BF201" s="2"/>
      <c r="BG201" s="2"/>
    </row>
    <row r="202" spans="1:59">
      <c r="A202" s="127"/>
      <c r="B202" s="2" t="s">
        <v>279</v>
      </c>
      <c r="C202" s="2"/>
      <c r="D202" s="2"/>
      <c r="E202" s="2"/>
      <c r="F202" s="2"/>
      <c r="G202" s="321">
        <f>SUM(I172:I176)</f>
        <v>0</v>
      </c>
      <c r="I202" s="134"/>
      <c r="J202" s="2"/>
      <c r="K202" s="2"/>
      <c r="L202" s="108"/>
      <c r="BF202" s="2"/>
      <c r="BG202" s="2"/>
    </row>
    <row r="203" spans="1:59">
      <c r="A203" s="127"/>
      <c r="B203" s="2"/>
      <c r="C203" s="2"/>
      <c r="D203" s="2"/>
      <c r="E203" s="2"/>
      <c r="F203" s="2"/>
      <c r="G203" s="2"/>
      <c r="I203" s="2"/>
      <c r="J203" s="2"/>
      <c r="K203" s="2"/>
      <c r="L203" s="108"/>
      <c r="BF203" s="2"/>
      <c r="BG203" s="2"/>
    </row>
    <row r="204" spans="1:59">
      <c r="A204" s="127"/>
      <c r="B204" s="2" t="s">
        <v>104</v>
      </c>
      <c r="C204" s="2"/>
      <c r="D204" s="2"/>
      <c r="E204" s="2"/>
      <c r="F204" s="2"/>
      <c r="G204" s="321">
        <f>G199-SUM(G201:G202)</f>
        <v>0</v>
      </c>
      <c r="H204" s="344" t="str">
        <f>IF(SUM(G201:G202)=0,"","DSCR = "&amp;TEXT(G199/SUM(G201:G202),"0.00"))</f>
        <v/>
      </c>
      <c r="I204" s="134"/>
      <c r="J204" s="2"/>
      <c r="K204" s="2"/>
      <c r="L204" s="108"/>
      <c r="BF204" s="2"/>
      <c r="BG204" s="2"/>
    </row>
    <row r="205" spans="1:59" ht="16.2">
      <c r="A205" s="127"/>
      <c r="B205" s="2"/>
      <c r="C205" s="2"/>
      <c r="D205" s="2"/>
      <c r="E205" s="2"/>
      <c r="F205" s="2"/>
      <c r="G205" s="2"/>
      <c r="H205" s="345"/>
      <c r="I205" s="115"/>
      <c r="J205" s="2"/>
      <c r="K205" s="2"/>
      <c r="L205" s="108"/>
      <c r="O205" s="17"/>
      <c r="P205" s="346">
        <v>1.2</v>
      </c>
      <c r="Q205" s="1" t="s">
        <v>94</v>
      </c>
      <c r="BF205" s="2"/>
      <c r="BG205" s="2"/>
    </row>
    <row r="206" spans="1:59">
      <c r="A206" s="127"/>
      <c r="B206" s="2"/>
      <c r="C206" s="2"/>
      <c r="D206" s="2"/>
      <c r="E206" s="2"/>
      <c r="F206" s="2"/>
      <c r="G206" s="2"/>
      <c r="H206" s="2"/>
      <c r="I206" s="2"/>
      <c r="J206" s="2"/>
      <c r="K206" s="2"/>
      <c r="L206" s="108"/>
      <c r="BF206" s="2"/>
      <c r="BG206" s="2"/>
    </row>
    <row r="207" spans="1:59">
      <c r="A207" s="252"/>
      <c r="B207" s="3"/>
      <c r="C207" s="3"/>
      <c r="D207" s="3"/>
      <c r="E207" s="3"/>
      <c r="F207" s="3"/>
      <c r="G207" s="3"/>
      <c r="H207" s="3"/>
      <c r="I207" s="3"/>
      <c r="J207" s="3"/>
      <c r="K207" s="3"/>
      <c r="L207" s="3"/>
      <c r="BF207" s="2"/>
      <c r="BG207" s="2"/>
    </row>
    <row r="208" spans="1:59">
      <c r="A208" s="246" t="s">
        <v>231</v>
      </c>
      <c r="B208" s="247"/>
      <c r="C208" s="247"/>
      <c r="D208" s="247"/>
      <c r="E208" s="247"/>
      <c r="F208" s="247"/>
      <c r="G208" s="247"/>
      <c r="H208" s="247"/>
      <c r="I208" s="247"/>
      <c r="J208" s="247"/>
      <c r="K208" s="247"/>
      <c r="L208" s="248"/>
      <c r="N208" s="5">
        <f>+N133+1</f>
        <v>7</v>
      </c>
      <c r="O208" s="17"/>
      <c r="BF208" s="2"/>
      <c r="BG208" s="2"/>
    </row>
    <row r="209" spans="1:59">
      <c r="A209" s="127"/>
      <c r="B209" s="2"/>
      <c r="C209" s="2"/>
      <c r="D209" s="2"/>
      <c r="E209" s="2"/>
      <c r="F209" s="2"/>
      <c r="G209" s="2"/>
      <c r="H209" s="2"/>
      <c r="I209" s="2"/>
      <c r="J209" s="2"/>
      <c r="K209" s="2"/>
      <c r="L209" s="108"/>
      <c r="BF209" s="2"/>
      <c r="BG209" s="2"/>
    </row>
    <row r="210" spans="1:59">
      <c r="A210" s="127"/>
      <c r="B210" s="233" t="s">
        <v>109</v>
      </c>
      <c r="C210" s="233"/>
      <c r="D210" s="2"/>
      <c r="E210" s="2"/>
      <c r="F210" s="2"/>
      <c r="G210" s="2"/>
      <c r="H210" s="2"/>
      <c r="I210" s="2"/>
      <c r="J210" s="2"/>
      <c r="K210" s="2"/>
      <c r="L210" s="108"/>
      <c r="BF210" s="2"/>
      <c r="BG210" s="2"/>
    </row>
    <row r="211" spans="1:59">
      <c r="A211" s="127"/>
      <c r="B211" s="8" t="s">
        <v>43</v>
      </c>
      <c r="C211" s="8"/>
      <c r="D211" s="8"/>
      <c r="E211" s="8"/>
      <c r="G211" s="501">
        <f>IF(I185="No",0,F195)</f>
        <v>0</v>
      </c>
      <c r="H211" s="502"/>
      <c r="I211" s="8" t="str">
        <f>IF(OR(I185="No",I185=""),"",TEXT(F189,"0.000%")&amp;" + "&amp;TEXT(F190,"0.000%")&amp;" MIP / "&amp;TEXT(F191,"0.0")&amp;" amort / "&amp;TEXT(F191,"0.0")&amp;" maturity")</f>
        <v/>
      </c>
      <c r="J211" s="8"/>
      <c r="K211" s="8"/>
      <c r="L211" s="103"/>
      <c r="N211" s="6"/>
      <c r="O211" s="18"/>
      <c r="P211" s="6"/>
      <c r="Q211" s="6"/>
      <c r="R211" s="6"/>
      <c r="S211" s="6"/>
      <c r="T211" s="6"/>
      <c r="U211" s="6"/>
      <c r="V211" s="6"/>
      <c r="W211" s="6"/>
      <c r="X211" s="6"/>
      <c r="Y211" s="6"/>
      <c r="Z211" s="6"/>
      <c r="AA211" s="6"/>
      <c r="BF211" s="2"/>
      <c r="BG211" s="2"/>
    </row>
    <row r="212" spans="1:59">
      <c r="A212" s="127"/>
      <c r="B212" s="8" t="s">
        <v>106</v>
      </c>
      <c r="C212" s="8"/>
      <c r="D212" s="8"/>
      <c r="E212" s="8"/>
      <c r="G212" s="501">
        <f>F93</f>
        <v>0</v>
      </c>
      <c r="H212" s="502"/>
      <c r="I212" s="8"/>
      <c r="J212" s="8"/>
      <c r="K212" s="8"/>
      <c r="L212" s="103"/>
      <c r="N212" s="6"/>
      <c r="O212" s="18"/>
      <c r="P212" s="6"/>
      <c r="Q212" s="6"/>
      <c r="R212" s="6"/>
      <c r="S212" s="6"/>
      <c r="T212" s="6"/>
      <c r="U212" s="6"/>
      <c r="V212" s="6"/>
      <c r="W212" s="6"/>
      <c r="X212" s="6"/>
      <c r="Y212" s="6"/>
      <c r="Z212" s="6"/>
      <c r="AA212" s="6"/>
      <c r="BF212" s="2"/>
      <c r="BG212" s="2"/>
    </row>
    <row r="213" spans="1:59">
      <c r="A213" s="127"/>
      <c r="B213" s="8" t="s">
        <v>107</v>
      </c>
      <c r="C213" s="8"/>
      <c r="D213" s="8"/>
      <c r="E213" s="8"/>
      <c r="G213" s="503">
        <v>0</v>
      </c>
      <c r="H213" s="504"/>
      <c r="I213" s="8"/>
      <c r="J213" s="8"/>
      <c r="K213" s="8"/>
      <c r="L213" s="103"/>
      <c r="N213" s="6"/>
      <c r="O213" s="18"/>
      <c r="P213" s="6"/>
      <c r="Q213" s="6"/>
      <c r="R213" s="6"/>
      <c r="S213" s="6"/>
      <c r="T213" s="6"/>
      <c r="U213" s="6"/>
      <c r="V213" s="6"/>
      <c r="W213" s="6"/>
      <c r="X213" s="6"/>
      <c r="Y213" s="6"/>
      <c r="Z213" s="6"/>
      <c r="AA213" s="6"/>
      <c r="BF213" s="2"/>
      <c r="BG213" s="2"/>
    </row>
    <row r="214" spans="1:59" ht="16.2">
      <c r="A214" s="127"/>
      <c r="B214" s="8" t="s">
        <v>298</v>
      </c>
      <c r="C214" s="8"/>
      <c r="D214" s="8"/>
      <c r="E214" s="8"/>
      <c r="G214" s="503">
        <v>0</v>
      </c>
      <c r="H214" s="504"/>
      <c r="I214" s="347"/>
      <c r="J214" s="8"/>
      <c r="K214" s="489"/>
      <c r="L214" s="490"/>
      <c r="M214" s="10"/>
      <c r="N214" s="8"/>
      <c r="O214" s="19"/>
      <c r="P214" s="348"/>
      <c r="Q214" s="348"/>
      <c r="R214" s="348"/>
      <c r="S214" s="349"/>
      <c r="T214" s="349"/>
      <c r="U214" s="349"/>
      <c r="V214" s="349"/>
      <c r="W214" s="349"/>
      <c r="X214" s="349"/>
      <c r="Y214" s="349"/>
      <c r="Z214" s="349"/>
      <c r="AA214" s="349"/>
      <c r="AB214" s="349"/>
      <c r="AC214" s="349"/>
      <c r="AD214" s="349"/>
      <c r="AE214" s="349"/>
      <c r="AG214" s="350"/>
      <c r="AH214" s="350"/>
      <c r="AI214" s="350"/>
      <c r="AJ214" s="351"/>
      <c r="AK214" s="168"/>
      <c r="AL214" s="348"/>
      <c r="AM214" s="348" t="s">
        <v>250</v>
      </c>
      <c r="AN214" s="348" t="s">
        <v>251</v>
      </c>
      <c r="BF214" s="2"/>
      <c r="BG214" s="2"/>
    </row>
    <row r="215" spans="1:59">
      <c r="A215" s="127"/>
      <c r="B215" s="8" t="s">
        <v>299</v>
      </c>
      <c r="C215" s="8"/>
      <c r="D215" s="8"/>
      <c r="E215" s="8"/>
      <c r="G215" s="503">
        <v>0</v>
      </c>
      <c r="H215" s="504"/>
      <c r="I215" s="2"/>
      <c r="J215" s="2"/>
      <c r="K215" s="2"/>
      <c r="L215" s="108"/>
      <c r="N215" s="8"/>
      <c r="O215" s="19">
        <f>IF(G215&gt;0,1,0)</f>
        <v>0</v>
      </c>
      <c r="P215" s="8"/>
      <c r="Q215" s="8"/>
      <c r="R215" s="8"/>
      <c r="S215" s="8"/>
      <c r="T215" s="8"/>
      <c r="U215" s="8"/>
      <c r="V215" s="8"/>
      <c r="W215" s="8"/>
      <c r="X215" s="8"/>
      <c r="Y215" s="8"/>
      <c r="Z215" s="8"/>
      <c r="AA215" s="8"/>
      <c r="AB215" s="8"/>
      <c r="AC215" s="8"/>
      <c r="AD215" s="8"/>
      <c r="AE215" s="8"/>
      <c r="AF215" s="8"/>
      <c r="AG215" s="8"/>
      <c r="AH215" s="8"/>
      <c r="AI215" s="8"/>
      <c r="BF215" s="2"/>
      <c r="BG215" s="2"/>
    </row>
    <row r="216" spans="1:59">
      <c r="A216" s="127"/>
      <c r="B216" s="443" t="s">
        <v>44</v>
      </c>
      <c r="C216" s="444"/>
      <c r="D216" s="444"/>
      <c r="E216" s="445"/>
      <c r="G216" s="503">
        <v>0</v>
      </c>
      <c r="H216" s="504"/>
      <c r="I216" s="2"/>
      <c r="J216" s="2"/>
      <c r="K216" s="2"/>
      <c r="L216" s="108"/>
      <c r="N216" s="8"/>
      <c r="O216" s="19"/>
      <c r="P216" s="8"/>
      <c r="Q216" s="8"/>
      <c r="R216" s="8"/>
      <c r="S216" s="8"/>
      <c r="T216" s="8"/>
      <c r="U216" s="8"/>
      <c r="V216" s="8"/>
      <c r="W216" s="8"/>
      <c r="X216" s="8"/>
      <c r="Y216" s="8"/>
      <c r="Z216" s="8"/>
      <c r="AA216" s="8"/>
      <c r="AB216" s="8"/>
      <c r="AC216" s="8"/>
      <c r="AD216" s="8"/>
      <c r="AE216" s="8"/>
      <c r="AF216" s="8"/>
      <c r="AG216" s="8"/>
      <c r="AH216" s="8"/>
      <c r="AI216" s="8"/>
      <c r="BF216" s="2"/>
      <c r="BG216" s="2"/>
    </row>
    <row r="217" spans="1:59">
      <c r="A217" s="127"/>
      <c r="B217" s="443" t="s">
        <v>45</v>
      </c>
      <c r="C217" s="444"/>
      <c r="D217" s="444"/>
      <c r="E217" s="445"/>
      <c r="G217" s="503">
        <v>0</v>
      </c>
      <c r="H217" s="504"/>
      <c r="I217" s="2"/>
      <c r="J217" s="2"/>
      <c r="K217" s="2"/>
      <c r="L217" s="108"/>
      <c r="N217" s="8"/>
      <c r="O217" s="19"/>
      <c r="P217" s="8"/>
      <c r="Q217" s="8"/>
      <c r="R217" s="8"/>
      <c r="S217" s="8"/>
      <c r="T217" s="8"/>
      <c r="U217" s="8"/>
      <c r="V217" s="8"/>
      <c r="W217" s="8"/>
      <c r="X217" s="8"/>
      <c r="Y217" s="8"/>
      <c r="Z217" s="8"/>
      <c r="AA217" s="8"/>
      <c r="AB217" s="8"/>
      <c r="AC217" s="8"/>
      <c r="AD217" s="8"/>
      <c r="AE217" s="8"/>
      <c r="AF217" s="8"/>
      <c r="AG217" s="8"/>
      <c r="AH217" s="8"/>
      <c r="AI217" s="8"/>
      <c r="BF217" s="2"/>
      <c r="BG217" s="2"/>
    </row>
    <row r="218" spans="1:59">
      <c r="A218" s="127"/>
      <c r="B218" s="443" t="s">
        <v>46</v>
      </c>
      <c r="C218" s="444"/>
      <c r="D218" s="444"/>
      <c r="E218" s="445"/>
      <c r="G218" s="503">
        <v>0</v>
      </c>
      <c r="H218" s="504"/>
      <c r="I218" s="2"/>
      <c r="J218" s="2"/>
      <c r="K218" s="2"/>
      <c r="L218" s="108"/>
      <c r="N218" s="8"/>
      <c r="O218" s="19"/>
      <c r="P218" s="8"/>
      <c r="Q218" s="8"/>
      <c r="R218" s="8"/>
      <c r="S218" s="8"/>
      <c r="T218" s="8"/>
      <c r="U218" s="8"/>
      <c r="V218" s="8"/>
      <c r="W218" s="8"/>
      <c r="X218" s="8"/>
      <c r="Y218" s="8"/>
      <c r="Z218" s="8"/>
      <c r="AA218" s="8"/>
      <c r="AB218" s="8"/>
      <c r="AC218" s="8"/>
      <c r="AD218" s="8"/>
      <c r="AE218" s="8"/>
      <c r="AF218" s="8"/>
      <c r="AG218" s="8"/>
      <c r="AH218" s="8"/>
      <c r="AI218" s="8"/>
      <c r="BF218" s="2"/>
      <c r="BG218" s="2"/>
    </row>
    <row r="219" spans="1:59">
      <c r="A219" s="127"/>
      <c r="B219" s="443" t="s">
        <v>48</v>
      </c>
      <c r="C219" s="444"/>
      <c r="D219" s="444"/>
      <c r="E219" s="445"/>
      <c r="G219" s="503">
        <v>0</v>
      </c>
      <c r="H219" s="504"/>
      <c r="I219" s="2"/>
      <c r="J219" s="2"/>
      <c r="K219" s="2"/>
      <c r="L219" s="108"/>
      <c r="N219" s="8"/>
      <c r="O219" s="19"/>
      <c r="P219" s="8"/>
      <c r="Q219" s="8"/>
      <c r="R219" s="8"/>
      <c r="S219" s="8"/>
      <c r="T219" s="8"/>
      <c r="U219" s="8"/>
      <c r="V219" s="8"/>
      <c r="W219" s="8"/>
      <c r="X219" s="8"/>
      <c r="Y219" s="8"/>
      <c r="Z219" s="8"/>
      <c r="AA219" s="8"/>
      <c r="AB219" s="8"/>
      <c r="AC219" s="8"/>
      <c r="AD219" s="8"/>
      <c r="AE219" s="8"/>
      <c r="AF219" s="8"/>
      <c r="AG219" s="8"/>
      <c r="AH219" s="8"/>
      <c r="AI219" s="8"/>
      <c r="BF219" s="2"/>
      <c r="BG219" s="2"/>
    </row>
    <row r="220" spans="1:59">
      <c r="A220" s="127"/>
      <c r="B220" s="443" t="s">
        <v>49</v>
      </c>
      <c r="C220" s="444"/>
      <c r="D220" s="444"/>
      <c r="E220" s="445"/>
      <c r="G220" s="503">
        <v>0</v>
      </c>
      <c r="H220" s="504"/>
      <c r="I220" s="2"/>
      <c r="J220" s="2"/>
      <c r="K220" s="2"/>
      <c r="L220" s="108"/>
      <c r="N220" s="8"/>
      <c r="O220" s="19"/>
      <c r="P220" s="8"/>
      <c r="Q220" s="8"/>
      <c r="R220" s="8"/>
      <c r="S220" s="8"/>
      <c r="T220" s="8"/>
      <c r="U220" s="8"/>
      <c r="V220" s="8"/>
      <c r="W220" s="8"/>
      <c r="X220" s="8"/>
      <c r="Y220" s="8"/>
      <c r="Z220" s="8"/>
      <c r="AA220" s="8"/>
      <c r="AB220" s="8"/>
      <c r="AC220" s="8"/>
      <c r="AD220" s="8"/>
      <c r="AE220" s="8"/>
      <c r="AF220" s="8"/>
      <c r="AG220" s="8"/>
      <c r="AH220" s="8"/>
      <c r="AI220" s="8"/>
      <c r="BF220" s="2"/>
      <c r="BG220" s="2"/>
    </row>
    <row r="221" spans="1:59">
      <c r="A221" s="127"/>
      <c r="B221" s="443" t="s">
        <v>50</v>
      </c>
      <c r="C221" s="444"/>
      <c r="D221" s="444"/>
      <c r="E221" s="445"/>
      <c r="G221" s="503">
        <v>0</v>
      </c>
      <c r="H221" s="504"/>
      <c r="I221" s="2"/>
      <c r="J221" s="2"/>
      <c r="K221" s="2"/>
      <c r="L221" s="108"/>
      <c r="N221" s="8"/>
      <c r="O221" s="19"/>
      <c r="P221" s="8"/>
      <c r="Q221" s="8"/>
      <c r="R221" s="8"/>
      <c r="S221" s="8"/>
      <c r="T221" s="8"/>
      <c r="U221" s="8"/>
      <c r="V221" s="8"/>
      <c r="W221" s="8"/>
      <c r="X221" s="8"/>
      <c r="Y221" s="8"/>
      <c r="Z221" s="8"/>
      <c r="AA221" s="8"/>
      <c r="AB221" s="8"/>
      <c r="AC221" s="8"/>
      <c r="AD221" s="8"/>
      <c r="AE221" s="8"/>
      <c r="AF221" s="8"/>
      <c r="AG221" s="8"/>
      <c r="AH221" s="8"/>
      <c r="AI221" s="8"/>
      <c r="BF221" s="2"/>
      <c r="BG221" s="2"/>
    </row>
    <row r="222" spans="1:59">
      <c r="A222" s="127"/>
      <c r="B222" s="112" t="s">
        <v>47</v>
      </c>
      <c r="C222" s="2"/>
      <c r="D222" s="2"/>
      <c r="E222" s="2"/>
      <c r="G222" s="505">
        <f>SUM(G211:H221)</f>
        <v>0</v>
      </c>
      <c r="H222" s="505"/>
      <c r="I222" s="2"/>
      <c r="J222" s="2"/>
      <c r="K222" s="2"/>
      <c r="L222" s="108"/>
      <c r="BF222" s="2"/>
      <c r="BG222" s="2"/>
    </row>
    <row r="223" spans="1:59" s="301" customFormat="1">
      <c r="A223" s="312"/>
      <c r="B223" s="274"/>
      <c r="C223" s="274"/>
      <c r="D223" s="274"/>
      <c r="E223" s="274"/>
      <c r="F223" s="274"/>
      <c r="G223" s="274"/>
      <c r="H223" s="274"/>
      <c r="I223" s="274"/>
      <c r="J223" s="274"/>
      <c r="K223" s="274"/>
      <c r="L223" s="313"/>
      <c r="M223" s="314"/>
      <c r="O223" s="315"/>
      <c r="BF223" s="274"/>
      <c r="BG223" s="274"/>
    </row>
    <row r="224" spans="1:59">
      <c r="A224" s="127"/>
      <c r="B224" s="233" t="s">
        <v>110</v>
      </c>
      <c r="C224" s="233"/>
      <c r="D224" s="2"/>
      <c r="E224" s="2"/>
      <c r="F224" s="2"/>
      <c r="G224" s="2"/>
      <c r="H224" s="2"/>
      <c r="I224" s="2"/>
      <c r="J224" s="2"/>
      <c r="K224" s="2"/>
      <c r="L224" s="108"/>
      <c r="BF224" s="2"/>
      <c r="BG224" s="2"/>
    </row>
    <row r="225" spans="1:59">
      <c r="A225" s="151"/>
      <c r="B225" s="149" t="s">
        <v>189</v>
      </c>
      <c r="C225" s="2"/>
      <c r="D225" s="2"/>
      <c r="E225" s="2"/>
      <c r="F225" s="2"/>
      <c r="G225" s="2"/>
      <c r="H225" s="2"/>
      <c r="I225" s="2"/>
      <c r="J225" s="2"/>
      <c r="K225" s="2"/>
      <c r="L225" s="108"/>
      <c r="BF225" s="2"/>
      <c r="BG225" s="2"/>
    </row>
    <row r="226" spans="1:59" ht="15.75" customHeight="1">
      <c r="A226" s="174" t="s">
        <v>120</v>
      </c>
      <c r="B226" s="235" t="s">
        <v>190</v>
      </c>
      <c r="C226" s="148"/>
      <c r="D226" s="148"/>
      <c r="E226" s="148"/>
      <c r="F226" s="421">
        <v>0</v>
      </c>
      <c r="G226" s="421"/>
      <c r="H226" s="2"/>
      <c r="I226" s="2"/>
      <c r="J226" s="2"/>
      <c r="K226" s="2"/>
      <c r="L226" s="108"/>
      <c r="P226" s="148"/>
      <c r="Q226" s="148"/>
      <c r="R226" s="148"/>
      <c r="S226" s="148"/>
      <c r="T226" s="148"/>
      <c r="U226" s="148"/>
      <c r="V226" s="148"/>
      <c r="W226" s="148"/>
      <c r="X226" s="148"/>
      <c r="BF226" s="2"/>
      <c r="BG226" s="2"/>
    </row>
    <row r="227" spans="1:59">
      <c r="A227" s="174" t="s">
        <v>120</v>
      </c>
      <c r="B227" s="235" t="s">
        <v>280</v>
      </c>
      <c r="C227" s="146"/>
      <c r="D227" s="146"/>
      <c r="E227" s="146"/>
      <c r="F227" s="487">
        <f>IF(I116="no",0,F105)+IF(I130="no",0,F121)</f>
        <v>0</v>
      </c>
      <c r="G227" s="488"/>
      <c r="H227" s="2"/>
      <c r="I227" s="2"/>
      <c r="J227" s="2"/>
      <c r="K227" s="2"/>
      <c r="L227" s="108"/>
      <c r="P227" s="146"/>
      <c r="Q227" s="146"/>
      <c r="R227" s="146"/>
      <c r="S227" s="146"/>
      <c r="T227" s="146"/>
      <c r="U227" s="146"/>
      <c r="V227" s="146"/>
      <c r="W227" s="146"/>
      <c r="X227" s="146"/>
      <c r="BF227" s="2"/>
      <c r="BG227" s="2"/>
    </row>
    <row r="228" spans="1:59">
      <c r="A228" s="174" t="s">
        <v>120</v>
      </c>
      <c r="B228" s="235" t="s">
        <v>191</v>
      </c>
      <c r="C228" s="146"/>
      <c r="D228" s="146"/>
      <c r="E228" s="146"/>
      <c r="F228" s="421">
        <v>0</v>
      </c>
      <c r="G228" s="421"/>
      <c r="H228" s="2"/>
      <c r="I228" s="2"/>
      <c r="J228" s="2"/>
      <c r="K228" s="2"/>
      <c r="L228" s="108"/>
      <c r="P228" s="146"/>
      <c r="Q228" s="146"/>
      <c r="R228" s="146"/>
      <c r="S228" s="146"/>
      <c r="T228" s="146"/>
      <c r="U228" s="146"/>
      <c r="V228" s="146"/>
      <c r="W228" s="146"/>
      <c r="X228" s="146"/>
      <c r="BF228" s="2"/>
      <c r="BG228" s="2"/>
    </row>
    <row r="229" spans="1:59">
      <c r="A229" s="312"/>
      <c r="B229" s="235"/>
      <c r="C229" s="146"/>
      <c r="D229" s="146"/>
      <c r="E229" s="146"/>
      <c r="F229" s="236"/>
      <c r="G229" s="236"/>
      <c r="H229" s="2"/>
      <c r="I229" s="2"/>
      <c r="J229" s="2"/>
      <c r="K229" s="2"/>
      <c r="L229" s="108"/>
      <c r="P229" s="146"/>
      <c r="Q229" s="146"/>
      <c r="R229" s="146"/>
      <c r="S229" s="146"/>
      <c r="T229" s="146"/>
      <c r="U229" s="146"/>
      <c r="V229" s="146"/>
      <c r="W229" s="146"/>
      <c r="X229" s="146"/>
      <c r="BF229" s="2"/>
      <c r="BG229" s="2"/>
    </row>
    <row r="230" spans="1:59">
      <c r="A230" s="174" t="s">
        <v>120</v>
      </c>
      <c r="B230" s="149" t="s">
        <v>192</v>
      </c>
      <c r="C230" s="148"/>
      <c r="D230" s="148"/>
      <c r="E230" s="148"/>
      <c r="F230" s="487">
        <f>F82</f>
        <v>0</v>
      </c>
      <c r="G230" s="488"/>
      <c r="H230" s="2"/>
      <c r="I230" s="2"/>
      <c r="J230" s="2"/>
      <c r="K230" s="2"/>
      <c r="L230" s="108"/>
      <c r="P230" s="148"/>
      <c r="Q230" s="148"/>
      <c r="R230" s="148"/>
      <c r="S230" s="148"/>
      <c r="T230" s="148"/>
      <c r="U230" s="148"/>
      <c r="V230" s="148"/>
      <c r="W230" s="148"/>
      <c r="X230" s="148"/>
      <c r="BF230" s="2"/>
      <c r="BG230" s="2"/>
    </row>
    <row r="231" spans="1:59">
      <c r="A231" s="312"/>
      <c r="B231" s="149"/>
      <c r="C231" s="148"/>
      <c r="D231" s="148"/>
      <c r="E231" s="148"/>
      <c r="F231" s="236"/>
      <c r="G231" s="236"/>
      <c r="H231" s="2"/>
      <c r="I231" s="2"/>
      <c r="J231" s="2"/>
      <c r="K231" s="2"/>
      <c r="L231" s="108"/>
      <c r="P231" s="148"/>
      <c r="Q231" s="148"/>
      <c r="R231" s="148"/>
      <c r="S231" s="148"/>
      <c r="T231" s="148"/>
      <c r="U231" s="148"/>
      <c r="V231" s="148"/>
      <c r="W231" s="148"/>
      <c r="X231" s="148"/>
      <c r="BF231" s="2"/>
      <c r="BG231" s="2"/>
    </row>
    <row r="232" spans="1:59">
      <c r="A232" s="174" t="s">
        <v>120</v>
      </c>
      <c r="B232" s="149" t="s">
        <v>52</v>
      </c>
      <c r="C232" s="147"/>
      <c r="D232" s="147"/>
      <c r="E232" s="147"/>
      <c r="F232" s="421">
        <v>0</v>
      </c>
      <c r="G232" s="421"/>
      <c r="H232" s="2"/>
      <c r="I232" s="2"/>
      <c r="J232" s="2"/>
      <c r="K232" s="2"/>
      <c r="L232" s="108"/>
      <c r="P232" s="147"/>
      <c r="Q232" s="147"/>
      <c r="R232" s="147"/>
      <c r="S232" s="147"/>
      <c r="T232" s="147"/>
      <c r="U232" s="147"/>
      <c r="V232" s="147"/>
      <c r="W232" s="147"/>
      <c r="X232" s="147"/>
      <c r="BF232" s="2"/>
      <c r="BG232" s="2"/>
    </row>
    <row r="233" spans="1:59">
      <c r="A233" s="312"/>
      <c r="B233" s="149"/>
      <c r="C233" s="147"/>
      <c r="D233" s="147"/>
      <c r="E233" s="147"/>
      <c r="F233" s="236"/>
      <c r="G233" s="236"/>
      <c r="H233" s="2"/>
      <c r="I233" s="2"/>
      <c r="J233" s="2"/>
      <c r="K233" s="2"/>
      <c r="L233" s="108"/>
      <c r="P233" s="147"/>
      <c r="Q233" s="147"/>
      <c r="R233" s="147"/>
      <c r="S233" s="147"/>
      <c r="T233" s="147"/>
      <c r="U233" s="147"/>
      <c r="V233" s="147"/>
      <c r="W233" s="147"/>
      <c r="X233" s="147"/>
      <c r="BF233" s="2"/>
      <c r="BG233" s="2"/>
    </row>
    <row r="234" spans="1:59" s="239" customFormat="1">
      <c r="A234" s="234"/>
      <c r="B234" s="149" t="s">
        <v>193</v>
      </c>
      <c r="C234" s="235"/>
      <c r="D234" s="235"/>
      <c r="E234" s="235"/>
      <c r="F234" s="236"/>
      <c r="G234" s="236"/>
      <c r="H234" s="109"/>
      <c r="I234" s="109"/>
      <c r="J234" s="109"/>
      <c r="K234" s="109"/>
      <c r="L234" s="237"/>
      <c r="M234" s="238"/>
      <c r="O234" s="240"/>
      <c r="P234" s="235"/>
      <c r="Q234" s="235"/>
      <c r="R234" s="235"/>
      <c r="S234" s="235"/>
      <c r="T234" s="235"/>
      <c r="U234" s="235"/>
      <c r="V234" s="235"/>
      <c r="W234" s="235"/>
      <c r="X234" s="235"/>
      <c r="BF234" s="109"/>
      <c r="BG234" s="109"/>
    </row>
    <row r="235" spans="1:59" ht="15.75" customHeight="1">
      <c r="A235" s="174" t="s">
        <v>120</v>
      </c>
      <c r="B235" s="235" t="s">
        <v>194</v>
      </c>
      <c r="C235" s="148"/>
      <c r="D235" s="148"/>
      <c r="E235" s="148"/>
      <c r="F235" s="421">
        <v>0</v>
      </c>
      <c r="G235" s="421"/>
      <c r="H235" s="2"/>
      <c r="I235" s="2"/>
      <c r="J235" s="2"/>
      <c r="K235" s="2"/>
      <c r="L235" s="108"/>
      <c r="P235" s="148"/>
      <c r="Q235" s="148"/>
      <c r="R235" s="148"/>
      <c r="S235" s="148"/>
      <c r="T235" s="148"/>
      <c r="U235" s="148"/>
      <c r="V235" s="148"/>
      <c r="W235" s="148"/>
      <c r="X235" s="148"/>
      <c r="BF235" s="2"/>
      <c r="BG235" s="2"/>
    </row>
    <row r="236" spans="1:59">
      <c r="A236" s="174" t="s">
        <v>120</v>
      </c>
      <c r="B236" s="235" t="s">
        <v>195</v>
      </c>
      <c r="C236" s="146"/>
      <c r="D236" s="146"/>
      <c r="E236" s="146"/>
      <c r="F236" s="421">
        <v>0</v>
      </c>
      <c r="G236" s="421"/>
      <c r="H236" s="2"/>
      <c r="I236" s="2"/>
      <c r="J236" s="2"/>
      <c r="K236" s="2"/>
      <c r="L236" s="108"/>
      <c r="P236" s="146"/>
      <c r="Q236" s="146"/>
      <c r="R236" s="146"/>
      <c r="S236" s="146"/>
      <c r="T236" s="146"/>
      <c r="U236" s="146"/>
      <c r="V236" s="146"/>
      <c r="W236" s="146"/>
      <c r="X236" s="146"/>
      <c r="BF236" s="2"/>
      <c r="BG236" s="2"/>
    </row>
    <row r="237" spans="1:59">
      <c r="A237" s="174" t="s">
        <v>120</v>
      </c>
      <c r="B237" s="235" t="s">
        <v>196</v>
      </c>
      <c r="C237" s="146"/>
      <c r="D237" s="146"/>
      <c r="E237" s="146"/>
      <c r="F237" s="421">
        <v>0</v>
      </c>
      <c r="G237" s="421"/>
      <c r="H237" s="2"/>
      <c r="I237" s="2"/>
      <c r="J237" s="2"/>
      <c r="K237" s="2"/>
      <c r="L237" s="108"/>
      <c r="P237" s="146"/>
      <c r="Q237" s="146"/>
      <c r="R237" s="146"/>
      <c r="S237" s="146"/>
      <c r="T237" s="146"/>
      <c r="U237" s="146"/>
      <c r="V237" s="146"/>
      <c r="W237" s="146"/>
      <c r="X237" s="146"/>
      <c r="BF237" s="2"/>
      <c r="BG237" s="2"/>
    </row>
    <row r="238" spans="1:59">
      <c r="A238" s="174" t="s">
        <v>120</v>
      </c>
      <c r="B238" s="235" t="s">
        <v>197</v>
      </c>
      <c r="C238" s="146"/>
      <c r="D238" s="146"/>
      <c r="E238" s="146"/>
      <c r="F238" s="421">
        <v>0</v>
      </c>
      <c r="G238" s="421"/>
      <c r="H238" s="2"/>
      <c r="I238" s="2"/>
      <c r="J238" s="2"/>
      <c r="K238" s="2"/>
      <c r="L238" s="108"/>
      <c r="P238" s="146"/>
      <c r="Q238" s="146"/>
      <c r="R238" s="146"/>
      <c r="S238" s="146"/>
      <c r="T238" s="146"/>
      <c r="U238" s="146"/>
      <c r="V238" s="146"/>
      <c r="W238" s="146"/>
      <c r="X238" s="146"/>
      <c r="BF238" s="2"/>
      <c r="BG238" s="2"/>
    </row>
    <row r="239" spans="1:59">
      <c r="A239" s="174" t="s">
        <v>120</v>
      </c>
      <c r="B239" s="235" t="s">
        <v>198</v>
      </c>
      <c r="C239" s="146"/>
      <c r="D239" s="146"/>
      <c r="E239" s="146"/>
      <c r="F239" s="421">
        <v>0</v>
      </c>
      <c r="G239" s="421"/>
      <c r="H239" s="2"/>
      <c r="I239" s="2"/>
      <c r="J239" s="2"/>
      <c r="K239" s="2"/>
      <c r="L239" s="108"/>
      <c r="P239" s="146"/>
      <c r="Q239" s="146"/>
      <c r="R239" s="146"/>
      <c r="S239" s="146"/>
      <c r="T239" s="146"/>
      <c r="U239" s="146"/>
      <c r="V239" s="146"/>
      <c r="W239" s="146"/>
      <c r="X239" s="146"/>
      <c r="BF239" s="2"/>
      <c r="BG239" s="2"/>
    </row>
    <row r="240" spans="1:59">
      <c r="A240" s="174" t="s">
        <v>120</v>
      </c>
      <c r="B240" s="235" t="s">
        <v>27</v>
      </c>
      <c r="C240" s="146"/>
      <c r="D240" s="146"/>
      <c r="E240" s="146"/>
      <c r="F240" s="421">
        <v>0</v>
      </c>
      <c r="G240" s="421"/>
      <c r="H240" s="2"/>
      <c r="I240" s="2"/>
      <c r="J240" s="2"/>
      <c r="K240" s="2"/>
      <c r="L240" s="108"/>
      <c r="P240" s="146"/>
      <c r="Q240" s="146"/>
      <c r="R240" s="146"/>
      <c r="S240" s="146"/>
      <c r="T240" s="146"/>
      <c r="U240" s="146"/>
      <c r="V240" s="146"/>
      <c r="W240" s="146"/>
      <c r="X240" s="146"/>
      <c r="BF240" s="2"/>
      <c r="BG240" s="2"/>
    </row>
    <row r="241" spans="1:59">
      <c r="A241" s="174" t="s">
        <v>120</v>
      </c>
      <c r="B241" s="235" t="s">
        <v>29</v>
      </c>
      <c r="C241" s="146"/>
      <c r="D241" s="146"/>
      <c r="E241" s="146"/>
      <c r="F241" s="421">
        <v>0</v>
      </c>
      <c r="G241" s="421"/>
      <c r="H241" s="2"/>
      <c r="I241" s="2"/>
      <c r="J241" s="2"/>
      <c r="K241" s="2"/>
      <c r="L241" s="108"/>
      <c r="P241" s="146"/>
      <c r="Q241" s="146"/>
      <c r="R241" s="146"/>
      <c r="S241" s="146"/>
      <c r="T241" s="146"/>
      <c r="U241" s="146"/>
      <c r="V241" s="146"/>
      <c r="W241" s="146"/>
      <c r="X241" s="146"/>
      <c r="BF241" s="2"/>
      <c r="BG241" s="2"/>
    </row>
    <row r="242" spans="1:59">
      <c r="A242" s="174" t="s">
        <v>120</v>
      </c>
      <c r="B242" s="235" t="s">
        <v>199</v>
      </c>
      <c r="C242" s="146"/>
      <c r="D242" s="146"/>
      <c r="E242" s="146"/>
      <c r="F242" s="421">
        <v>0</v>
      </c>
      <c r="G242" s="421"/>
      <c r="H242" s="2"/>
      <c r="I242" s="2"/>
      <c r="J242" s="2"/>
      <c r="K242" s="2"/>
      <c r="L242" s="108"/>
      <c r="P242" s="146"/>
      <c r="Q242" s="146"/>
      <c r="R242" s="146"/>
      <c r="S242" s="146"/>
      <c r="T242" s="146"/>
      <c r="U242" s="146"/>
      <c r="V242" s="146"/>
      <c r="W242" s="146"/>
      <c r="X242" s="146"/>
      <c r="BF242" s="2"/>
      <c r="BG242" s="2"/>
    </row>
    <row r="243" spans="1:59">
      <c r="A243" s="174" t="s">
        <v>120</v>
      </c>
      <c r="B243" s="235" t="s">
        <v>200</v>
      </c>
      <c r="C243" s="146"/>
      <c r="D243" s="146"/>
      <c r="E243" s="146"/>
      <c r="F243" s="421">
        <v>0</v>
      </c>
      <c r="G243" s="421"/>
      <c r="H243" s="2"/>
      <c r="I243" s="2"/>
      <c r="J243" s="2"/>
      <c r="K243" s="2"/>
      <c r="L243" s="108"/>
      <c r="P243" s="146"/>
      <c r="Q243" s="146"/>
      <c r="R243" s="146"/>
      <c r="S243" s="146"/>
      <c r="T243" s="146"/>
      <c r="U243" s="146"/>
      <c r="V243" s="146"/>
      <c r="W243" s="146"/>
      <c r="X243" s="146"/>
      <c r="BF243" s="2"/>
      <c r="BG243" s="2"/>
    </row>
    <row r="244" spans="1:59">
      <c r="A244" s="174" t="s">
        <v>120</v>
      </c>
      <c r="B244" s="235" t="s">
        <v>191</v>
      </c>
      <c r="C244" s="146"/>
      <c r="D244" s="146"/>
      <c r="E244" s="146"/>
      <c r="F244" s="421">
        <v>0</v>
      </c>
      <c r="G244" s="421"/>
      <c r="H244" s="2"/>
      <c r="I244" s="2"/>
      <c r="J244" s="2"/>
      <c r="K244" s="2"/>
      <c r="L244" s="108"/>
      <c r="P244" s="146"/>
      <c r="Q244" s="146"/>
      <c r="R244" s="146"/>
      <c r="S244" s="146"/>
      <c r="T244" s="146"/>
      <c r="U244" s="146"/>
      <c r="V244" s="146"/>
      <c r="W244" s="146"/>
      <c r="X244" s="146"/>
      <c r="BF244" s="2"/>
      <c r="BG244" s="2"/>
    </row>
    <row r="245" spans="1:59">
      <c r="A245" s="234"/>
      <c r="B245" s="235"/>
      <c r="C245" s="146"/>
      <c r="D245" s="146"/>
      <c r="E245" s="146"/>
      <c r="F245" s="236"/>
      <c r="G245" s="236"/>
      <c r="H245" s="2"/>
      <c r="I245" s="2"/>
      <c r="J245" s="2"/>
      <c r="K245" s="2"/>
      <c r="L245" s="108"/>
      <c r="P245" s="146"/>
      <c r="Q245" s="146"/>
      <c r="R245" s="146"/>
      <c r="S245" s="146"/>
      <c r="T245" s="146"/>
      <c r="U245" s="146"/>
      <c r="V245" s="146"/>
      <c r="W245" s="146"/>
      <c r="X245" s="146"/>
      <c r="BF245" s="2"/>
      <c r="BG245" s="2"/>
    </row>
    <row r="246" spans="1:59" s="239" customFormat="1">
      <c r="A246" s="234"/>
      <c r="B246" s="149" t="s">
        <v>201</v>
      </c>
      <c r="C246" s="235"/>
      <c r="D246" s="235"/>
      <c r="E246" s="235"/>
      <c r="F246" s="236"/>
      <c r="G246" s="236"/>
      <c r="H246" s="109"/>
      <c r="I246" s="109"/>
      <c r="J246" s="109"/>
      <c r="K246" s="109"/>
      <c r="L246" s="237"/>
      <c r="M246" s="238"/>
      <c r="O246" s="240"/>
      <c r="P246" s="235"/>
      <c r="Q246" s="235"/>
      <c r="R246" s="235"/>
      <c r="S246" s="235"/>
      <c r="T246" s="235"/>
      <c r="U246" s="235"/>
      <c r="V246" s="235"/>
      <c r="W246" s="235"/>
      <c r="X246" s="235"/>
      <c r="BF246" s="109"/>
      <c r="BG246" s="109"/>
    </row>
    <row r="247" spans="1:59" ht="15.75" customHeight="1">
      <c r="A247" s="174" t="s">
        <v>120</v>
      </c>
      <c r="B247" s="235" t="s">
        <v>202</v>
      </c>
      <c r="C247" s="148"/>
      <c r="D247" s="148"/>
      <c r="E247" s="148"/>
      <c r="F247" s="421">
        <v>0</v>
      </c>
      <c r="G247" s="421"/>
      <c r="H247" s="2"/>
      <c r="I247" s="2"/>
      <c r="J247" s="2"/>
      <c r="K247" s="2"/>
      <c r="L247" s="108"/>
      <c r="P247" s="148"/>
      <c r="Q247" s="148"/>
      <c r="R247" s="148"/>
      <c r="S247" s="148"/>
      <c r="T247" s="148"/>
      <c r="U247" s="148"/>
      <c r="V247" s="148"/>
      <c r="W247" s="148"/>
      <c r="X247" s="148"/>
      <c r="BF247" s="2"/>
      <c r="BG247" s="2"/>
    </row>
    <row r="248" spans="1:59">
      <c r="A248" s="174" t="s">
        <v>120</v>
      </c>
      <c r="B248" s="235" t="s">
        <v>203</v>
      </c>
      <c r="C248" s="146"/>
      <c r="D248" s="146"/>
      <c r="E248" s="146"/>
      <c r="F248" s="421">
        <v>0</v>
      </c>
      <c r="G248" s="421"/>
      <c r="H248" s="2"/>
      <c r="I248" s="2"/>
      <c r="J248" s="2"/>
      <c r="K248" s="2"/>
      <c r="L248" s="108"/>
      <c r="P248" s="146"/>
      <c r="Q248" s="146"/>
      <c r="R248" s="146"/>
      <c r="S248" s="146"/>
      <c r="T248" s="146"/>
      <c r="U248" s="146"/>
      <c r="V248" s="146"/>
      <c r="W248" s="146"/>
      <c r="X248" s="146"/>
      <c r="BF248" s="2"/>
      <c r="BG248" s="2"/>
    </row>
    <row r="249" spans="1:59">
      <c r="A249" s="174" t="s">
        <v>120</v>
      </c>
      <c r="B249" s="235" t="s">
        <v>312</v>
      </c>
      <c r="C249" s="146"/>
      <c r="D249" s="146"/>
      <c r="E249" s="146"/>
      <c r="F249" s="421">
        <v>0</v>
      </c>
      <c r="G249" s="421"/>
      <c r="H249" s="2"/>
      <c r="I249" s="2"/>
      <c r="J249" s="2"/>
      <c r="K249" s="2"/>
      <c r="L249" s="108"/>
      <c r="P249" s="146"/>
      <c r="Q249" s="146"/>
      <c r="R249" s="146"/>
      <c r="S249" s="146"/>
      <c r="T249" s="146"/>
      <c r="U249" s="146"/>
      <c r="V249" s="146"/>
      <c r="W249" s="146"/>
      <c r="X249" s="146"/>
      <c r="BF249" s="2"/>
      <c r="BG249" s="2"/>
    </row>
    <row r="250" spans="1:59">
      <c r="A250" s="174" t="s">
        <v>120</v>
      </c>
      <c r="B250" s="235" t="s">
        <v>204</v>
      </c>
      <c r="C250" s="146"/>
      <c r="D250" s="146"/>
      <c r="E250" s="146"/>
      <c r="F250" s="421">
        <v>0</v>
      </c>
      <c r="G250" s="421"/>
      <c r="H250" s="2"/>
      <c r="I250" s="2"/>
      <c r="J250" s="2"/>
      <c r="K250" s="2"/>
      <c r="L250" s="108"/>
      <c r="P250" s="146"/>
      <c r="Q250" s="146"/>
      <c r="R250" s="146"/>
      <c r="S250" s="146"/>
      <c r="T250" s="146"/>
      <c r="U250" s="146"/>
      <c r="V250" s="146"/>
      <c r="W250" s="146"/>
      <c r="X250" s="146"/>
      <c r="BF250" s="2"/>
      <c r="BG250" s="2"/>
    </row>
    <row r="251" spans="1:59">
      <c r="A251" s="174" t="s">
        <v>120</v>
      </c>
      <c r="B251" s="235" t="s">
        <v>205</v>
      </c>
      <c r="C251" s="146"/>
      <c r="D251" s="146"/>
      <c r="E251" s="146"/>
      <c r="F251" s="421">
        <v>0</v>
      </c>
      <c r="G251" s="421"/>
      <c r="H251" s="2"/>
      <c r="I251" s="2"/>
      <c r="J251" s="2"/>
      <c r="K251" s="2"/>
      <c r="L251" s="108"/>
      <c r="P251" s="146"/>
      <c r="Q251" s="146"/>
      <c r="R251" s="146"/>
      <c r="S251" s="146"/>
      <c r="T251" s="146"/>
      <c r="U251" s="146"/>
      <c r="V251" s="146"/>
      <c r="W251" s="146"/>
      <c r="X251" s="146"/>
      <c r="BF251" s="2"/>
      <c r="BG251" s="2"/>
    </row>
    <row r="252" spans="1:59">
      <c r="A252" s="174" t="s">
        <v>120</v>
      </c>
      <c r="B252" s="235" t="s">
        <v>206</v>
      </c>
      <c r="C252" s="146"/>
      <c r="D252" s="146"/>
      <c r="E252" s="146"/>
      <c r="F252" s="421">
        <v>0</v>
      </c>
      <c r="G252" s="421"/>
      <c r="H252" s="2"/>
      <c r="I252" s="2"/>
      <c r="J252" s="2"/>
      <c r="K252" s="2"/>
      <c r="L252" s="108"/>
      <c r="P252" s="146"/>
      <c r="Q252" s="146"/>
      <c r="R252" s="146"/>
      <c r="S252" s="146"/>
      <c r="T252" s="146"/>
      <c r="U252" s="146"/>
      <c r="V252" s="146"/>
      <c r="W252" s="146"/>
      <c r="X252" s="146"/>
      <c r="BF252" s="2"/>
      <c r="BG252" s="2"/>
    </row>
    <row r="253" spans="1:59">
      <c r="A253" s="174" t="s">
        <v>120</v>
      </c>
      <c r="B253" s="235" t="s">
        <v>207</v>
      </c>
      <c r="C253" s="146"/>
      <c r="D253" s="146"/>
      <c r="E253" s="146"/>
      <c r="F253" s="421">
        <v>0</v>
      </c>
      <c r="G253" s="421"/>
      <c r="H253" s="2"/>
      <c r="I253" s="2"/>
      <c r="J253" s="2"/>
      <c r="K253" s="2"/>
      <c r="L253" s="108"/>
      <c r="P253" s="146"/>
      <c r="Q253" s="146"/>
      <c r="R253" s="146"/>
      <c r="S253" s="146"/>
      <c r="T253" s="146"/>
      <c r="U253" s="146"/>
      <c r="V253" s="146"/>
      <c r="W253" s="146"/>
      <c r="X253" s="146"/>
      <c r="BF253" s="2"/>
      <c r="BG253" s="2"/>
    </row>
    <row r="254" spans="1:59">
      <c r="A254" s="174" t="s">
        <v>120</v>
      </c>
      <c r="B254" s="235" t="s">
        <v>103</v>
      </c>
      <c r="C254" s="146"/>
      <c r="D254" s="146"/>
      <c r="E254" s="146"/>
      <c r="F254" s="421">
        <v>0</v>
      </c>
      <c r="G254" s="421"/>
      <c r="H254" s="2"/>
      <c r="I254" s="2"/>
      <c r="J254" s="2"/>
      <c r="K254" s="2"/>
      <c r="L254" s="108"/>
      <c r="P254" s="146"/>
      <c r="Q254" s="146"/>
      <c r="R254" s="146"/>
      <c r="S254" s="146"/>
      <c r="T254" s="146"/>
      <c r="U254" s="146"/>
      <c r="V254" s="146"/>
      <c r="W254" s="146"/>
      <c r="X254" s="146"/>
      <c r="BF254" s="2"/>
      <c r="BG254" s="2"/>
    </row>
    <row r="255" spans="1:59">
      <c r="A255" s="174" t="s">
        <v>120</v>
      </c>
      <c r="B255" s="235" t="s">
        <v>208</v>
      </c>
      <c r="C255" s="146"/>
      <c r="D255" s="146"/>
      <c r="E255" s="146"/>
      <c r="F255" s="421">
        <v>0</v>
      </c>
      <c r="G255" s="421"/>
      <c r="H255" s="2"/>
      <c r="I255" s="2"/>
      <c r="J255" s="2"/>
      <c r="K255" s="2"/>
      <c r="L255" s="108"/>
      <c r="P255" s="146"/>
      <c r="Q255" s="146"/>
      <c r="R255" s="146"/>
      <c r="S255" s="146"/>
      <c r="T255" s="146"/>
      <c r="U255" s="146"/>
      <c r="V255" s="146"/>
      <c r="W255" s="146"/>
      <c r="X255" s="146"/>
      <c r="BF255" s="2"/>
      <c r="BG255" s="2"/>
    </row>
    <row r="256" spans="1:59">
      <c r="A256" s="174" t="s">
        <v>120</v>
      </c>
      <c r="B256" s="235" t="s">
        <v>209</v>
      </c>
      <c r="C256" s="146"/>
      <c r="D256" s="146"/>
      <c r="E256" s="146"/>
      <c r="F256" s="421">
        <v>0</v>
      </c>
      <c r="G256" s="421"/>
      <c r="H256" s="2"/>
      <c r="I256" s="2"/>
      <c r="J256" s="2"/>
      <c r="K256" s="2"/>
      <c r="L256" s="108"/>
      <c r="P256" s="146"/>
      <c r="Q256" s="146"/>
      <c r="R256" s="146"/>
      <c r="S256" s="146"/>
      <c r="T256" s="146"/>
      <c r="U256" s="146"/>
      <c r="V256" s="146"/>
      <c r="W256" s="146"/>
      <c r="X256" s="146"/>
      <c r="BF256" s="2"/>
      <c r="BG256" s="2"/>
    </row>
    <row r="257" spans="1:59">
      <c r="A257" s="174" t="s">
        <v>120</v>
      </c>
      <c r="B257" s="235" t="s">
        <v>210</v>
      </c>
      <c r="C257" s="146"/>
      <c r="D257" s="146"/>
      <c r="E257" s="146"/>
      <c r="F257" s="421">
        <v>0</v>
      </c>
      <c r="G257" s="421"/>
      <c r="H257" s="2"/>
      <c r="I257" s="2"/>
      <c r="J257" s="2"/>
      <c r="K257" s="2"/>
      <c r="L257" s="108"/>
      <c r="P257" s="146"/>
      <c r="Q257" s="146"/>
      <c r="R257" s="146"/>
      <c r="S257" s="146"/>
      <c r="T257" s="146"/>
      <c r="U257" s="146"/>
      <c r="V257" s="146"/>
      <c r="W257" s="146"/>
      <c r="X257" s="146"/>
      <c r="BF257" s="2"/>
      <c r="BG257" s="2"/>
    </row>
    <row r="258" spans="1:59">
      <c r="A258" s="174" t="s">
        <v>120</v>
      </c>
      <c r="B258" s="235" t="s">
        <v>211</v>
      </c>
      <c r="C258" s="146"/>
      <c r="D258" s="146"/>
      <c r="E258" s="146"/>
      <c r="F258" s="421">
        <v>0</v>
      </c>
      <c r="G258" s="421"/>
      <c r="H258" s="2"/>
      <c r="I258" s="2"/>
      <c r="J258" s="2"/>
      <c r="K258" s="2"/>
      <c r="L258" s="108"/>
      <c r="P258" s="146"/>
      <c r="Q258" s="146"/>
      <c r="R258" s="146"/>
      <c r="S258" s="146"/>
      <c r="T258" s="146"/>
      <c r="U258" s="146"/>
      <c r="V258" s="146"/>
      <c r="W258" s="146"/>
      <c r="X258" s="146"/>
      <c r="BF258" s="2"/>
      <c r="BG258" s="2"/>
    </row>
    <row r="259" spans="1:59" ht="16.2">
      <c r="A259" s="174" t="s">
        <v>120</v>
      </c>
      <c r="B259" s="235" t="s">
        <v>212</v>
      </c>
      <c r="C259" s="146"/>
      <c r="D259" s="146"/>
      <c r="E259" s="146"/>
      <c r="F259" s="421">
        <v>0</v>
      </c>
      <c r="G259" s="421"/>
      <c r="H259" s="2"/>
      <c r="I259" s="311" t="str">
        <f>IF(G214&gt;0,IF(F259=0,"Confirm Cost of Bond Issuance.",""),IF(F259=0,"","Confirm Cost of Bond Issuance"))</f>
        <v/>
      </c>
      <c r="J259" s="2"/>
      <c r="K259" s="2"/>
      <c r="L259" s="108"/>
      <c r="P259" s="146"/>
      <c r="Q259" s="146"/>
      <c r="R259" s="146"/>
      <c r="S259" s="146"/>
      <c r="T259" s="146"/>
      <c r="U259" s="146"/>
      <c r="V259" s="146"/>
      <c r="W259" s="146"/>
      <c r="X259" s="146"/>
      <c r="BF259" s="2"/>
      <c r="BG259" s="2"/>
    </row>
    <row r="260" spans="1:59">
      <c r="A260" s="174" t="s">
        <v>120</v>
      </c>
      <c r="B260" s="235" t="s">
        <v>191</v>
      </c>
      <c r="C260" s="146"/>
      <c r="D260" s="146"/>
      <c r="E260" s="146"/>
      <c r="F260" s="421">
        <v>0</v>
      </c>
      <c r="G260" s="421"/>
      <c r="H260" s="2"/>
      <c r="I260" s="2"/>
      <c r="J260" s="2"/>
      <c r="K260" s="2"/>
      <c r="L260" s="108"/>
      <c r="P260" s="146"/>
      <c r="Q260" s="146"/>
      <c r="R260" s="146"/>
      <c r="S260" s="146"/>
      <c r="T260" s="146"/>
      <c r="U260" s="146"/>
      <c r="V260" s="146"/>
      <c r="W260" s="146"/>
      <c r="X260" s="146"/>
      <c r="BF260" s="2"/>
      <c r="BG260" s="2"/>
    </row>
    <row r="261" spans="1:59">
      <c r="A261" s="175"/>
      <c r="B261" s="235"/>
      <c r="C261" s="146"/>
      <c r="D261" s="146"/>
      <c r="E261" s="146"/>
      <c r="F261" s="154"/>
      <c r="G261" s="154"/>
      <c r="H261" s="2"/>
      <c r="I261" s="2"/>
      <c r="J261" s="2"/>
      <c r="K261" s="2"/>
      <c r="L261" s="108"/>
      <c r="P261" s="146"/>
      <c r="Q261" s="146"/>
      <c r="R261" s="146"/>
      <c r="S261" s="146"/>
      <c r="T261" s="146"/>
      <c r="U261" s="146"/>
      <c r="V261" s="146"/>
      <c r="W261" s="146"/>
      <c r="X261" s="146"/>
      <c r="BF261" s="2"/>
      <c r="BG261" s="2"/>
    </row>
    <row r="262" spans="1:59">
      <c r="A262" s="175"/>
      <c r="B262" s="149" t="s">
        <v>213</v>
      </c>
      <c r="C262" s="146"/>
      <c r="D262" s="146"/>
      <c r="E262" s="146"/>
      <c r="F262" s="154"/>
      <c r="G262" s="154"/>
      <c r="H262" s="2"/>
      <c r="I262" s="2"/>
      <c r="J262" s="2"/>
      <c r="K262" s="2"/>
      <c r="L262" s="108"/>
      <c r="P262" s="146"/>
      <c r="Q262" s="146"/>
      <c r="R262" s="146"/>
      <c r="S262" s="146"/>
      <c r="T262" s="146"/>
      <c r="U262" s="146"/>
      <c r="V262" s="146"/>
      <c r="W262" s="146"/>
      <c r="X262" s="146"/>
      <c r="BF262" s="2"/>
      <c r="BG262" s="2"/>
    </row>
    <row r="263" spans="1:59" ht="15.75" customHeight="1">
      <c r="A263" s="174" t="s">
        <v>120</v>
      </c>
      <c r="B263" s="235" t="s">
        <v>214</v>
      </c>
      <c r="C263" s="148"/>
      <c r="D263" s="148"/>
      <c r="E263" s="148"/>
      <c r="F263" s="421">
        <v>0</v>
      </c>
      <c r="G263" s="421"/>
      <c r="H263" s="2"/>
      <c r="I263" s="2"/>
      <c r="J263" s="2"/>
      <c r="K263" s="2"/>
      <c r="L263" s="108"/>
      <c r="P263" s="148"/>
      <c r="Q263" s="148"/>
      <c r="R263" s="148"/>
      <c r="S263" s="148"/>
      <c r="T263" s="148"/>
      <c r="U263" s="148"/>
      <c r="V263" s="148"/>
      <c r="W263" s="148"/>
      <c r="X263" s="148"/>
      <c r="BF263" s="2"/>
      <c r="BG263" s="2"/>
    </row>
    <row r="264" spans="1:59">
      <c r="A264" s="174" t="s">
        <v>120</v>
      </c>
      <c r="B264" s="235" t="s">
        <v>53</v>
      </c>
      <c r="C264" s="146"/>
      <c r="D264" s="146"/>
      <c r="E264" s="146"/>
      <c r="F264" s="421">
        <v>0</v>
      </c>
      <c r="G264" s="421"/>
      <c r="H264" s="2"/>
      <c r="I264" s="2"/>
      <c r="J264" s="2"/>
      <c r="K264" s="2"/>
      <c r="L264" s="108"/>
      <c r="P264" s="146"/>
      <c r="Q264" s="146"/>
      <c r="R264" s="146"/>
      <c r="S264" s="146"/>
      <c r="T264" s="146"/>
      <c r="U264" s="146"/>
      <c r="V264" s="146"/>
      <c r="W264" s="146"/>
      <c r="X264" s="146"/>
      <c r="BF264" s="2"/>
      <c r="BG264" s="2"/>
    </row>
    <row r="265" spans="1:59">
      <c r="A265" s="174" t="s">
        <v>120</v>
      </c>
      <c r="B265" s="235" t="s">
        <v>51</v>
      </c>
      <c r="C265" s="146"/>
      <c r="D265" s="146"/>
      <c r="E265" s="146"/>
      <c r="F265" s="421">
        <v>0</v>
      </c>
      <c r="G265" s="421"/>
      <c r="H265" s="2"/>
      <c r="I265" s="2"/>
      <c r="J265" s="2"/>
      <c r="K265" s="2"/>
      <c r="L265" s="108"/>
      <c r="P265" s="146"/>
      <c r="Q265" s="146"/>
      <c r="R265" s="146"/>
      <c r="S265" s="146"/>
      <c r="T265" s="146"/>
      <c r="U265" s="146"/>
      <c r="V265" s="146"/>
      <c r="W265" s="146"/>
      <c r="X265" s="146"/>
      <c r="BF265" s="2"/>
      <c r="BG265" s="2"/>
    </row>
    <row r="266" spans="1:59">
      <c r="A266" s="174" t="s">
        <v>120</v>
      </c>
      <c r="B266" s="235" t="s">
        <v>215</v>
      </c>
      <c r="C266" s="146"/>
      <c r="D266" s="146"/>
      <c r="E266" s="146"/>
      <c r="F266" s="421">
        <v>0</v>
      </c>
      <c r="G266" s="421"/>
      <c r="H266" s="2"/>
      <c r="I266" s="2"/>
      <c r="J266" s="2"/>
      <c r="K266" s="2"/>
      <c r="L266" s="108"/>
      <c r="P266" s="146"/>
      <c r="Q266" s="146"/>
      <c r="R266" s="146"/>
      <c r="S266" s="146"/>
      <c r="T266" s="146"/>
      <c r="U266" s="146"/>
      <c r="V266" s="146"/>
      <c r="W266" s="146"/>
      <c r="X266" s="146"/>
      <c r="BF266" s="2"/>
      <c r="BG266" s="2"/>
    </row>
    <row r="267" spans="1:59">
      <c r="A267" s="174" t="s">
        <v>120</v>
      </c>
      <c r="B267" s="235" t="s">
        <v>191</v>
      </c>
      <c r="C267" s="146"/>
      <c r="D267" s="146"/>
      <c r="E267" s="146"/>
      <c r="F267" s="421">
        <v>0</v>
      </c>
      <c r="G267" s="421"/>
      <c r="H267" s="2"/>
      <c r="I267" s="2"/>
      <c r="J267" s="2"/>
      <c r="K267" s="2"/>
      <c r="L267" s="108"/>
      <c r="P267" s="146"/>
      <c r="Q267" s="146"/>
      <c r="R267" s="146"/>
      <c r="S267" s="146"/>
      <c r="T267" s="146"/>
      <c r="U267" s="146"/>
      <c r="V267" s="146"/>
      <c r="W267" s="146"/>
      <c r="X267" s="146"/>
      <c r="BF267" s="2"/>
      <c r="BG267" s="2"/>
    </row>
    <row r="268" spans="1:59">
      <c r="A268" s="175"/>
      <c r="B268" s="235"/>
      <c r="C268" s="146"/>
      <c r="D268" s="146"/>
      <c r="E268" s="146"/>
      <c r="F268" s="154"/>
      <c r="G268" s="154"/>
      <c r="H268" s="2"/>
      <c r="I268" s="2"/>
      <c r="J268" s="2"/>
      <c r="K268" s="2"/>
      <c r="L268" s="108"/>
      <c r="P268" s="146"/>
      <c r="Q268" s="146"/>
      <c r="R268" s="146"/>
      <c r="S268" s="146"/>
      <c r="T268" s="146"/>
      <c r="U268" s="146"/>
      <c r="V268" s="146"/>
      <c r="W268" s="146"/>
      <c r="X268" s="146"/>
      <c r="BF268" s="2"/>
      <c r="BG268" s="2"/>
    </row>
    <row r="269" spans="1:59">
      <c r="A269" s="175"/>
      <c r="B269" s="149" t="s">
        <v>216</v>
      </c>
      <c r="C269" s="146"/>
      <c r="D269" s="146"/>
      <c r="E269" s="146"/>
      <c r="F269" s="154"/>
      <c r="G269" s="154"/>
      <c r="H269" s="2"/>
      <c r="I269" s="2"/>
      <c r="J269" s="2"/>
      <c r="K269" s="2"/>
      <c r="L269" s="108"/>
      <c r="P269" s="146"/>
      <c r="Q269" s="146"/>
      <c r="R269" s="146"/>
      <c r="S269" s="146"/>
      <c r="T269" s="146"/>
      <c r="U269" s="146"/>
      <c r="V269" s="146"/>
      <c r="W269" s="146"/>
      <c r="X269" s="146"/>
      <c r="BF269" s="2"/>
      <c r="BG269" s="2"/>
    </row>
    <row r="270" spans="1:59" ht="15.75" customHeight="1" thickBot="1">
      <c r="A270" s="174" t="s">
        <v>120</v>
      </c>
      <c r="B270" s="235" t="s">
        <v>216</v>
      </c>
      <c r="C270" s="148"/>
      <c r="D270" s="148"/>
      <c r="E270" s="148"/>
      <c r="F270" s="429">
        <v>0</v>
      </c>
      <c r="G270" s="429"/>
      <c r="H270" s="2"/>
      <c r="I270" s="2"/>
      <c r="J270" s="2"/>
      <c r="K270" s="2"/>
      <c r="L270" s="108"/>
      <c r="P270" s="148"/>
      <c r="Q270" s="148"/>
      <c r="R270" s="148"/>
      <c r="S270" s="148"/>
      <c r="T270" s="148"/>
      <c r="U270" s="148"/>
      <c r="V270" s="148"/>
      <c r="W270" s="148"/>
      <c r="X270" s="148"/>
      <c r="BF270" s="2"/>
      <c r="BG270" s="2"/>
    </row>
    <row r="271" spans="1:59" ht="16.8" thickTop="1">
      <c r="A271" s="175"/>
      <c r="B271" s="386" t="s">
        <v>281</v>
      </c>
      <c r="C271" s="255"/>
      <c r="D271" s="255"/>
      <c r="E271" s="255"/>
      <c r="F271" s="430">
        <f>SUM(F226:O270)</f>
        <v>0</v>
      </c>
      <c r="G271" s="430"/>
      <c r="H271" s="115" t="str">
        <f>IF(F271&lt;=G222,"","FATAL ERROR: Sources and Uses do not balance")</f>
        <v/>
      </c>
      <c r="I271" s="2"/>
      <c r="J271" s="2"/>
      <c r="K271" s="2"/>
      <c r="L271" s="108"/>
      <c r="O271" s="16">
        <f>IF(F271&lt;=G222,0,1)</f>
        <v>0</v>
      </c>
      <c r="P271" s="146"/>
      <c r="Q271" s="146"/>
      <c r="R271" s="146"/>
      <c r="S271" s="146"/>
      <c r="T271" s="146"/>
      <c r="U271" s="146"/>
      <c r="V271" s="146"/>
      <c r="W271" s="146"/>
      <c r="X271" s="146"/>
      <c r="BF271" s="2"/>
      <c r="BG271" s="2"/>
    </row>
    <row r="272" spans="1:59">
      <c r="A272" s="143"/>
      <c r="B272" s="150"/>
      <c r="C272" s="135"/>
      <c r="D272" s="135"/>
      <c r="E272" s="135"/>
      <c r="F272" s="135"/>
      <c r="G272" s="135"/>
      <c r="H272" s="2"/>
      <c r="I272" s="2"/>
      <c r="J272" s="2"/>
      <c r="K272" s="2"/>
      <c r="L272" s="108"/>
      <c r="P272" s="135"/>
      <c r="Q272" s="135"/>
      <c r="R272" s="135"/>
      <c r="S272" s="135"/>
      <c r="T272" s="135"/>
      <c r="U272" s="135"/>
      <c r="V272" s="135"/>
      <c r="W272" s="135"/>
      <c r="X272" s="135"/>
      <c r="BF272" s="2"/>
      <c r="BG272" s="2"/>
    </row>
    <row r="273" spans="1:59">
      <c r="A273" s="252"/>
      <c r="B273" s="3"/>
      <c r="C273" s="3"/>
      <c r="D273" s="3"/>
      <c r="E273" s="3"/>
      <c r="F273" s="3"/>
      <c r="G273" s="3"/>
      <c r="H273" s="3"/>
      <c r="I273" s="3"/>
      <c r="J273" s="3"/>
      <c r="K273" s="3"/>
      <c r="L273" s="3"/>
      <c r="N273" s="134"/>
      <c r="P273" s="134"/>
      <c r="Q273" s="134"/>
      <c r="R273" s="134"/>
      <c r="S273" s="134"/>
      <c r="T273" s="134"/>
      <c r="U273" s="134"/>
      <c r="V273" s="134"/>
      <c r="W273" s="134"/>
      <c r="X273" s="134"/>
      <c r="Y273" s="134"/>
      <c r="Z273" s="134"/>
      <c r="AA273" s="134"/>
      <c r="AB273" s="134"/>
      <c r="AC273" s="134"/>
      <c r="AD273" s="134"/>
      <c r="AE273" s="134"/>
      <c r="AF273" s="134"/>
      <c r="AG273" s="134"/>
      <c r="AH273" s="134"/>
      <c r="AI273" s="134"/>
      <c r="AJ273" s="134"/>
      <c r="AK273" s="134"/>
      <c r="AL273" s="134"/>
      <c r="AM273" s="134"/>
      <c r="AN273" s="134"/>
      <c r="AO273" s="134"/>
      <c r="AP273" s="134"/>
      <c r="AQ273" s="134"/>
      <c r="AR273" s="134"/>
      <c r="AS273" s="134"/>
      <c r="AT273" s="134"/>
      <c r="AU273" s="134"/>
      <c r="AV273" s="134"/>
      <c r="AW273" s="134"/>
      <c r="AX273" s="134"/>
      <c r="AY273" s="134"/>
      <c r="AZ273" s="134"/>
      <c r="BA273" s="134"/>
      <c r="BB273" s="134"/>
      <c r="BC273" s="134"/>
      <c r="BD273" s="134"/>
      <c r="BE273" s="134"/>
      <c r="BF273" s="134"/>
      <c r="BG273" s="134"/>
    </row>
    <row r="274" spans="1:59">
      <c r="A274" s="246" t="str">
        <f>"Section 9: Projects Utilizing "&amp;P274&amp;" Low Income Housing Tax Credits ('LIHTCs')"</f>
        <v>Section 9: Projects Utilizing  Low Income Housing Tax Credits ('LIHTCs')</v>
      </c>
      <c r="B274" s="247"/>
      <c r="C274" s="247"/>
      <c r="D274" s="247"/>
      <c r="E274" s="247"/>
      <c r="F274" s="247"/>
      <c r="G274" s="247"/>
      <c r="H274" s="247"/>
      <c r="I274" s="247"/>
      <c r="J274" s="247"/>
      <c r="K274" s="247"/>
      <c r="L274" s="248"/>
      <c r="N274" s="352"/>
      <c r="P274" s="352" t="str">
        <f>IF(G214&gt;0,IF(G215&gt;0,"Both 4% and 9%","4%"),IF(G215&gt;0,"9%",""))</f>
        <v/>
      </c>
      <c r="Q274" s="352"/>
      <c r="R274" s="352"/>
      <c r="S274" s="352"/>
      <c r="T274" s="352"/>
      <c r="U274" s="352"/>
      <c r="V274" s="352"/>
      <c r="W274" s="352"/>
      <c r="X274" s="352"/>
      <c r="Y274" s="352"/>
      <c r="Z274" s="352"/>
      <c r="AA274" s="352"/>
      <c r="AB274" s="352"/>
      <c r="AC274" s="352"/>
      <c r="AD274" s="352"/>
      <c r="AE274" s="352"/>
      <c r="AF274" s="352"/>
      <c r="AG274" s="352"/>
      <c r="AH274" s="352"/>
      <c r="AI274" s="352"/>
      <c r="AJ274" s="352"/>
      <c r="AK274" s="352"/>
      <c r="AL274" s="352"/>
      <c r="AM274" s="352"/>
      <c r="AN274" s="352"/>
      <c r="AO274" s="352"/>
      <c r="AP274" s="352"/>
      <c r="AQ274" s="352"/>
      <c r="AR274" s="352"/>
      <c r="AS274" s="352"/>
      <c r="AT274" s="352"/>
      <c r="AU274" s="352"/>
      <c r="AV274" s="352"/>
      <c r="AW274" s="352"/>
      <c r="AX274" s="352"/>
      <c r="AY274" s="352"/>
      <c r="AZ274" s="352"/>
      <c r="BA274" s="352"/>
      <c r="BB274" s="352"/>
      <c r="BC274" s="352"/>
      <c r="BD274" s="352"/>
      <c r="BE274" s="352"/>
      <c r="BF274" s="352"/>
      <c r="BG274" s="134"/>
    </row>
    <row r="275" spans="1:59">
      <c r="A275" s="170" t="str">
        <f>IF(P274="","You are not proposing to use LIHTCs. Skip this section.","Enter below information regarding your proposed use of LIHTCs:")</f>
        <v>You are not proposing to use LIHTCs. Skip this section.</v>
      </c>
      <c r="B275" s="353"/>
      <c r="C275" s="353"/>
      <c r="D275" s="353"/>
      <c r="E275" s="353"/>
      <c r="F275" s="353"/>
      <c r="G275" s="353"/>
      <c r="H275" s="353"/>
      <c r="I275" s="353"/>
      <c r="J275" s="353"/>
      <c r="K275" s="353"/>
      <c r="L275" s="354"/>
      <c r="N275" s="353"/>
      <c r="P275" s="353"/>
      <c r="Q275" s="353"/>
      <c r="R275" s="353"/>
      <c r="S275" s="353"/>
      <c r="T275" s="353"/>
      <c r="U275" s="353"/>
      <c r="V275" s="353"/>
      <c r="W275" s="353"/>
      <c r="X275" s="353"/>
      <c r="Y275" s="353"/>
      <c r="Z275" s="353"/>
      <c r="AA275" s="353"/>
      <c r="AB275" s="353"/>
      <c r="AC275" s="353"/>
      <c r="AD275" s="353"/>
      <c r="AE275" s="353"/>
      <c r="AF275" s="353"/>
      <c r="AG275" s="353"/>
      <c r="AH275" s="353"/>
      <c r="AI275" s="353"/>
      <c r="AJ275" s="353"/>
      <c r="AK275" s="136"/>
      <c r="AL275" s="136"/>
      <c r="AM275" s="353"/>
      <c r="AN275" s="353"/>
      <c r="AO275" s="166" t="s">
        <v>120</v>
      </c>
      <c r="AP275" s="166"/>
      <c r="AQ275" s="353"/>
      <c r="AR275" s="353"/>
      <c r="AS275" s="353"/>
      <c r="AT275" s="353"/>
      <c r="AU275" s="353"/>
      <c r="AV275" s="353"/>
      <c r="AW275" s="353"/>
      <c r="AX275" s="353"/>
      <c r="AY275" s="353"/>
      <c r="AZ275" s="353"/>
      <c r="BA275" s="353"/>
      <c r="BB275" s="353"/>
      <c r="BC275" s="353"/>
      <c r="BD275" s="353"/>
      <c r="BE275" s="353"/>
      <c r="BF275" s="353"/>
      <c r="BG275" s="134"/>
    </row>
    <row r="276" spans="1:59" ht="16.2">
      <c r="A276" s="243" t="s">
        <v>120</v>
      </c>
      <c r="B276" s="146" t="s">
        <v>242</v>
      </c>
      <c r="C276" s="2"/>
      <c r="D276" s="355"/>
      <c r="E276" s="355"/>
      <c r="F276" s="184"/>
      <c r="G276" s="169"/>
      <c r="H276" s="167"/>
      <c r="I276" s="167"/>
      <c r="J276" s="355"/>
      <c r="K276" s="355"/>
      <c r="L276" s="356"/>
      <c r="N276" s="355"/>
      <c r="P276" s="7" t="s">
        <v>82</v>
      </c>
      <c r="Q276" s="7" t="s">
        <v>83</v>
      </c>
      <c r="R276" s="355"/>
      <c r="S276" s="355"/>
      <c r="T276" s="355"/>
      <c r="U276" s="355"/>
      <c r="V276" s="355"/>
      <c r="W276" s="355"/>
      <c r="X276" s="355"/>
      <c r="Y276" s="355"/>
      <c r="Z276" s="355"/>
      <c r="AA276" s="355"/>
      <c r="AB276" s="167"/>
      <c r="AC276" s="167"/>
      <c r="AD276" s="167"/>
      <c r="AE276" s="167"/>
      <c r="AF276" s="139"/>
      <c r="AG276" s="355"/>
      <c r="AH276" s="357" t="str">
        <f>IF(AND(BB265="9% LIHTC",AB276="YES"),"Attach the reservation letter and skip to Section "&amp;#REF!,IF(AB276="","","Complete the rest of Section "&amp;BH274))</f>
        <v/>
      </c>
      <c r="AI276" s="355"/>
      <c r="AJ276" s="355"/>
      <c r="AK276" s="355"/>
      <c r="AL276" s="355"/>
      <c r="AM276" s="355"/>
      <c r="AN276" s="355"/>
      <c r="AO276" s="355"/>
      <c r="AP276" s="355"/>
      <c r="AQ276" s="355"/>
      <c r="AR276" s="355"/>
      <c r="AS276" s="355"/>
      <c r="AT276" s="355"/>
      <c r="AU276" s="355"/>
      <c r="AV276" s="355"/>
      <c r="AW276" s="355"/>
      <c r="AX276" s="355"/>
      <c r="AY276" s="355"/>
      <c r="AZ276" s="355"/>
      <c r="BA276" s="355"/>
      <c r="BB276" s="355"/>
      <c r="BC276" s="355"/>
      <c r="BD276" s="355"/>
      <c r="BE276" s="355"/>
      <c r="BF276" s="358"/>
      <c r="BG276" s="134"/>
    </row>
    <row r="277" spans="1:59" ht="49.5" customHeight="1">
      <c r="A277" s="475" t="s">
        <v>285</v>
      </c>
      <c r="B277" s="476"/>
      <c r="C277" s="476"/>
      <c r="D277" s="476"/>
      <c r="E277" s="476"/>
      <c r="F277" s="476"/>
      <c r="G277" s="476"/>
      <c r="H277" s="476"/>
      <c r="I277" s="476"/>
      <c r="J277" s="476"/>
      <c r="K277" s="476"/>
      <c r="L277" s="477"/>
      <c r="N277" s="145"/>
      <c r="P277" s="145"/>
      <c r="Q277" s="145"/>
      <c r="R277" s="145"/>
      <c r="S277" s="145"/>
      <c r="T277" s="145"/>
      <c r="U277" s="145"/>
      <c r="V277" s="145"/>
      <c r="W277" s="145"/>
      <c r="X277" s="145"/>
      <c r="Y277" s="145"/>
      <c r="Z277" s="145"/>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34"/>
    </row>
    <row r="278" spans="1:59" ht="63" customHeight="1">
      <c r="A278" s="491" t="s">
        <v>243</v>
      </c>
      <c r="B278" s="492"/>
      <c r="C278" s="492"/>
      <c r="D278" s="492"/>
      <c r="E278" s="492"/>
      <c r="F278" s="492"/>
      <c r="G278" s="492"/>
      <c r="H278" s="492"/>
      <c r="I278" s="492"/>
      <c r="J278" s="492"/>
      <c r="K278" s="492"/>
      <c r="L278" s="493"/>
      <c r="N278" s="359"/>
      <c r="P278" s="359"/>
      <c r="Q278" s="359"/>
      <c r="R278" s="359"/>
      <c r="S278" s="359"/>
      <c r="T278" s="359"/>
      <c r="U278" s="359"/>
      <c r="V278" s="359"/>
      <c r="W278" s="359"/>
      <c r="X278" s="359"/>
      <c r="Y278" s="359"/>
      <c r="Z278" s="359"/>
      <c r="AA278" s="359"/>
      <c r="AB278" s="359"/>
      <c r="AC278" s="359"/>
      <c r="AD278" s="359"/>
      <c r="AE278" s="359"/>
      <c r="AF278" s="359"/>
      <c r="AG278" s="359"/>
      <c r="AH278" s="359"/>
      <c r="AI278" s="359"/>
      <c r="AJ278" s="359"/>
      <c r="AK278" s="359"/>
      <c r="AL278" s="359"/>
      <c r="AM278" s="359"/>
      <c r="AN278" s="359"/>
      <c r="AO278" s="359"/>
      <c r="AP278" s="359"/>
      <c r="AQ278" s="359"/>
      <c r="AR278" s="359"/>
      <c r="AS278" s="359"/>
      <c r="AT278" s="359"/>
      <c r="AU278" s="359"/>
      <c r="AV278" s="359"/>
      <c r="AW278" s="359"/>
      <c r="AX278" s="359"/>
      <c r="AY278" s="359"/>
      <c r="AZ278" s="359"/>
      <c r="BA278" s="359"/>
      <c r="BB278" s="359"/>
      <c r="BC278" s="359"/>
      <c r="BD278" s="359"/>
      <c r="BE278" s="359"/>
      <c r="BF278" s="359"/>
      <c r="BG278" s="134"/>
    </row>
    <row r="279" spans="1:59" ht="34.5" customHeight="1">
      <c r="A279" s="494" t="s">
        <v>244</v>
      </c>
      <c r="B279" s="495"/>
      <c r="C279" s="495"/>
      <c r="D279" s="495"/>
      <c r="E279" s="495"/>
      <c r="F279" s="495"/>
      <c r="G279" s="495"/>
      <c r="H279" s="495"/>
      <c r="I279" s="495"/>
      <c r="J279" s="495"/>
      <c r="K279" s="495"/>
      <c r="L279" s="496"/>
      <c r="N279" s="141"/>
      <c r="P279" s="141"/>
      <c r="Q279" s="141"/>
      <c r="R279" s="141"/>
      <c r="S279" s="141"/>
      <c r="T279" s="141"/>
      <c r="U279" s="141"/>
      <c r="V279" s="141"/>
      <c r="W279" s="141"/>
      <c r="X279" s="141"/>
      <c r="Y279" s="141"/>
      <c r="Z279" s="141"/>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34"/>
    </row>
    <row r="280" spans="1:59" ht="42.75" customHeight="1">
      <c r="A280" s="491" t="s">
        <v>245</v>
      </c>
      <c r="B280" s="492"/>
      <c r="C280" s="492"/>
      <c r="D280" s="492"/>
      <c r="E280" s="492"/>
      <c r="F280" s="492"/>
      <c r="G280" s="492"/>
      <c r="H280" s="492"/>
      <c r="I280" s="492"/>
      <c r="J280" s="492"/>
      <c r="K280" s="492"/>
      <c r="L280" s="493"/>
      <c r="N280" s="359"/>
      <c r="P280" s="359"/>
      <c r="Q280" s="359"/>
      <c r="R280" s="359"/>
      <c r="S280" s="359"/>
      <c r="T280" s="359"/>
      <c r="U280" s="359"/>
      <c r="V280" s="359"/>
      <c r="W280" s="359"/>
      <c r="X280" s="359"/>
      <c r="Y280" s="359"/>
      <c r="Z280" s="359"/>
      <c r="AA280" s="359"/>
      <c r="AB280" s="359"/>
      <c r="AC280" s="359"/>
      <c r="AD280" s="359"/>
      <c r="AE280" s="359"/>
      <c r="AF280" s="359"/>
      <c r="AG280" s="359"/>
      <c r="AH280" s="359"/>
      <c r="AI280" s="359"/>
      <c r="AJ280" s="359"/>
      <c r="AK280" s="359"/>
      <c r="AL280" s="359"/>
      <c r="AM280" s="359"/>
      <c r="AN280" s="359"/>
      <c r="AO280" s="359"/>
      <c r="AP280" s="359"/>
      <c r="AQ280" s="359"/>
      <c r="AR280" s="359"/>
      <c r="AS280" s="359"/>
      <c r="AT280" s="359"/>
      <c r="AU280" s="359"/>
      <c r="AV280" s="359"/>
      <c r="AW280" s="359"/>
      <c r="AX280" s="359"/>
      <c r="AY280" s="359"/>
      <c r="AZ280" s="359"/>
      <c r="BA280" s="359"/>
      <c r="BB280" s="359"/>
      <c r="BC280" s="359"/>
      <c r="BD280" s="359"/>
      <c r="BE280" s="359"/>
      <c r="BF280" s="359"/>
      <c r="BG280" s="134"/>
    </row>
    <row r="281" spans="1:59">
      <c r="A281" s="170" t="str">
        <f>IF(P274="4%","Since you are only using 4% LIHTCs, you do not need to complete the following questions.","")</f>
        <v/>
      </c>
      <c r="B281" s="360"/>
      <c r="C281" s="360"/>
      <c r="D281" s="360"/>
      <c r="E281" s="360"/>
      <c r="F281" s="360"/>
      <c r="G281" s="360"/>
      <c r="H281" s="360"/>
      <c r="I281" s="360"/>
      <c r="J281" s="360"/>
      <c r="K281" s="360"/>
      <c r="L281" s="361"/>
      <c r="N281" s="362"/>
      <c r="P281" s="362"/>
      <c r="Q281" s="362"/>
      <c r="R281" s="362"/>
      <c r="S281" s="362"/>
      <c r="T281" s="362"/>
      <c r="U281" s="362"/>
      <c r="V281" s="362"/>
      <c r="W281" s="362"/>
      <c r="X281" s="362"/>
      <c r="Y281" s="362"/>
      <c r="Z281" s="362"/>
      <c r="AA281" s="362"/>
      <c r="AB281" s="362"/>
      <c r="AC281" s="362"/>
      <c r="AD281" s="362"/>
      <c r="AE281" s="362"/>
      <c r="AF281" s="362"/>
      <c r="AG281" s="362"/>
      <c r="AH281" s="362"/>
      <c r="AI281" s="362"/>
      <c r="AJ281" s="362"/>
      <c r="AK281" s="362"/>
      <c r="AL281" s="362"/>
      <c r="AM281" s="362"/>
      <c r="AN281" s="362"/>
      <c r="AO281" s="362"/>
      <c r="AP281" s="362"/>
      <c r="AQ281" s="362"/>
      <c r="AR281" s="362"/>
      <c r="AS281" s="362"/>
      <c r="AT281" s="362"/>
      <c r="AU281" s="362"/>
      <c r="AV281" s="362"/>
      <c r="AW281" s="362"/>
      <c r="AX281" s="362"/>
      <c r="AY281" s="362"/>
      <c r="AZ281" s="362"/>
      <c r="BA281" s="362"/>
      <c r="BB281" s="362"/>
      <c r="BC281" s="362"/>
      <c r="BD281" s="362"/>
      <c r="BE281" s="362"/>
      <c r="BF281" s="362"/>
      <c r="BG281" s="134"/>
    </row>
    <row r="282" spans="1:59" ht="15.75" customHeight="1">
      <c r="A282" s="144" t="s">
        <v>252</v>
      </c>
      <c r="B282" s="145"/>
      <c r="C282" s="145"/>
      <c r="D282" s="145"/>
      <c r="E282" s="145"/>
      <c r="F282" s="145"/>
      <c r="G282" s="145"/>
      <c r="H282" s="145"/>
      <c r="I282" s="145"/>
      <c r="J282" s="145"/>
      <c r="K282" s="184"/>
      <c r="L282" s="108"/>
      <c r="N282" s="134"/>
      <c r="P282" s="145"/>
      <c r="Q282" s="167"/>
      <c r="R282" s="167"/>
      <c r="S282" s="167"/>
      <c r="T282" s="134"/>
      <c r="U282" s="145"/>
      <c r="V282" s="145"/>
      <c r="W282" s="145"/>
      <c r="X282" s="145"/>
      <c r="Y282" s="145"/>
      <c r="Z282" s="145"/>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67"/>
      <c r="BC282" s="167"/>
      <c r="BD282" s="167"/>
      <c r="BE282" s="167"/>
      <c r="BF282" s="358"/>
      <c r="BG282" s="134"/>
    </row>
    <row r="283" spans="1:59" ht="15.75" customHeight="1">
      <c r="A283" s="173" t="str">
        <f>IF(K282="","",IF(K282="No","You must answer the following two question","Attach the letter to your application submission and skip the next two questions"))</f>
        <v/>
      </c>
      <c r="B283" s="172"/>
      <c r="C283" s="145"/>
      <c r="D283" s="145"/>
      <c r="E283" s="145"/>
      <c r="F283" s="145"/>
      <c r="G283" s="145"/>
      <c r="H283" s="145"/>
      <c r="I283" s="145"/>
      <c r="J283" s="145"/>
      <c r="K283" s="171"/>
      <c r="L283" s="152"/>
      <c r="N283" s="134"/>
      <c r="P283" s="145"/>
      <c r="Q283" s="167"/>
      <c r="R283" s="167"/>
      <c r="S283" s="167"/>
      <c r="T283" s="134"/>
      <c r="U283" s="145"/>
      <c r="V283" s="145"/>
      <c r="W283" s="145"/>
      <c r="X283" s="145"/>
      <c r="Y283" s="145"/>
      <c r="Z283" s="145"/>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67"/>
      <c r="BC283" s="167"/>
      <c r="BD283" s="167"/>
      <c r="BE283" s="167"/>
      <c r="BF283" s="358"/>
      <c r="BG283" s="134"/>
    </row>
    <row r="284" spans="1:59">
      <c r="A284" s="363" t="s">
        <v>246</v>
      </c>
      <c r="B284" s="364"/>
      <c r="C284" s="364"/>
      <c r="D284" s="364"/>
      <c r="E284" s="364"/>
      <c r="F284" s="364"/>
      <c r="G284" s="364"/>
      <c r="H284" s="364"/>
      <c r="I284" s="364"/>
      <c r="J284" s="364"/>
      <c r="K284" s="364"/>
      <c r="L284" s="365"/>
      <c r="N284" s="145"/>
      <c r="P284" s="145"/>
      <c r="Q284" s="145"/>
      <c r="R284" s="145"/>
      <c r="S284" s="145"/>
      <c r="T284" s="145"/>
      <c r="U284" s="145"/>
      <c r="V284" s="145"/>
      <c r="W284" s="145"/>
      <c r="X284" s="145"/>
      <c r="Y284" s="145"/>
      <c r="Z284" s="145"/>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34"/>
    </row>
    <row r="285" spans="1:59" ht="75" customHeight="1">
      <c r="A285" s="422" t="s">
        <v>247</v>
      </c>
      <c r="B285" s="423"/>
      <c r="C285" s="423"/>
      <c r="D285" s="423"/>
      <c r="E285" s="423"/>
      <c r="F285" s="423"/>
      <c r="G285" s="423"/>
      <c r="H285" s="423"/>
      <c r="I285" s="423"/>
      <c r="J285" s="423"/>
      <c r="K285" s="423"/>
      <c r="L285" s="424"/>
      <c r="N285" s="359"/>
      <c r="P285" s="359"/>
      <c r="Q285" s="359"/>
      <c r="R285" s="359"/>
      <c r="S285" s="359"/>
      <c r="T285" s="359"/>
      <c r="U285" s="359"/>
      <c r="V285" s="359"/>
      <c r="W285" s="359"/>
      <c r="X285" s="359"/>
      <c r="Y285" s="359"/>
      <c r="Z285" s="359"/>
      <c r="AA285" s="359"/>
      <c r="AB285" s="359"/>
      <c r="AC285" s="359"/>
      <c r="AD285" s="359"/>
      <c r="AE285" s="359"/>
      <c r="AF285" s="359"/>
      <c r="AG285" s="359"/>
      <c r="AH285" s="359"/>
      <c r="AI285" s="359"/>
      <c r="AJ285" s="359"/>
      <c r="AK285" s="359"/>
      <c r="AL285" s="359"/>
      <c r="AM285" s="359"/>
      <c r="AN285" s="359"/>
      <c r="AO285" s="359"/>
      <c r="AP285" s="359"/>
      <c r="AQ285" s="359"/>
      <c r="AR285" s="359"/>
      <c r="AS285" s="359"/>
      <c r="AT285" s="359"/>
      <c r="AU285" s="359"/>
      <c r="AV285" s="359"/>
      <c r="AW285" s="359"/>
      <c r="AX285" s="359"/>
      <c r="AY285" s="359"/>
      <c r="AZ285" s="359"/>
      <c r="BA285" s="359"/>
      <c r="BB285" s="359"/>
      <c r="BC285" s="359"/>
      <c r="BD285" s="359"/>
      <c r="BE285" s="359"/>
      <c r="BF285" s="359"/>
      <c r="BG285" s="134"/>
    </row>
    <row r="286" spans="1:59" ht="38.25" customHeight="1">
      <c r="A286" s="478" t="s">
        <v>248</v>
      </c>
      <c r="B286" s="479"/>
      <c r="C286" s="479"/>
      <c r="D286" s="479"/>
      <c r="E286" s="479"/>
      <c r="F286" s="479"/>
      <c r="G286" s="479"/>
      <c r="H286" s="479"/>
      <c r="I286" s="479"/>
      <c r="J286" s="479"/>
      <c r="K286" s="479"/>
      <c r="L286" s="480"/>
      <c r="N286" s="141"/>
      <c r="P286" s="141"/>
      <c r="Q286" s="141"/>
      <c r="R286" s="141"/>
      <c r="S286" s="141"/>
      <c r="T286" s="141"/>
      <c r="U286" s="141"/>
      <c r="V286" s="141"/>
      <c r="W286" s="141"/>
      <c r="X286" s="141"/>
      <c r="Y286" s="141"/>
      <c r="Z286" s="141"/>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34"/>
    </row>
    <row r="287" spans="1:59" ht="66.75" customHeight="1">
      <c r="A287" s="422" t="s">
        <v>249</v>
      </c>
      <c r="B287" s="423"/>
      <c r="C287" s="423"/>
      <c r="D287" s="423"/>
      <c r="E287" s="423"/>
      <c r="F287" s="423"/>
      <c r="G287" s="423"/>
      <c r="H287" s="423"/>
      <c r="I287" s="423"/>
      <c r="J287" s="423"/>
      <c r="K287" s="423"/>
      <c r="L287" s="424"/>
      <c r="N287" s="359"/>
      <c r="P287" s="359"/>
      <c r="Q287" s="359"/>
      <c r="R287" s="359"/>
      <c r="S287" s="359"/>
      <c r="T287" s="359"/>
      <c r="U287" s="359"/>
      <c r="V287" s="359"/>
      <c r="W287" s="359"/>
      <c r="X287" s="359"/>
      <c r="Y287" s="359"/>
      <c r="Z287" s="359"/>
      <c r="AA287" s="359"/>
      <c r="AB287" s="359"/>
      <c r="AC287" s="359"/>
      <c r="AD287" s="359"/>
      <c r="AE287" s="359"/>
      <c r="AF287" s="359"/>
      <c r="AG287" s="359"/>
      <c r="AH287" s="359"/>
      <c r="AI287" s="359"/>
      <c r="AJ287" s="359"/>
      <c r="AK287" s="359"/>
      <c r="AL287" s="359"/>
      <c r="AM287" s="359"/>
      <c r="AN287" s="359"/>
      <c r="AO287" s="359"/>
      <c r="AP287" s="359"/>
      <c r="AQ287" s="359"/>
      <c r="AR287" s="359"/>
      <c r="AS287" s="359"/>
      <c r="AT287" s="359"/>
      <c r="AU287" s="359"/>
      <c r="AV287" s="359"/>
      <c r="AW287" s="359"/>
      <c r="AX287" s="359"/>
      <c r="AY287" s="359"/>
      <c r="AZ287" s="359"/>
      <c r="BA287" s="359"/>
      <c r="BB287" s="359"/>
      <c r="BC287" s="359"/>
      <c r="BD287" s="359"/>
      <c r="BE287" s="359"/>
      <c r="BF287" s="359"/>
      <c r="BG287" s="134"/>
    </row>
    <row r="288" spans="1:59">
      <c r="A288" s="127"/>
      <c r="B288" s="2"/>
      <c r="C288" s="2"/>
      <c r="D288" s="2"/>
      <c r="E288" s="2"/>
      <c r="F288" s="2"/>
      <c r="G288" s="2"/>
      <c r="H288" s="2"/>
      <c r="I288" s="2"/>
      <c r="J288" s="2"/>
      <c r="K288" s="2"/>
      <c r="L288" s="108"/>
      <c r="P288" s="153"/>
      <c r="BF288" s="2"/>
      <c r="BG288" s="2"/>
    </row>
    <row r="289" spans="1:59">
      <c r="A289" s="246" t="s">
        <v>253</v>
      </c>
      <c r="B289" s="247"/>
      <c r="C289" s="247"/>
      <c r="D289" s="247"/>
      <c r="E289" s="247"/>
      <c r="F289" s="247"/>
      <c r="G289" s="247"/>
      <c r="H289" s="247"/>
      <c r="I289" s="247"/>
      <c r="J289" s="247"/>
      <c r="K289" s="247"/>
      <c r="L289" s="248"/>
      <c r="N289" s="5">
        <f>+N201+1</f>
        <v>1</v>
      </c>
      <c r="O289" s="17"/>
      <c r="P289" s="153"/>
      <c r="BF289" s="2"/>
      <c r="BG289" s="2"/>
    </row>
    <row r="290" spans="1:59">
      <c r="A290" s="127"/>
      <c r="B290" s="2"/>
      <c r="C290" s="2"/>
      <c r="D290" s="2"/>
      <c r="E290" s="2"/>
      <c r="F290" s="2"/>
      <c r="G290" s="2"/>
      <c r="H290" s="2"/>
      <c r="I290" s="2"/>
      <c r="J290" s="2"/>
      <c r="K290" s="2"/>
      <c r="L290" s="108"/>
      <c r="P290" s="153"/>
      <c r="BF290" s="2"/>
      <c r="BG290" s="2"/>
    </row>
    <row r="291" spans="1:59">
      <c r="A291" s="127" t="s">
        <v>220</v>
      </c>
      <c r="B291" s="2" t="s">
        <v>218</v>
      </c>
      <c r="C291" s="2"/>
      <c r="D291" s="2"/>
      <c r="E291" s="2"/>
      <c r="F291" s="2"/>
      <c r="G291" s="2"/>
      <c r="H291" s="2"/>
      <c r="I291" s="2"/>
      <c r="J291" s="2"/>
      <c r="K291" s="2"/>
      <c r="L291" s="108"/>
      <c r="O291" s="16">
        <f>IF(AND(G37=Q37,UPPER(C292)="YES"),1,0)</f>
        <v>0</v>
      </c>
      <c r="P291" s="185"/>
      <c r="BF291" s="2"/>
      <c r="BG291" s="2"/>
    </row>
    <row r="292" spans="1:59">
      <c r="A292" s="127"/>
      <c r="B292" s="2"/>
      <c r="C292" s="104"/>
      <c r="D292" s="366" t="str">
        <f>IF(AND(G37=Q37,UPPER(C292)="YES"),"This project is not eligible for this ranking factor",IF(UPPER(C292)="YES","You must submit a complete Mod Rehab Choice Mobility Letter, signed by the PHA and by the project owner.",IF(UPPER(C292)="NO","Skip to question #2","")))</f>
        <v/>
      </c>
      <c r="E292" s="2"/>
      <c r="F292" s="2"/>
      <c r="G292" s="2"/>
      <c r="H292" s="2"/>
      <c r="I292" s="2"/>
      <c r="J292" s="2"/>
      <c r="K292" s="2"/>
      <c r="L292" s="2"/>
      <c r="M292" s="258"/>
      <c r="P292" s="153"/>
      <c r="BF292" s="2"/>
      <c r="BG292" s="2"/>
    </row>
    <row r="293" spans="1:59">
      <c r="A293" s="11" t="s">
        <v>290</v>
      </c>
      <c r="B293" s="256" t="s">
        <v>289</v>
      </c>
      <c r="D293" s="256"/>
      <c r="E293" s="256"/>
      <c r="F293" s="256"/>
      <c r="G293" s="104"/>
      <c r="H293" s="372" t="str">
        <f>IF(G293="Yes", "Enter PHA code of the sponsoring agency","")</f>
        <v/>
      </c>
      <c r="J293" s="256"/>
      <c r="L293" s="350"/>
      <c r="M293" s="258"/>
      <c r="N293" s="145"/>
      <c r="O293" s="145"/>
      <c r="P293" s="145"/>
      <c r="Q293" s="145"/>
      <c r="R293" s="145"/>
      <c r="S293" s="145"/>
      <c r="T293" s="257"/>
      <c r="U293" s="256"/>
      <c r="V293" s="256"/>
      <c r="W293" s="256"/>
      <c r="X293" s="256"/>
      <c r="Y293" s="256"/>
      <c r="BF293" s="2"/>
      <c r="BG293" s="2"/>
    </row>
    <row r="294" spans="1:59">
      <c r="A294" s="11"/>
      <c r="B294" s="256"/>
      <c r="D294" s="256"/>
      <c r="E294" s="256"/>
      <c r="F294" s="256"/>
      <c r="G294" s="2"/>
      <c r="H294" s="372"/>
      <c r="J294" s="256"/>
      <c r="L294" s="145"/>
      <c r="M294" s="258"/>
      <c r="N294" s="145"/>
      <c r="O294" s="145"/>
      <c r="P294" s="145"/>
      <c r="Q294" s="145"/>
      <c r="R294" s="145"/>
      <c r="S294" s="145"/>
      <c r="T294" s="257"/>
      <c r="U294" s="256"/>
      <c r="V294" s="256"/>
      <c r="W294" s="256"/>
      <c r="X294" s="256"/>
      <c r="Y294" s="256"/>
      <c r="BF294" s="2"/>
      <c r="BG294" s="2"/>
    </row>
    <row r="295" spans="1:59">
      <c r="A295" s="127"/>
      <c r="B295" s="373" t="str">
        <f>IF(AND(C292=P276,G293=Q276),"Fatal error: You cannot earn the ranking factor based on your selection","")</f>
        <v/>
      </c>
      <c r="C295" s="2"/>
      <c r="D295" s="2"/>
      <c r="E295" s="2"/>
      <c r="F295" s="2"/>
      <c r="G295" s="2"/>
      <c r="H295" s="2"/>
      <c r="I295" s="2"/>
      <c r="J295" s="2"/>
      <c r="K295" s="2"/>
      <c r="L295" s="108"/>
      <c r="O295" s="16">
        <f>IF(AND(C292=P276,G293=Q276,G294=Q276),1,0)</f>
        <v>0</v>
      </c>
      <c r="P295" s="153"/>
      <c r="BF295" s="2"/>
      <c r="BG295" s="2"/>
    </row>
    <row r="296" spans="1:59">
      <c r="A296" s="127" t="s">
        <v>221</v>
      </c>
      <c r="B296" s="2" t="s">
        <v>219</v>
      </c>
      <c r="C296" s="2"/>
      <c r="D296" s="2"/>
      <c r="E296" s="2"/>
      <c r="F296" s="2"/>
      <c r="G296" s="2"/>
      <c r="H296" s="2"/>
      <c r="I296" s="2"/>
      <c r="J296" s="2"/>
      <c r="K296" s="2"/>
      <c r="L296" s="108"/>
      <c r="P296" s="185"/>
      <c r="BF296" s="2"/>
      <c r="BG296" s="2"/>
    </row>
    <row r="297" spans="1:59">
      <c r="A297" s="127"/>
      <c r="B297" s="2"/>
      <c r="C297" s="104"/>
      <c r="D297" s="366" t="str">
        <f>"  "&amp;IF(UPPER(C297)="YES","Describe below the certification you will pursue, and indicate your agreements to the requirements of the Notice",IF(UPPER(C297)="NO","Skip to next question",""))</f>
        <v xml:space="preserve">  </v>
      </c>
      <c r="E297" s="2"/>
      <c r="F297" s="2"/>
      <c r="G297" s="2"/>
      <c r="H297" s="2"/>
      <c r="I297" s="2"/>
      <c r="J297" s="2"/>
      <c r="K297" s="2"/>
      <c r="L297" s="108"/>
      <c r="P297" s="153"/>
      <c r="BF297" s="2"/>
      <c r="BG297" s="2"/>
    </row>
    <row r="298" spans="1:59" ht="34.5" customHeight="1">
      <c r="A298" s="127"/>
      <c r="B298" s="481"/>
      <c r="C298" s="482"/>
      <c r="D298" s="482"/>
      <c r="E298" s="482"/>
      <c r="F298" s="482"/>
      <c r="G298" s="482"/>
      <c r="H298" s="482"/>
      <c r="I298" s="482"/>
      <c r="J298" s="482"/>
      <c r="K298" s="483"/>
      <c r="L298" s="108"/>
      <c r="N298" s="153"/>
      <c r="P298" s="153"/>
      <c r="BF298" s="2"/>
      <c r="BG298" s="2"/>
    </row>
    <row r="299" spans="1:59">
      <c r="A299" s="127"/>
      <c r="B299" s="2"/>
      <c r="C299" s="2"/>
      <c r="D299" s="2"/>
      <c r="E299" s="2"/>
      <c r="F299" s="2"/>
      <c r="G299" s="2"/>
      <c r="H299" s="2"/>
      <c r="I299" s="2"/>
      <c r="J299" s="2"/>
      <c r="K299" s="2"/>
      <c r="L299" s="108"/>
      <c r="BF299" s="2"/>
      <c r="BG299" s="2"/>
    </row>
    <row r="300" spans="1:59">
      <c r="A300" s="127" t="s">
        <v>222</v>
      </c>
      <c r="B300" s="136" t="s">
        <v>300</v>
      </c>
      <c r="C300" s="2"/>
      <c r="D300" s="2"/>
      <c r="E300" s="2"/>
      <c r="F300" s="2"/>
      <c r="G300" s="2"/>
      <c r="H300" s="2"/>
      <c r="I300" s="2"/>
      <c r="J300" s="2"/>
      <c r="K300" s="2"/>
      <c r="L300" s="108"/>
      <c r="BF300" s="2"/>
      <c r="BG300" s="2"/>
    </row>
    <row r="301" spans="1:59">
      <c r="A301" s="127"/>
      <c r="B301" s="2"/>
      <c r="C301" s="104"/>
      <c r="D301" s="2"/>
      <c r="E301" s="2"/>
      <c r="F301" s="2"/>
      <c r="G301" s="2"/>
      <c r="H301" s="2"/>
      <c r="I301" s="2"/>
      <c r="J301" s="2"/>
      <c r="K301" s="2"/>
      <c r="L301" s="108"/>
      <c r="BF301" s="2"/>
      <c r="BG301" s="2"/>
    </row>
    <row r="302" spans="1:59" ht="69" customHeight="1">
      <c r="A302" s="127"/>
      <c r="B302" s="431" t="s">
        <v>301</v>
      </c>
      <c r="C302" s="431"/>
      <c r="D302" s="431"/>
      <c r="E302" s="431"/>
      <c r="F302" s="431"/>
      <c r="G302" s="431"/>
      <c r="H302" s="431"/>
      <c r="I302" s="431"/>
      <c r="J302" s="431"/>
      <c r="K302" s="431"/>
      <c r="L302" s="432"/>
      <c r="BF302" s="2"/>
      <c r="BG302" s="2"/>
    </row>
    <row r="303" spans="1:59">
      <c r="A303" s="127"/>
      <c r="B303" s="260"/>
      <c r="C303" s="433" t="s">
        <v>80</v>
      </c>
      <c r="D303" s="433"/>
      <c r="E303" s="433"/>
      <c r="F303" s="434" t="s">
        <v>225</v>
      </c>
      <c r="G303" s="434"/>
      <c r="H303" s="434"/>
      <c r="I303" s="260"/>
      <c r="J303" s="260"/>
      <c r="K303" s="260"/>
      <c r="L303" s="261"/>
      <c r="BF303" s="2"/>
      <c r="BG303" s="2"/>
    </row>
    <row r="304" spans="1:59">
      <c r="A304" s="127"/>
      <c r="B304" s="11" t="s">
        <v>220</v>
      </c>
      <c r="C304" s="427"/>
      <c r="D304" s="427"/>
      <c r="E304" s="427"/>
      <c r="F304" s="428"/>
      <c r="G304" s="428"/>
      <c r="H304" s="428"/>
      <c r="I304" s="2"/>
      <c r="J304" s="2"/>
      <c r="K304" s="2"/>
      <c r="L304" s="108"/>
      <c r="BF304" s="2"/>
      <c r="BG304" s="2"/>
    </row>
    <row r="305" spans="1:59">
      <c r="A305" s="127"/>
      <c r="B305" s="11" t="s">
        <v>221</v>
      </c>
      <c r="C305" s="427"/>
      <c r="D305" s="427"/>
      <c r="E305" s="427"/>
      <c r="F305" s="428"/>
      <c r="G305" s="428"/>
      <c r="H305" s="428"/>
      <c r="I305" s="2"/>
      <c r="J305" s="2"/>
      <c r="K305" s="2"/>
      <c r="L305" s="108"/>
      <c r="BF305" s="2"/>
      <c r="BG305" s="2"/>
    </row>
    <row r="306" spans="1:59">
      <c r="A306" s="127"/>
      <c r="B306" s="11" t="s">
        <v>222</v>
      </c>
      <c r="C306" s="427"/>
      <c r="D306" s="427"/>
      <c r="E306" s="427"/>
      <c r="F306" s="428"/>
      <c r="G306" s="428"/>
      <c r="H306" s="428"/>
      <c r="I306" s="2"/>
      <c r="J306" s="2"/>
      <c r="K306" s="2"/>
      <c r="L306" s="108"/>
      <c r="BF306" s="2"/>
      <c r="BG306" s="2"/>
    </row>
    <row r="307" spans="1:59">
      <c r="A307" s="127"/>
      <c r="B307" s="11" t="s">
        <v>223</v>
      </c>
      <c r="C307" s="427"/>
      <c r="D307" s="427"/>
      <c r="E307" s="427"/>
      <c r="F307" s="428"/>
      <c r="G307" s="428"/>
      <c r="H307" s="428"/>
      <c r="I307" s="2"/>
      <c r="J307" s="2"/>
      <c r="K307" s="2"/>
      <c r="L307" s="108"/>
      <c r="BF307" s="2"/>
      <c r="BG307" s="2"/>
    </row>
    <row r="308" spans="1:59">
      <c r="A308" s="127"/>
      <c r="B308" s="11" t="s">
        <v>224</v>
      </c>
      <c r="C308" s="427"/>
      <c r="D308" s="427"/>
      <c r="E308" s="427"/>
      <c r="F308" s="428"/>
      <c r="G308" s="428"/>
      <c r="H308" s="428"/>
      <c r="I308" s="2"/>
      <c r="J308" s="2"/>
      <c r="K308" s="2"/>
      <c r="L308" s="108"/>
      <c r="BF308" s="2"/>
      <c r="BG308" s="2"/>
    </row>
    <row r="309" spans="1:59">
      <c r="A309" s="127"/>
      <c r="B309" s="2"/>
      <c r="C309" s="2"/>
      <c r="D309" s="2"/>
      <c r="E309" s="2"/>
      <c r="F309" s="2"/>
      <c r="G309" s="2"/>
      <c r="H309" s="2"/>
      <c r="I309" s="2"/>
      <c r="J309" s="2"/>
      <c r="K309" s="2"/>
      <c r="L309" s="108"/>
      <c r="BF309" s="2"/>
      <c r="BG309" s="2"/>
    </row>
    <row r="310" spans="1:59">
      <c r="A310" s="252"/>
      <c r="B310" s="3"/>
      <c r="C310" s="3"/>
      <c r="D310" s="3"/>
      <c r="E310" s="3"/>
      <c r="F310" s="3"/>
      <c r="G310" s="3"/>
      <c r="H310" s="3"/>
      <c r="I310" s="3"/>
      <c r="J310" s="3"/>
      <c r="K310" s="3"/>
      <c r="L310" s="3"/>
      <c r="BF310" s="2"/>
      <c r="BG310" s="2"/>
    </row>
    <row r="311" spans="1:59">
      <c r="A311" s="246" t="s">
        <v>262</v>
      </c>
      <c r="B311" s="247"/>
      <c r="C311" s="247"/>
      <c r="D311" s="247"/>
      <c r="E311" s="247"/>
      <c r="F311" s="247"/>
      <c r="G311" s="247"/>
      <c r="H311" s="247"/>
      <c r="I311" s="247"/>
      <c r="J311" s="247"/>
      <c r="K311" s="247"/>
      <c r="L311" s="248"/>
      <c r="N311" s="134"/>
      <c r="O311" s="134"/>
      <c r="P311" s="134"/>
      <c r="Q311" s="134"/>
      <c r="R311" s="134"/>
      <c r="S311" s="134"/>
      <c r="T311" s="134"/>
      <c r="U311" s="134"/>
      <c r="V311" s="134"/>
      <c r="W311" s="134"/>
      <c r="X311" s="134"/>
      <c r="Y311" s="134"/>
      <c r="Z311" s="134"/>
      <c r="AA311" s="134"/>
      <c r="AB311" s="134"/>
      <c r="AC311" s="134"/>
      <c r="AD311" s="134"/>
      <c r="AE311" s="134"/>
      <c r="AF311" s="134"/>
      <c r="AG311" s="134"/>
      <c r="AH311" s="134"/>
      <c r="AI311" s="134"/>
      <c r="AJ311" s="134"/>
      <c r="AK311" s="134"/>
      <c r="AL311" s="134"/>
      <c r="AM311" s="134"/>
      <c r="AN311" s="134"/>
      <c r="AO311" s="134"/>
      <c r="AP311" s="134"/>
      <c r="AQ311" s="134"/>
      <c r="AR311" s="134"/>
      <c r="AS311" s="134"/>
      <c r="AT311" s="134"/>
      <c r="AU311" s="134"/>
      <c r="AV311" s="134"/>
      <c r="AW311" s="134"/>
      <c r="AX311" s="134"/>
      <c r="AY311" s="134"/>
      <c r="AZ311" s="134"/>
      <c r="BA311" s="134"/>
      <c r="BB311" s="134"/>
      <c r="BC311" s="134"/>
      <c r="BD311" s="134"/>
      <c r="BE311" s="134"/>
      <c r="BF311" s="134"/>
      <c r="BG311" s="134"/>
    </row>
    <row r="312" spans="1:59" ht="15.75" customHeight="1">
      <c r="A312" s="183" t="s">
        <v>282</v>
      </c>
      <c r="B312" s="141"/>
      <c r="C312" s="141"/>
      <c r="D312" s="141"/>
      <c r="E312" s="141"/>
      <c r="F312" s="141"/>
      <c r="G312" s="141"/>
      <c r="H312" s="141"/>
      <c r="I312" s="141"/>
      <c r="J312" s="141"/>
      <c r="K312" s="141"/>
      <c r="L312" s="142"/>
      <c r="N312" s="141"/>
      <c r="O312" s="141"/>
      <c r="P312" s="141"/>
      <c r="Q312" s="141"/>
      <c r="R312" s="141"/>
      <c r="S312" s="141"/>
      <c r="T312" s="141"/>
      <c r="U312" s="141"/>
      <c r="V312" s="141"/>
      <c r="W312" s="141"/>
      <c r="X312" s="141"/>
      <c r="Y312" s="141"/>
      <c r="Z312" s="141"/>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34"/>
    </row>
    <row r="313" spans="1:59">
      <c r="A313" s="367"/>
      <c r="B313" s="150"/>
      <c r="C313" s="150"/>
      <c r="D313" s="150"/>
      <c r="E313" s="150"/>
      <c r="F313" s="150"/>
      <c r="G313" s="150"/>
      <c r="H313" s="150"/>
      <c r="I313" s="150"/>
      <c r="J313" s="150"/>
      <c r="K313" s="150"/>
      <c r="L313" s="244"/>
      <c r="N313" s="140"/>
      <c r="O313" s="140"/>
      <c r="P313" s="181"/>
      <c r="Q313" s="181"/>
      <c r="R313" s="181"/>
      <c r="S313" s="181"/>
      <c r="T313" s="181"/>
      <c r="U313" s="181"/>
      <c r="V313" s="181"/>
      <c r="W313" s="181"/>
      <c r="X313" s="181"/>
      <c r="Y313" s="181"/>
      <c r="Z313" s="181"/>
      <c r="AA313" s="181"/>
      <c r="AB313" s="181"/>
      <c r="AC313" s="181"/>
      <c r="AD313" s="181"/>
      <c r="AE313" s="181"/>
      <c r="AF313" s="181"/>
      <c r="AG313" s="181"/>
      <c r="AH313" s="181"/>
      <c r="AI313" s="181"/>
      <c r="AJ313" s="181"/>
      <c r="AK313" s="181"/>
      <c r="AL313" s="181"/>
      <c r="AM313" s="181"/>
      <c r="AN313" s="181"/>
      <c r="AO313" s="181"/>
      <c r="AP313" s="181"/>
      <c r="AQ313" s="181"/>
      <c r="AR313" s="181"/>
      <c r="AS313" s="181"/>
      <c r="AT313" s="181"/>
      <c r="AU313" s="181"/>
      <c r="AV313" s="181"/>
      <c r="AW313" s="181"/>
      <c r="AX313" s="181"/>
      <c r="AY313" s="181"/>
      <c r="AZ313" s="181"/>
      <c r="BA313" s="181"/>
      <c r="BB313" s="181"/>
      <c r="BC313" s="181"/>
      <c r="BD313" s="181"/>
      <c r="BE313" s="181"/>
      <c r="BF313" s="181"/>
      <c r="BG313" s="134"/>
    </row>
    <row r="314" spans="1:59" ht="15.75" customHeight="1">
      <c r="A314" s="498" t="s">
        <v>286</v>
      </c>
      <c r="B314" s="499"/>
      <c r="C314" s="499"/>
      <c r="D314" s="499"/>
      <c r="E314" s="499"/>
      <c r="F314" s="499"/>
      <c r="G314" s="499"/>
      <c r="H314" s="499"/>
      <c r="I314" s="499"/>
      <c r="J314" s="499"/>
      <c r="K314" s="499"/>
      <c r="L314" s="500"/>
      <c r="N314" s="145"/>
      <c r="O314" s="145"/>
      <c r="P314" s="145"/>
      <c r="Q314" s="145"/>
      <c r="R314" s="145"/>
      <c r="S314" s="145"/>
      <c r="T314" s="145"/>
      <c r="U314" s="145"/>
      <c r="V314" s="145"/>
      <c r="W314" s="145"/>
      <c r="X314" s="145"/>
      <c r="Y314" s="145"/>
      <c r="Z314" s="145"/>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34"/>
    </row>
    <row r="315" spans="1:59" ht="66" customHeight="1">
      <c r="A315" s="491" t="s">
        <v>263</v>
      </c>
      <c r="B315" s="492"/>
      <c r="C315" s="492"/>
      <c r="D315" s="492"/>
      <c r="E315" s="492"/>
      <c r="F315" s="492"/>
      <c r="G315" s="492"/>
      <c r="H315" s="492"/>
      <c r="I315" s="492"/>
      <c r="J315" s="492"/>
      <c r="K315" s="492"/>
      <c r="L315" s="493"/>
      <c r="N315" s="359"/>
      <c r="O315" s="359"/>
      <c r="P315" s="359"/>
      <c r="Q315" s="359"/>
      <c r="R315" s="359"/>
      <c r="S315" s="359"/>
      <c r="T315" s="359"/>
      <c r="U315" s="359"/>
      <c r="V315" s="359"/>
      <c r="W315" s="359"/>
      <c r="X315" s="359"/>
      <c r="Y315" s="359"/>
      <c r="Z315" s="359"/>
      <c r="AA315" s="359"/>
      <c r="AB315" s="359"/>
      <c r="AC315" s="359"/>
      <c r="AD315" s="359"/>
      <c r="AE315" s="359"/>
      <c r="AF315" s="359"/>
      <c r="AG315" s="359"/>
      <c r="AH315" s="359"/>
      <c r="AI315" s="359"/>
      <c r="AJ315" s="359"/>
      <c r="AK315" s="359"/>
      <c r="AL315" s="359"/>
      <c r="AM315" s="359"/>
      <c r="AN315" s="359"/>
      <c r="AO315" s="359"/>
      <c r="AP315" s="359"/>
      <c r="AQ315" s="359"/>
      <c r="AR315" s="359"/>
      <c r="AS315" s="359"/>
      <c r="AT315" s="359"/>
      <c r="AU315" s="359"/>
      <c r="AV315" s="359"/>
      <c r="AW315" s="359"/>
      <c r="AX315" s="359"/>
      <c r="AY315" s="359"/>
      <c r="AZ315" s="359"/>
      <c r="BA315" s="359"/>
      <c r="BB315" s="359"/>
      <c r="BC315" s="359"/>
      <c r="BD315" s="359"/>
      <c r="BE315" s="359"/>
      <c r="BF315" s="359"/>
      <c r="BG315" s="134"/>
    </row>
    <row r="316" spans="1:59">
      <c r="A316" s="368"/>
      <c r="B316" s="150"/>
      <c r="C316" s="150"/>
      <c r="D316" s="150"/>
      <c r="E316" s="150"/>
      <c r="F316" s="150"/>
      <c r="G316" s="150"/>
      <c r="H316" s="150"/>
      <c r="I316" s="150"/>
      <c r="J316" s="150"/>
      <c r="K316" s="150"/>
      <c r="L316" s="244"/>
      <c r="N316" s="140"/>
      <c r="O316" s="140"/>
      <c r="P316" s="181"/>
      <c r="Q316" s="181"/>
      <c r="R316" s="181"/>
      <c r="S316" s="181"/>
      <c r="T316" s="181"/>
      <c r="U316" s="181"/>
      <c r="V316" s="181"/>
      <c r="W316" s="181"/>
      <c r="X316" s="181"/>
      <c r="Y316" s="181"/>
      <c r="Z316" s="181"/>
      <c r="AA316" s="181"/>
      <c r="AB316" s="181"/>
      <c r="AC316" s="181"/>
      <c r="AD316" s="181"/>
      <c r="AE316" s="181"/>
      <c r="AF316" s="181"/>
      <c r="AG316" s="181"/>
      <c r="AH316" s="181"/>
      <c r="AI316" s="181"/>
      <c r="AJ316" s="181"/>
      <c r="AK316" s="181"/>
      <c r="AL316" s="181"/>
      <c r="AM316" s="181"/>
      <c r="AN316" s="181"/>
      <c r="AO316" s="181"/>
      <c r="AP316" s="181"/>
      <c r="AQ316" s="181"/>
      <c r="AR316" s="181"/>
      <c r="AS316" s="181"/>
      <c r="AT316" s="181"/>
      <c r="AU316" s="181"/>
      <c r="AV316" s="181"/>
      <c r="AW316" s="181"/>
      <c r="AX316" s="181"/>
      <c r="AY316" s="181"/>
      <c r="AZ316" s="181"/>
      <c r="BA316" s="181"/>
      <c r="BB316" s="181"/>
      <c r="BC316" s="181"/>
      <c r="BD316" s="181"/>
      <c r="BE316" s="181"/>
      <c r="BF316" s="181"/>
      <c r="BG316" s="134"/>
    </row>
    <row r="317" spans="1:59" ht="30.75" customHeight="1">
      <c r="A317" s="484" t="s">
        <v>288</v>
      </c>
      <c r="B317" s="485"/>
      <c r="C317" s="485"/>
      <c r="D317" s="485"/>
      <c r="E317" s="485"/>
      <c r="F317" s="485"/>
      <c r="G317" s="485"/>
      <c r="H317" s="485"/>
      <c r="I317" s="485"/>
      <c r="J317" s="485"/>
      <c r="K317" s="485"/>
      <c r="L317" s="486"/>
      <c r="N317" s="145"/>
      <c r="O317" s="145"/>
      <c r="P317" s="145"/>
      <c r="Q317" s="145"/>
      <c r="R317" s="145"/>
      <c r="S317" s="145"/>
      <c r="T317" s="145"/>
      <c r="U317" s="145"/>
      <c r="V317" s="145"/>
      <c r="W317" s="145"/>
      <c r="X317" s="145"/>
      <c r="Y317" s="145"/>
      <c r="Z317" s="145"/>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34"/>
    </row>
    <row r="318" spans="1:59" ht="61.5" customHeight="1">
      <c r="A318" s="491" t="s">
        <v>143</v>
      </c>
      <c r="B318" s="492"/>
      <c r="C318" s="492"/>
      <c r="D318" s="492"/>
      <c r="E318" s="492"/>
      <c r="F318" s="492"/>
      <c r="G318" s="492"/>
      <c r="H318" s="492"/>
      <c r="I318" s="492"/>
      <c r="J318" s="492"/>
      <c r="K318" s="492"/>
      <c r="L318" s="493"/>
      <c r="N318" s="359"/>
      <c r="O318" s="359"/>
      <c r="P318" s="359"/>
      <c r="Q318" s="359"/>
      <c r="R318" s="359"/>
      <c r="S318" s="359"/>
      <c r="T318" s="359"/>
      <c r="U318" s="359"/>
      <c r="V318" s="359"/>
      <c r="W318" s="359"/>
      <c r="X318" s="359"/>
      <c r="Y318" s="359"/>
      <c r="Z318" s="359"/>
      <c r="AA318" s="359"/>
      <c r="AB318" s="359"/>
      <c r="AC318" s="359"/>
      <c r="AD318" s="359"/>
      <c r="AE318" s="359"/>
      <c r="AF318" s="359"/>
      <c r="AG318" s="359"/>
      <c r="AH318" s="359"/>
      <c r="AI318" s="359"/>
      <c r="AJ318" s="359"/>
      <c r="AK318" s="359"/>
      <c r="AL318" s="359"/>
      <c r="AM318" s="359"/>
      <c r="AN318" s="359"/>
      <c r="AO318" s="359"/>
      <c r="AP318" s="359"/>
      <c r="AQ318" s="359"/>
      <c r="AR318" s="359"/>
      <c r="AS318" s="359"/>
      <c r="AT318" s="359"/>
      <c r="AU318" s="359"/>
      <c r="AV318" s="359"/>
      <c r="AW318" s="359"/>
      <c r="AX318" s="359"/>
      <c r="AY318" s="359"/>
      <c r="AZ318" s="359"/>
      <c r="BA318" s="359"/>
      <c r="BB318" s="359"/>
      <c r="BC318" s="359"/>
      <c r="BD318" s="359"/>
      <c r="BE318" s="359"/>
      <c r="BF318" s="359"/>
      <c r="BG318" s="134"/>
    </row>
    <row r="319" spans="1:59">
      <c r="A319" s="100"/>
      <c r="B319" s="150"/>
      <c r="C319" s="150"/>
      <c r="D319" s="150"/>
      <c r="E319" s="150"/>
      <c r="F319" s="150"/>
      <c r="G319" s="150"/>
      <c r="H319" s="150"/>
      <c r="I319" s="150"/>
      <c r="J319" s="150"/>
      <c r="K319" s="150"/>
      <c r="L319" s="244"/>
      <c r="N319" s="140"/>
      <c r="O319" s="140"/>
      <c r="P319" s="181"/>
      <c r="Q319" s="181"/>
      <c r="R319" s="181"/>
      <c r="S319" s="181"/>
      <c r="T319" s="181"/>
      <c r="U319" s="181"/>
      <c r="V319" s="181"/>
      <c r="W319" s="181"/>
      <c r="X319" s="181"/>
      <c r="Y319" s="181"/>
      <c r="Z319" s="181"/>
      <c r="AA319" s="181"/>
      <c r="AB319" s="181"/>
      <c r="AC319" s="181"/>
      <c r="AD319" s="181"/>
      <c r="AE319" s="181"/>
      <c r="AF319" s="181"/>
      <c r="AG319" s="181"/>
      <c r="AH319" s="181"/>
      <c r="AI319" s="181"/>
      <c r="AJ319" s="181"/>
      <c r="AK319" s="181"/>
      <c r="AL319" s="181"/>
      <c r="AM319" s="181"/>
      <c r="AN319" s="181"/>
      <c r="AO319" s="181"/>
      <c r="AP319" s="181"/>
      <c r="AQ319" s="181"/>
      <c r="AR319" s="181"/>
      <c r="AS319" s="181"/>
      <c r="AT319" s="181"/>
      <c r="AU319" s="181"/>
      <c r="AV319" s="181"/>
      <c r="AW319" s="181"/>
      <c r="AX319" s="181"/>
      <c r="AY319" s="181"/>
      <c r="AZ319" s="181"/>
      <c r="BA319" s="181"/>
      <c r="BB319" s="181"/>
      <c r="BC319" s="181"/>
      <c r="BD319" s="181"/>
      <c r="BE319" s="181"/>
      <c r="BF319" s="181"/>
      <c r="BG319" s="134"/>
    </row>
    <row r="320" spans="1:59" ht="15.75" customHeight="1">
      <c r="A320" s="245" t="s">
        <v>120</v>
      </c>
      <c r="B320" s="476" t="s">
        <v>264</v>
      </c>
      <c r="C320" s="476"/>
      <c r="D320" s="476"/>
      <c r="E320" s="476"/>
      <c r="F320" s="476"/>
      <c r="G320" s="476"/>
      <c r="H320" s="476"/>
      <c r="I320" s="476"/>
      <c r="J320" s="476"/>
      <c r="K320" s="476"/>
      <c r="L320" s="477"/>
      <c r="N320" s="145"/>
      <c r="O320" s="145"/>
      <c r="P320" s="145"/>
      <c r="Q320" s="145"/>
      <c r="R320" s="145"/>
      <c r="S320" s="145"/>
      <c r="T320" s="145"/>
      <c r="U320" s="145"/>
      <c r="V320" s="145"/>
      <c r="W320" s="145"/>
      <c r="X320" s="145"/>
      <c r="Y320" s="145"/>
      <c r="Z320" s="145"/>
      <c r="AA320" s="145"/>
      <c r="AB320" s="145"/>
      <c r="AC320" s="145"/>
      <c r="AD320" s="145"/>
      <c r="AE320" s="145"/>
      <c r="AF320" s="369"/>
      <c r="AG320" s="369"/>
      <c r="AH320" s="134"/>
      <c r="AI320" s="166"/>
      <c r="AJ320" s="369"/>
      <c r="AK320" s="369"/>
      <c r="AL320" s="369"/>
      <c r="AM320" s="369"/>
      <c r="AN320" s="369"/>
      <c r="AO320" s="369"/>
      <c r="AP320" s="369"/>
      <c r="AQ320" s="369"/>
      <c r="AR320" s="369"/>
      <c r="AS320" s="369"/>
      <c r="AT320" s="369"/>
      <c r="AU320" s="369"/>
      <c r="AV320" s="369"/>
      <c r="AW320" s="369"/>
      <c r="AX320" s="369"/>
      <c r="AY320" s="369"/>
      <c r="AZ320" s="369"/>
      <c r="BA320" s="369"/>
      <c r="BB320" s="369"/>
      <c r="BC320" s="369"/>
      <c r="BD320" s="369"/>
      <c r="BE320" s="369"/>
      <c r="BF320" s="369"/>
      <c r="BG320" s="134"/>
    </row>
    <row r="321" spans="1:59" ht="66" customHeight="1">
      <c r="A321" s="491" t="s">
        <v>143</v>
      </c>
      <c r="B321" s="492"/>
      <c r="C321" s="492"/>
      <c r="D321" s="492"/>
      <c r="E321" s="492"/>
      <c r="F321" s="492"/>
      <c r="G321" s="492"/>
      <c r="H321" s="492"/>
      <c r="I321" s="492"/>
      <c r="J321" s="492"/>
      <c r="K321" s="492"/>
      <c r="L321" s="493"/>
      <c r="N321" s="359"/>
      <c r="O321" s="359"/>
      <c r="P321" s="359"/>
      <c r="Q321" s="359"/>
      <c r="R321" s="359"/>
      <c r="S321" s="359"/>
      <c r="T321" s="359"/>
      <c r="U321" s="359"/>
      <c r="V321" s="359"/>
      <c r="W321" s="359"/>
      <c r="X321" s="359"/>
      <c r="Y321" s="359"/>
      <c r="Z321" s="359"/>
      <c r="AA321" s="359"/>
      <c r="AB321" s="359"/>
      <c r="AC321" s="359"/>
      <c r="AD321" s="359"/>
      <c r="AE321" s="359"/>
      <c r="AF321" s="359"/>
      <c r="AG321" s="359"/>
      <c r="AH321" s="359"/>
      <c r="AI321" s="359"/>
      <c r="AJ321" s="359"/>
      <c r="AK321" s="359"/>
      <c r="AL321" s="359"/>
      <c r="AM321" s="359"/>
      <c r="AN321" s="359"/>
      <c r="AO321" s="359"/>
      <c r="AP321" s="359"/>
      <c r="AQ321" s="359"/>
      <c r="AR321" s="359"/>
      <c r="AS321" s="359"/>
      <c r="AT321" s="359"/>
      <c r="AU321" s="359"/>
      <c r="AV321" s="359"/>
      <c r="AW321" s="359"/>
      <c r="AX321" s="359"/>
      <c r="AY321" s="359"/>
      <c r="AZ321" s="359"/>
      <c r="BA321" s="359"/>
      <c r="BB321" s="359"/>
      <c r="BC321" s="359"/>
      <c r="BD321" s="359"/>
      <c r="BE321" s="359"/>
      <c r="BF321" s="359"/>
      <c r="BG321" s="134"/>
    </row>
    <row r="322" spans="1:59">
      <c r="A322" s="368"/>
      <c r="B322" s="150"/>
      <c r="C322" s="150"/>
      <c r="D322" s="150"/>
      <c r="E322" s="150"/>
      <c r="F322" s="150"/>
      <c r="G322" s="150"/>
      <c r="H322" s="150"/>
      <c r="I322" s="150"/>
      <c r="J322" s="150"/>
      <c r="K322" s="150"/>
      <c r="L322" s="244"/>
      <c r="N322" s="140"/>
      <c r="O322" s="140"/>
      <c r="P322" s="181"/>
      <c r="Q322" s="181"/>
      <c r="R322" s="181"/>
      <c r="S322" s="181"/>
      <c r="T322" s="181"/>
      <c r="U322" s="181"/>
      <c r="V322" s="181"/>
      <c r="W322" s="181"/>
      <c r="X322" s="181"/>
      <c r="Y322" s="181"/>
      <c r="Z322" s="181"/>
      <c r="AA322" s="181"/>
      <c r="AB322" s="181"/>
      <c r="AC322" s="181"/>
      <c r="AD322" s="181"/>
      <c r="AE322" s="181"/>
      <c r="AF322" s="181"/>
      <c r="AG322" s="181"/>
      <c r="AH322" s="181"/>
      <c r="AI322" s="181"/>
      <c r="AJ322" s="181"/>
      <c r="AK322" s="181"/>
      <c r="AL322" s="181"/>
      <c r="AM322" s="181"/>
      <c r="AN322" s="181"/>
      <c r="AO322" s="181"/>
      <c r="AP322" s="181"/>
      <c r="AQ322" s="181"/>
      <c r="AR322" s="181"/>
      <c r="AS322" s="181"/>
      <c r="AT322" s="181"/>
      <c r="AU322" s="181"/>
      <c r="AV322" s="181"/>
      <c r="AW322" s="181"/>
      <c r="AX322" s="181"/>
      <c r="AY322" s="181"/>
      <c r="AZ322" s="181"/>
      <c r="BA322" s="181"/>
      <c r="BB322" s="181"/>
      <c r="BC322" s="181"/>
      <c r="BD322" s="181"/>
      <c r="BE322" s="181"/>
      <c r="BF322" s="181"/>
      <c r="BG322" s="134"/>
    </row>
    <row r="323" spans="1:59" ht="30.75" customHeight="1">
      <c r="A323" s="484" t="s">
        <v>313</v>
      </c>
      <c r="B323" s="485"/>
      <c r="C323" s="485"/>
      <c r="D323" s="485"/>
      <c r="E323" s="485"/>
      <c r="F323" s="485"/>
      <c r="G323" s="485"/>
      <c r="H323" s="485"/>
      <c r="I323" s="485"/>
      <c r="J323" s="485"/>
      <c r="K323" s="485"/>
      <c r="L323" s="486"/>
      <c r="N323" s="145"/>
      <c r="O323" s="145"/>
      <c r="P323" s="145"/>
      <c r="Q323" s="145"/>
      <c r="R323" s="145"/>
      <c r="S323" s="145"/>
      <c r="T323" s="145"/>
      <c r="U323" s="145"/>
      <c r="V323" s="145"/>
      <c r="W323" s="145"/>
      <c r="X323" s="145"/>
      <c r="Y323" s="145"/>
      <c r="Z323" s="145"/>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34"/>
    </row>
    <row r="324" spans="1:59" ht="60.75" customHeight="1">
      <c r="A324" s="491" t="s">
        <v>143</v>
      </c>
      <c r="B324" s="492"/>
      <c r="C324" s="492"/>
      <c r="D324" s="492"/>
      <c r="E324" s="492"/>
      <c r="F324" s="492"/>
      <c r="G324" s="492"/>
      <c r="H324" s="492"/>
      <c r="I324" s="492"/>
      <c r="J324" s="492"/>
      <c r="K324" s="492"/>
      <c r="L324" s="493"/>
      <c r="N324" s="359"/>
      <c r="O324" s="359"/>
      <c r="P324" s="359"/>
      <c r="Q324" s="359"/>
      <c r="R324" s="359"/>
      <c r="S324" s="359"/>
      <c r="T324" s="359"/>
      <c r="U324" s="359"/>
      <c r="V324" s="359"/>
      <c r="W324" s="359"/>
      <c r="X324" s="359"/>
      <c r="Y324" s="359"/>
      <c r="Z324" s="359"/>
      <c r="AA324" s="359"/>
      <c r="AB324" s="359"/>
      <c r="AC324" s="359"/>
      <c r="AD324" s="359"/>
      <c r="AE324" s="359"/>
      <c r="AF324" s="359"/>
      <c r="AG324" s="359"/>
      <c r="AH324" s="359"/>
      <c r="AI324" s="359"/>
      <c r="AJ324" s="359"/>
      <c r="AK324" s="359"/>
      <c r="AL324" s="359"/>
      <c r="AM324" s="359"/>
      <c r="AN324" s="359"/>
      <c r="AO324" s="359"/>
      <c r="AP324" s="359"/>
      <c r="AQ324" s="359"/>
      <c r="AR324" s="359"/>
      <c r="AS324" s="359"/>
      <c r="AT324" s="359"/>
      <c r="AU324" s="359"/>
      <c r="AV324" s="359"/>
      <c r="AW324" s="359"/>
      <c r="AX324" s="359"/>
      <c r="AY324" s="359"/>
      <c r="AZ324" s="359"/>
      <c r="BA324" s="359"/>
      <c r="BB324" s="359"/>
      <c r="BC324" s="359"/>
      <c r="BD324" s="359"/>
      <c r="BE324" s="359"/>
      <c r="BF324" s="359"/>
      <c r="BG324" s="134"/>
    </row>
    <row r="325" spans="1:59">
      <c r="A325" s="368"/>
      <c r="B325" s="150"/>
      <c r="C325" s="150"/>
      <c r="D325" s="150"/>
      <c r="E325" s="150"/>
      <c r="F325" s="150"/>
      <c r="G325" s="150"/>
      <c r="H325" s="150"/>
      <c r="I325" s="150"/>
      <c r="J325" s="150"/>
      <c r="K325" s="150"/>
      <c r="L325" s="244"/>
      <c r="N325" s="140"/>
      <c r="O325" s="140"/>
      <c r="P325" s="181"/>
      <c r="Q325" s="181"/>
      <c r="R325" s="181"/>
      <c r="S325" s="181"/>
      <c r="T325" s="181"/>
      <c r="U325" s="181"/>
      <c r="V325" s="181"/>
      <c r="W325" s="181"/>
      <c r="X325" s="181"/>
      <c r="Y325" s="181"/>
      <c r="Z325" s="181"/>
      <c r="AA325" s="181"/>
      <c r="AB325" s="181"/>
      <c r="AC325" s="181"/>
      <c r="AD325" s="181"/>
      <c r="AE325" s="181"/>
      <c r="AF325" s="181"/>
      <c r="AG325" s="181"/>
      <c r="AH325" s="181"/>
      <c r="AI325" s="181"/>
      <c r="AJ325" s="181"/>
      <c r="AK325" s="181"/>
      <c r="AL325" s="181"/>
      <c r="AM325" s="181"/>
      <c r="AN325" s="181"/>
      <c r="AO325" s="181"/>
      <c r="AP325" s="181"/>
      <c r="AQ325" s="181"/>
      <c r="AR325" s="181"/>
      <c r="AS325" s="181"/>
      <c r="AT325" s="181"/>
      <c r="AU325" s="181"/>
      <c r="AV325" s="181"/>
      <c r="AW325" s="181"/>
      <c r="AX325" s="181"/>
      <c r="AY325" s="181"/>
      <c r="AZ325" s="181"/>
      <c r="BA325" s="181"/>
      <c r="BB325" s="181"/>
      <c r="BC325" s="181"/>
      <c r="BD325" s="181"/>
      <c r="BE325" s="181"/>
      <c r="BF325" s="181"/>
      <c r="BG325" s="134"/>
    </row>
    <row r="326" spans="1:59" ht="15.75" customHeight="1">
      <c r="A326" s="484" t="s">
        <v>265</v>
      </c>
      <c r="B326" s="485"/>
      <c r="C326" s="485"/>
      <c r="D326" s="485"/>
      <c r="E326" s="485"/>
      <c r="F326" s="485"/>
      <c r="G326" s="485"/>
      <c r="H326" s="485"/>
      <c r="I326" s="485"/>
      <c r="J326" s="485"/>
      <c r="K326" s="485"/>
      <c r="L326" s="486"/>
      <c r="N326" s="145"/>
      <c r="O326" s="145"/>
      <c r="P326" s="145"/>
      <c r="Q326" s="145"/>
      <c r="R326" s="145"/>
      <c r="S326" s="145"/>
      <c r="T326" s="145"/>
      <c r="U326" s="145"/>
      <c r="V326" s="145"/>
      <c r="W326" s="145"/>
      <c r="X326" s="145"/>
      <c r="Y326" s="145"/>
      <c r="Z326" s="145"/>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34"/>
    </row>
    <row r="327" spans="1:59" ht="66.75" customHeight="1">
      <c r="A327" s="491" t="s">
        <v>143</v>
      </c>
      <c r="B327" s="492"/>
      <c r="C327" s="492"/>
      <c r="D327" s="492"/>
      <c r="E327" s="492"/>
      <c r="F327" s="492"/>
      <c r="G327" s="492"/>
      <c r="H327" s="492"/>
      <c r="I327" s="492"/>
      <c r="J327" s="492"/>
      <c r="K327" s="492"/>
      <c r="L327" s="493"/>
      <c r="N327" s="359"/>
      <c r="O327" s="359"/>
      <c r="P327" s="359"/>
      <c r="Q327" s="359"/>
      <c r="R327" s="359"/>
      <c r="S327" s="359"/>
      <c r="T327" s="359"/>
      <c r="U327" s="359"/>
      <c r="V327" s="359"/>
      <c r="W327" s="359"/>
      <c r="X327" s="359"/>
      <c r="Y327" s="359"/>
      <c r="Z327" s="359"/>
      <c r="AA327" s="359"/>
      <c r="AB327" s="359"/>
      <c r="AC327" s="359"/>
      <c r="AD327" s="359"/>
      <c r="AE327" s="359"/>
      <c r="AF327" s="359"/>
      <c r="AG327" s="359"/>
      <c r="AH327" s="359"/>
      <c r="AI327" s="359"/>
      <c r="AJ327" s="359"/>
      <c r="AK327" s="359"/>
      <c r="AL327" s="359"/>
      <c r="AM327" s="359"/>
      <c r="AN327" s="359"/>
      <c r="AO327" s="359"/>
      <c r="AP327" s="359"/>
      <c r="AQ327" s="359"/>
      <c r="AR327" s="359"/>
      <c r="AS327" s="359"/>
      <c r="AT327" s="359"/>
      <c r="AU327" s="359"/>
      <c r="AV327" s="359"/>
      <c r="AW327" s="359"/>
      <c r="AX327" s="359"/>
      <c r="AY327" s="359"/>
      <c r="AZ327" s="359"/>
      <c r="BA327" s="359"/>
      <c r="BB327" s="359"/>
      <c r="BC327" s="359"/>
      <c r="BD327" s="359"/>
      <c r="BE327" s="359"/>
      <c r="BF327" s="359"/>
      <c r="BG327" s="134"/>
    </row>
    <row r="328" spans="1:59">
      <c r="A328" s="100"/>
      <c r="B328" s="150"/>
      <c r="C328" s="150"/>
      <c r="D328" s="150"/>
      <c r="E328" s="150"/>
      <c r="F328" s="150"/>
      <c r="G328" s="150"/>
      <c r="H328" s="150"/>
      <c r="I328" s="150"/>
      <c r="J328" s="150"/>
      <c r="K328" s="150"/>
      <c r="L328" s="244"/>
      <c r="N328" s="140"/>
      <c r="O328" s="140"/>
      <c r="P328" s="181"/>
      <c r="Q328" s="181"/>
      <c r="R328" s="181"/>
      <c r="S328" s="181"/>
      <c r="T328" s="181"/>
      <c r="U328" s="181"/>
      <c r="V328" s="181"/>
      <c r="W328" s="181"/>
      <c r="X328" s="181"/>
      <c r="Y328" s="181"/>
      <c r="Z328" s="181"/>
      <c r="AA328" s="181"/>
      <c r="AB328" s="181"/>
      <c r="AC328" s="181"/>
      <c r="AD328" s="181"/>
      <c r="AE328" s="181"/>
      <c r="AF328" s="181"/>
      <c r="AG328" s="181"/>
      <c r="AH328" s="181"/>
      <c r="AI328" s="181"/>
      <c r="AJ328" s="181"/>
      <c r="AK328" s="181"/>
      <c r="AL328" s="181"/>
      <c r="AM328" s="181"/>
      <c r="AN328" s="181"/>
      <c r="AO328" s="181"/>
      <c r="AP328" s="181"/>
      <c r="AQ328" s="181"/>
      <c r="AR328" s="181"/>
      <c r="AS328" s="181"/>
      <c r="AT328" s="181"/>
      <c r="AU328" s="181"/>
      <c r="AV328" s="181"/>
      <c r="AW328" s="181"/>
      <c r="AX328" s="181"/>
      <c r="AY328" s="181"/>
      <c r="AZ328" s="181"/>
      <c r="BA328" s="181"/>
      <c r="BB328" s="181"/>
      <c r="BC328" s="181"/>
      <c r="BD328" s="181"/>
      <c r="BE328" s="181"/>
      <c r="BF328" s="181"/>
      <c r="BG328" s="134"/>
    </row>
    <row r="329" spans="1:59" ht="15.75" customHeight="1">
      <c r="A329" s="245" t="s">
        <v>120</v>
      </c>
      <c r="B329" s="476" t="s">
        <v>266</v>
      </c>
      <c r="C329" s="476"/>
      <c r="D329" s="476"/>
      <c r="E329" s="476"/>
      <c r="F329" s="476"/>
      <c r="G329" s="476"/>
      <c r="H329" s="476"/>
      <c r="I329" s="476"/>
      <c r="J329" s="476"/>
      <c r="K329" s="476"/>
      <c r="L329" s="477"/>
      <c r="N329" s="145"/>
      <c r="O329" s="145"/>
      <c r="P329" s="145"/>
      <c r="Q329" s="145"/>
      <c r="R329" s="145"/>
      <c r="S329" s="145"/>
      <c r="T329" s="145"/>
      <c r="U329" s="145"/>
      <c r="V329" s="145"/>
      <c r="W329" s="145"/>
      <c r="X329" s="145"/>
      <c r="Y329" s="145"/>
      <c r="Z329" s="145"/>
      <c r="AA329" s="145"/>
      <c r="AB329" s="145"/>
      <c r="AC329" s="145"/>
      <c r="AD329" s="145"/>
      <c r="AE329" s="145"/>
      <c r="AF329" s="145"/>
      <c r="AG329" s="145"/>
      <c r="AH329" s="145"/>
      <c r="AI329" s="145"/>
      <c r="AJ329" s="145"/>
      <c r="AK329" s="145"/>
      <c r="AL329" s="145"/>
      <c r="AM329" s="145"/>
      <c r="AN329" s="134"/>
      <c r="AO329" s="166"/>
      <c r="AP329" s="141"/>
      <c r="AQ329" s="141"/>
      <c r="AR329" s="141"/>
      <c r="AS329" s="141"/>
      <c r="AT329" s="141"/>
      <c r="AU329" s="141"/>
      <c r="AV329" s="141"/>
      <c r="AW329" s="141"/>
      <c r="AX329" s="141"/>
      <c r="AY329" s="141"/>
      <c r="AZ329" s="141"/>
      <c r="BA329" s="141"/>
      <c r="BB329" s="141"/>
      <c r="BC329" s="141"/>
      <c r="BD329" s="141"/>
      <c r="BE329" s="141"/>
      <c r="BF329" s="141"/>
      <c r="BG329" s="134"/>
    </row>
    <row r="330" spans="1:59" ht="66.75" customHeight="1">
      <c r="A330" s="491" t="s">
        <v>143</v>
      </c>
      <c r="B330" s="492"/>
      <c r="C330" s="492"/>
      <c r="D330" s="492"/>
      <c r="E330" s="492"/>
      <c r="F330" s="492"/>
      <c r="G330" s="492"/>
      <c r="H330" s="492"/>
      <c r="I330" s="492"/>
      <c r="J330" s="492"/>
      <c r="K330" s="492"/>
      <c r="L330" s="493"/>
      <c r="N330" s="359"/>
      <c r="O330" s="359"/>
      <c r="P330" s="359"/>
      <c r="Q330" s="359"/>
      <c r="R330" s="359"/>
      <c r="S330" s="359"/>
      <c r="T330" s="359"/>
      <c r="U330" s="359"/>
      <c r="V330" s="359"/>
      <c r="W330" s="359"/>
      <c r="X330" s="359"/>
      <c r="Y330" s="359"/>
      <c r="Z330" s="359"/>
      <c r="AA330" s="359"/>
      <c r="AB330" s="359"/>
      <c r="AC330" s="359"/>
      <c r="AD330" s="359"/>
      <c r="AE330" s="359"/>
      <c r="AF330" s="359"/>
      <c r="AG330" s="359"/>
      <c r="AH330" s="359"/>
      <c r="AI330" s="359"/>
      <c r="AJ330" s="359"/>
      <c r="AK330" s="359"/>
      <c r="AL330" s="359"/>
      <c r="AM330" s="359"/>
      <c r="AN330" s="359"/>
      <c r="AO330" s="359"/>
      <c r="AP330" s="359"/>
      <c r="AQ330" s="359"/>
      <c r="AR330" s="359"/>
      <c r="AS330" s="359"/>
      <c r="AT330" s="359"/>
      <c r="AU330" s="359"/>
      <c r="AV330" s="359"/>
      <c r="AW330" s="359"/>
      <c r="AX330" s="359"/>
      <c r="AY330" s="359"/>
      <c r="AZ330" s="359"/>
      <c r="BA330" s="359"/>
      <c r="BB330" s="359"/>
      <c r="BC330" s="359"/>
      <c r="BD330" s="359"/>
      <c r="BE330" s="359"/>
      <c r="BF330" s="359"/>
      <c r="BG330" s="134"/>
    </row>
    <row r="331" spans="1:59">
      <c r="A331" s="182"/>
      <c r="B331" s="150"/>
      <c r="C331" s="150"/>
      <c r="D331" s="150"/>
      <c r="E331" s="150"/>
      <c r="F331" s="150"/>
      <c r="G331" s="150"/>
      <c r="H331" s="150"/>
      <c r="I331" s="150"/>
      <c r="J331" s="150"/>
      <c r="K331" s="150"/>
      <c r="L331" s="244"/>
      <c r="N331" s="140"/>
      <c r="O331" s="140"/>
      <c r="P331" s="181"/>
      <c r="Q331" s="181"/>
      <c r="R331" s="181"/>
      <c r="S331" s="181"/>
      <c r="T331" s="181"/>
      <c r="U331" s="181"/>
      <c r="V331" s="181"/>
      <c r="W331" s="181"/>
      <c r="X331" s="181"/>
      <c r="Y331" s="181"/>
      <c r="Z331" s="181"/>
      <c r="AA331" s="181"/>
      <c r="AB331" s="181"/>
      <c r="AC331" s="181"/>
      <c r="AD331" s="181"/>
      <c r="AE331" s="181"/>
      <c r="AF331" s="181"/>
      <c r="AG331" s="181"/>
      <c r="AH331" s="181"/>
      <c r="AI331" s="181"/>
      <c r="AJ331" s="181"/>
      <c r="AK331" s="181"/>
      <c r="AL331" s="181"/>
      <c r="AM331" s="181"/>
      <c r="AN331" s="181"/>
      <c r="AO331" s="181"/>
      <c r="AP331" s="181"/>
      <c r="AQ331" s="181"/>
      <c r="AR331" s="181"/>
      <c r="AS331" s="181"/>
      <c r="AT331" s="181"/>
      <c r="AU331" s="181"/>
      <c r="AV331" s="181"/>
      <c r="AW331" s="181"/>
      <c r="AX331" s="181"/>
      <c r="AY331" s="181"/>
      <c r="AZ331" s="181"/>
      <c r="BA331" s="181"/>
      <c r="BB331" s="181"/>
      <c r="BC331" s="181"/>
      <c r="BD331" s="181"/>
      <c r="BE331" s="181"/>
      <c r="BF331" s="181"/>
      <c r="BG331" s="2"/>
    </row>
    <row r="332" spans="1:59">
      <c r="A332" s="252"/>
      <c r="B332" s="3"/>
      <c r="C332" s="3"/>
      <c r="D332" s="3"/>
      <c r="E332" s="3"/>
      <c r="F332" s="3"/>
      <c r="G332" s="3"/>
      <c r="H332" s="3"/>
      <c r="I332" s="3"/>
      <c r="J332" s="3"/>
      <c r="K332" s="3"/>
      <c r="L332" s="3"/>
      <c r="N332" s="140"/>
      <c r="O332" s="140"/>
      <c r="P332" s="181"/>
      <c r="Q332" s="181"/>
      <c r="R332" s="181"/>
      <c r="S332" s="181"/>
      <c r="T332" s="181"/>
      <c r="U332" s="181"/>
      <c r="V332" s="181"/>
      <c r="W332" s="181"/>
      <c r="X332" s="181"/>
      <c r="Y332" s="181"/>
      <c r="Z332" s="181"/>
      <c r="AA332" s="181"/>
      <c r="AB332" s="181"/>
      <c r="AC332" s="181"/>
      <c r="AD332" s="181"/>
      <c r="AE332" s="181"/>
      <c r="AF332" s="181"/>
      <c r="AG332" s="181"/>
      <c r="AH332" s="181"/>
      <c r="AI332" s="181"/>
      <c r="AJ332" s="181"/>
      <c r="AK332" s="181"/>
      <c r="AL332" s="181"/>
      <c r="AM332" s="181"/>
      <c r="AN332" s="181"/>
      <c r="AO332" s="181"/>
      <c r="AP332" s="181"/>
      <c r="AQ332" s="181"/>
      <c r="AR332" s="181"/>
      <c r="AS332" s="181"/>
      <c r="AT332" s="181"/>
      <c r="AU332" s="181"/>
      <c r="AV332" s="181"/>
      <c r="AW332" s="181"/>
      <c r="AX332" s="181"/>
      <c r="AY332" s="181"/>
      <c r="AZ332" s="181"/>
      <c r="BA332" s="181"/>
      <c r="BB332" s="181"/>
      <c r="BC332" s="181"/>
      <c r="BD332" s="181"/>
      <c r="BE332" s="181"/>
      <c r="BF332" s="181"/>
      <c r="BG332" s="2"/>
    </row>
    <row r="333" spans="1:59">
      <c r="A333" s="249" t="s">
        <v>267</v>
      </c>
      <c r="B333" s="250"/>
      <c r="C333" s="250"/>
      <c r="D333" s="250"/>
      <c r="E333" s="250"/>
      <c r="F333" s="250"/>
      <c r="G333" s="250"/>
      <c r="H333" s="250"/>
      <c r="I333" s="250"/>
      <c r="J333" s="250"/>
      <c r="K333" s="250"/>
      <c r="L333" s="251"/>
    </row>
    <row r="334" spans="1:59">
      <c r="A334" s="127"/>
      <c r="B334" s="2"/>
      <c r="C334" s="2"/>
      <c r="D334" s="2"/>
      <c r="E334" s="2"/>
      <c r="F334" s="2"/>
      <c r="G334" s="2"/>
      <c r="H334" s="2"/>
      <c r="I334" s="2"/>
      <c r="J334" s="2"/>
      <c r="K334" s="2"/>
      <c r="L334" s="108"/>
    </row>
    <row r="335" spans="1:59" ht="16.2">
      <c r="A335" s="127"/>
      <c r="B335" s="115" t="str">
        <f>IF(O335=0,"","This application will be rejected if submitted; there "&amp;IF(O335=1,"is a fatal error","are "&amp;O335&amp;" fatal errors"))</f>
        <v/>
      </c>
      <c r="C335" s="2"/>
      <c r="D335" s="2"/>
      <c r="E335" s="2"/>
      <c r="F335" s="2"/>
      <c r="G335" s="2"/>
      <c r="H335" s="2"/>
      <c r="I335" s="2"/>
      <c r="J335" s="2"/>
      <c r="K335" s="2"/>
      <c r="L335" s="108"/>
      <c r="O335" s="17">
        <f>SUM(O1:O331)</f>
        <v>0</v>
      </c>
      <c r="P335" s="1" t="s">
        <v>93</v>
      </c>
    </row>
    <row r="336" spans="1:59">
      <c r="A336" s="127"/>
      <c r="B336" s="2"/>
      <c r="C336" s="2"/>
      <c r="D336" s="2"/>
      <c r="E336" s="2"/>
      <c r="F336" s="2"/>
      <c r="G336" s="2"/>
      <c r="H336" s="2"/>
      <c r="I336" s="2"/>
      <c r="J336" s="2"/>
      <c r="K336" s="2"/>
      <c r="L336" s="108"/>
    </row>
    <row r="337" spans="1:17" ht="31.5" customHeight="1">
      <c r="A337" s="127"/>
      <c r="B337" s="420" t="s">
        <v>260</v>
      </c>
      <c r="C337" s="420"/>
      <c r="D337" s="420"/>
      <c r="E337" s="420"/>
      <c r="F337" s="420"/>
      <c r="G337" s="420"/>
      <c r="H337" s="420"/>
      <c r="I337" s="420"/>
      <c r="J337" s="420"/>
      <c r="K337" s="420"/>
      <c r="L337" s="497"/>
    </row>
    <row r="338" spans="1:17">
      <c r="A338" s="127"/>
      <c r="B338" s="7" t="s">
        <v>82</v>
      </c>
      <c r="C338" s="2" t="s">
        <v>255</v>
      </c>
      <c r="D338" s="2"/>
      <c r="E338" s="2"/>
      <c r="F338" s="2"/>
      <c r="G338" s="2"/>
      <c r="H338" s="2"/>
      <c r="I338" s="2"/>
      <c r="J338" s="2"/>
      <c r="K338" s="2"/>
      <c r="L338" s="108"/>
      <c r="Q338" s="370">
        <f>IF(B338="Yes",1,0)</f>
        <v>1</v>
      </c>
    </row>
    <row r="339" spans="1:17">
      <c r="A339" s="127"/>
      <c r="B339" s="7" t="s">
        <v>82</v>
      </c>
      <c r="C339" s="134" t="s">
        <v>261</v>
      </c>
      <c r="D339" s="2"/>
      <c r="E339" s="2"/>
      <c r="F339" s="2"/>
      <c r="G339" s="2"/>
      <c r="H339" s="2"/>
      <c r="I339" s="2"/>
      <c r="J339" s="2"/>
      <c r="K339" s="2"/>
      <c r="L339" s="108"/>
      <c r="P339" s="180"/>
      <c r="Q339" s="370">
        <f>IF(B339="Yes",1,0)</f>
        <v>1</v>
      </c>
    </row>
    <row r="340" spans="1:17">
      <c r="A340" s="127"/>
      <c r="B340" s="7" t="str">
        <f>IF(UPPER(C292)="YES","Yes","No")</f>
        <v>No</v>
      </c>
      <c r="C340" s="176" t="s">
        <v>256</v>
      </c>
      <c r="D340" s="2"/>
      <c r="E340" s="2"/>
      <c r="F340" s="2"/>
      <c r="G340" s="2"/>
      <c r="H340" s="2"/>
      <c r="I340" s="2"/>
      <c r="J340" s="2"/>
      <c r="K340" s="2"/>
      <c r="L340" s="108"/>
      <c r="Q340" s="370">
        <f t="shared" ref="Q340:Q345" si="4">IF(B340="Yes",1,0)</f>
        <v>0</v>
      </c>
    </row>
    <row r="341" spans="1:17">
      <c r="A341" s="127"/>
      <c r="B341" s="7" t="str">
        <f>IF(G222=0,"No","Yes")</f>
        <v>No</v>
      </c>
      <c r="C341" s="2" t="s">
        <v>28</v>
      </c>
      <c r="D341" s="2"/>
      <c r="E341" s="2"/>
      <c r="F341" s="2"/>
      <c r="G341" s="2"/>
      <c r="H341" s="2"/>
      <c r="I341" s="2"/>
      <c r="J341" s="2"/>
      <c r="K341" s="2"/>
      <c r="L341" s="108"/>
      <c r="Q341" s="370">
        <f t="shared" si="4"/>
        <v>0</v>
      </c>
    </row>
    <row r="342" spans="1:17">
      <c r="A342" s="127"/>
      <c r="B342" s="7" t="str">
        <f>IF($G$37=$Q$37,"Yes","No")</f>
        <v>No</v>
      </c>
      <c r="C342" s="2" t="s">
        <v>25</v>
      </c>
      <c r="D342" s="2"/>
      <c r="E342" s="2"/>
      <c r="F342" s="2"/>
      <c r="G342" s="2"/>
      <c r="H342" s="2"/>
      <c r="I342" s="2"/>
      <c r="J342" s="2"/>
      <c r="K342" s="2"/>
      <c r="L342" s="108"/>
      <c r="Q342" s="370">
        <f t="shared" si="4"/>
        <v>0</v>
      </c>
    </row>
    <row r="343" spans="1:17">
      <c r="A343" s="127"/>
      <c r="B343" s="7" t="str">
        <f>IF(F276="yes","Yes","No")</f>
        <v>No</v>
      </c>
      <c r="C343" s="176" t="s">
        <v>257</v>
      </c>
      <c r="D343" s="2"/>
      <c r="E343" s="2"/>
      <c r="F343" s="2"/>
      <c r="G343" s="2"/>
      <c r="H343" s="2"/>
      <c r="I343" s="2"/>
      <c r="J343" s="2"/>
      <c r="K343" s="2"/>
      <c r="L343" s="108"/>
      <c r="Q343" s="370">
        <f t="shared" si="4"/>
        <v>0</v>
      </c>
    </row>
    <row r="344" spans="1:17">
      <c r="A344" s="127"/>
      <c r="B344" s="7" t="str">
        <f>IF(K282="Yes","Yes","No")</f>
        <v>No</v>
      </c>
      <c r="C344" s="176" t="s">
        <v>258</v>
      </c>
      <c r="D344" s="2"/>
      <c r="E344" s="2"/>
      <c r="F344" s="2"/>
      <c r="G344" s="2"/>
      <c r="H344" s="2"/>
      <c r="I344" s="2"/>
      <c r="J344" s="2"/>
      <c r="K344" s="2"/>
      <c r="L344" s="108"/>
      <c r="Q344" s="370">
        <f t="shared" si="4"/>
        <v>0</v>
      </c>
    </row>
    <row r="345" spans="1:17">
      <c r="A345" s="127"/>
      <c r="B345" s="7" t="str">
        <f>IF(K282="no","Yes","No")</f>
        <v>No</v>
      </c>
      <c r="C345" s="176" t="s">
        <v>259</v>
      </c>
      <c r="D345" s="2"/>
      <c r="E345" s="2"/>
      <c r="F345" s="2"/>
      <c r="G345" s="2"/>
      <c r="H345" s="2"/>
      <c r="I345" s="2"/>
      <c r="J345" s="2"/>
      <c r="K345" s="2"/>
      <c r="L345" s="108"/>
      <c r="Q345" s="370">
        <f t="shared" si="4"/>
        <v>0</v>
      </c>
    </row>
    <row r="346" spans="1:17">
      <c r="A346" s="462"/>
      <c r="B346" s="456"/>
      <c r="C346" s="456"/>
      <c r="D346" s="456"/>
      <c r="E346" s="456"/>
      <c r="F346" s="456"/>
      <c r="G346" s="456"/>
      <c r="H346" s="456"/>
      <c r="I346" s="456"/>
      <c r="J346" s="456"/>
      <c r="K346" s="456"/>
      <c r="L346" s="463"/>
      <c r="Q346" s="370">
        <f>SUM(Q338:Q345)</f>
        <v>2</v>
      </c>
    </row>
    <row r="347" spans="1:17">
      <c r="A347" s="246" t="s">
        <v>254</v>
      </c>
      <c r="B347" s="247"/>
      <c r="C347" s="247"/>
      <c r="D347" s="247"/>
      <c r="E347" s="247"/>
      <c r="F347" s="247"/>
      <c r="G347" s="247"/>
      <c r="H347" s="247"/>
      <c r="I347" s="247"/>
      <c r="J347" s="247"/>
      <c r="K347" s="247"/>
      <c r="L347" s="248"/>
      <c r="N347" s="5"/>
      <c r="O347" s="17"/>
    </row>
    <row r="348" spans="1:17">
      <c r="A348" s="127"/>
      <c r="B348" s="2"/>
      <c r="C348" s="2"/>
      <c r="D348" s="2"/>
      <c r="E348" s="2"/>
      <c r="F348" s="2"/>
      <c r="G348" s="2"/>
      <c r="H348" s="2"/>
      <c r="I348" s="2"/>
      <c r="J348" s="2"/>
      <c r="K348" s="2"/>
      <c r="L348" s="108"/>
    </row>
    <row r="349" spans="1:17" ht="220.5" customHeight="1">
      <c r="A349" s="127"/>
      <c r="B349" s="425" t="s">
        <v>327</v>
      </c>
      <c r="C349" s="425"/>
      <c r="D349" s="425"/>
      <c r="E349" s="425"/>
      <c r="F349" s="425"/>
      <c r="G349" s="425"/>
      <c r="H349" s="425"/>
      <c r="I349" s="425"/>
      <c r="J349" s="425"/>
      <c r="K349" s="425"/>
      <c r="L349" s="426"/>
    </row>
    <row r="350" spans="1:17" ht="9" customHeight="1">
      <c r="A350" s="127"/>
      <c r="B350" s="177"/>
      <c r="C350" s="177"/>
      <c r="D350" s="177"/>
      <c r="E350" s="177"/>
      <c r="F350" s="177"/>
      <c r="G350" s="177"/>
      <c r="H350" s="177"/>
      <c r="I350" s="177"/>
      <c r="J350" s="177"/>
      <c r="K350" s="177"/>
      <c r="L350" s="265"/>
    </row>
    <row r="351" spans="1:17" ht="43.5" customHeight="1">
      <c r="A351" s="127"/>
      <c r="B351" s="420" t="s">
        <v>89</v>
      </c>
      <c r="C351" s="420"/>
      <c r="D351" s="420"/>
      <c r="E351" s="420"/>
      <c r="F351" s="420"/>
      <c r="G351" s="420"/>
      <c r="H351" s="420"/>
      <c r="I351" s="420"/>
      <c r="J351" s="420"/>
      <c r="K351" s="420"/>
      <c r="L351" s="262"/>
    </row>
    <row r="352" spans="1:17">
      <c r="A352" s="127"/>
      <c r="B352" s="179" t="str">
        <f>"By "&amp;F20&amp;" ("&amp;F21&amp;")"</f>
        <v>By  ()</v>
      </c>
      <c r="C352" s="2"/>
      <c r="D352" s="2"/>
      <c r="E352" s="2"/>
      <c r="F352" s="2"/>
      <c r="G352" s="2"/>
      <c r="H352" s="2"/>
      <c r="I352" s="2"/>
      <c r="J352" s="2"/>
      <c r="K352" s="2"/>
      <c r="L352" s="108"/>
    </row>
    <row r="353" spans="1:12">
      <c r="A353" s="127"/>
      <c r="B353" s="179"/>
      <c r="C353" s="2"/>
      <c r="D353" s="2"/>
      <c r="E353" s="2"/>
      <c r="F353" s="2"/>
      <c r="G353" s="2"/>
      <c r="H353" s="2"/>
      <c r="I353" s="2"/>
      <c r="J353" s="2"/>
      <c r="K353" s="2"/>
      <c r="L353" s="108"/>
    </row>
    <row r="354" spans="1:12">
      <c r="A354" s="127"/>
      <c r="B354" s="14"/>
      <c r="C354" s="14"/>
      <c r="D354" s="14"/>
      <c r="E354" s="14"/>
      <c r="F354" s="14"/>
      <c r="G354" s="14"/>
      <c r="H354" s="14"/>
      <c r="I354" s="14"/>
      <c r="J354" s="14"/>
      <c r="K354" s="14"/>
      <c r="L354" s="113"/>
    </row>
    <row r="355" spans="1:12">
      <c r="A355" s="127"/>
      <c r="B355" s="263"/>
      <c r="C355" s="263"/>
      <c r="D355" s="263"/>
      <c r="E355" s="263"/>
      <c r="F355" s="263"/>
      <c r="G355" s="263"/>
      <c r="H355" s="263"/>
      <c r="I355" s="263"/>
      <c r="J355" s="263"/>
      <c r="K355" s="263"/>
      <c r="L355" s="264"/>
    </row>
    <row r="356" spans="1:12">
      <c r="A356" s="127"/>
      <c r="B356" s="419"/>
      <c r="C356" s="419"/>
      <c r="D356" s="419"/>
      <c r="E356" s="419"/>
      <c r="F356" s="13"/>
      <c r="G356" s="2" t="str">
        <f>"Date: "&amp;TEXT($F$22,"mmmm dd, yyyy")</f>
        <v>Date: January 00, 1900</v>
      </c>
      <c r="H356" s="2"/>
      <c r="I356" s="2"/>
      <c r="J356" s="2"/>
      <c r="K356" s="2"/>
      <c r="L356" s="108"/>
    </row>
    <row r="357" spans="1:12">
      <c r="A357" s="127"/>
      <c r="B357" s="179" t="s">
        <v>90</v>
      </c>
      <c r="C357" s="13"/>
      <c r="D357" s="13"/>
      <c r="E357" s="13"/>
      <c r="F357" s="13"/>
      <c r="G357" s="179"/>
      <c r="H357" s="179"/>
      <c r="I357" s="179"/>
      <c r="J357" s="179"/>
      <c r="K357" s="179"/>
      <c r="L357" s="114"/>
    </row>
    <row r="358" spans="1:12">
      <c r="A358" s="127"/>
      <c r="B358" s="2"/>
      <c r="C358" s="2"/>
      <c r="D358" s="2"/>
      <c r="E358" s="2"/>
      <c r="F358" s="2"/>
      <c r="G358" s="2"/>
      <c r="H358" s="2"/>
      <c r="I358" s="2"/>
      <c r="J358" s="2"/>
      <c r="K358" s="2"/>
      <c r="L358" s="108"/>
    </row>
    <row r="359" spans="1:12">
      <c r="A359" s="129"/>
      <c r="B359" s="116"/>
      <c r="C359" s="116"/>
      <c r="D359" s="116"/>
      <c r="E359" s="116"/>
      <c r="F359" s="116"/>
      <c r="G359" s="116"/>
      <c r="H359" s="116"/>
      <c r="I359" s="116"/>
      <c r="J359" s="116"/>
      <c r="K359" s="116"/>
      <c r="L359" s="117"/>
    </row>
  </sheetData>
  <sheetProtection password="B372" sheet="1" objects="1" scenarios="1" formatColumns="0"/>
  <mergeCells count="174">
    <mergeCell ref="A65:L65"/>
    <mergeCell ref="F33:G33"/>
    <mergeCell ref="B80:L80"/>
    <mergeCell ref="I83:J83"/>
    <mergeCell ref="F104:G104"/>
    <mergeCell ref="H67:I67"/>
    <mergeCell ref="A74:L74"/>
    <mergeCell ref="G37:J37"/>
    <mergeCell ref="I82:J82"/>
    <mergeCell ref="I81:J81"/>
    <mergeCell ref="H66:I66"/>
    <mergeCell ref="A68:L68"/>
    <mergeCell ref="B66:C66"/>
    <mergeCell ref="B67:C67"/>
    <mergeCell ref="D66:E66"/>
    <mergeCell ref="D67:E67"/>
    <mergeCell ref="C69:J69"/>
    <mergeCell ref="J66:K66"/>
    <mergeCell ref="J67:K67"/>
    <mergeCell ref="F21:K21"/>
    <mergeCell ref="F24:K24"/>
    <mergeCell ref="F25:K25"/>
    <mergeCell ref="F26:H26"/>
    <mergeCell ref="F27:G27"/>
    <mergeCell ref="F29:G29"/>
    <mergeCell ref="F31:H31"/>
    <mergeCell ref="F22:G22"/>
    <mergeCell ref="F32:G32"/>
    <mergeCell ref="F8:K8"/>
    <mergeCell ref="F10:K10"/>
    <mergeCell ref="F11:K11"/>
    <mergeCell ref="F12:K12"/>
    <mergeCell ref="F13:H13"/>
    <mergeCell ref="F15:G15"/>
    <mergeCell ref="F16:G16"/>
    <mergeCell ref="F17:K17"/>
    <mergeCell ref="F20:K20"/>
    <mergeCell ref="F249:G249"/>
    <mergeCell ref="F250:G250"/>
    <mergeCell ref="F257:G257"/>
    <mergeCell ref="F255:G255"/>
    <mergeCell ref="G211:H211"/>
    <mergeCell ref="G212:H212"/>
    <mergeCell ref="G213:H213"/>
    <mergeCell ref="G214:H214"/>
    <mergeCell ref="G215:H215"/>
    <mergeCell ref="G216:H216"/>
    <mergeCell ref="G217:H217"/>
    <mergeCell ref="G218:H218"/>
    <mergeCell ref="G219:H219"/>
    <mergeCell ref="G220:H220"/>
    <mergeCell ref="G221:H221"/>
    <mergeCell ref="G222:H222"/>
    <mergeCell ref="F232:G232"/>
    <mergeCell ref="A346:L346"/>
    <mergeCell ref="F256:G256"/>
    <mergeCell ref="F267:G267"/>
    <mergeCell ref="F265:G265"/>
    <mergeCell ref="F266:G266"/>
    <mergeCell ref="F263:G263"/>
    <mergeCell ref="F264:G264"/>
    <mergeCell ref="F260:G260"/>
    <mergeCell ref="A278:L278"/>
    <mergeCell ref="A279:L279"/>
    <mergeCell ref="B337:L337"/>
    <mergeCell ref="A315:L315"/>
    <mergeCell ref="A318:L318"/>
    <mergeCell ref="A321:L321"/>
    <mergeCell ref="A324:L324"/>
    <mergeCell ref="A327:L327"/>
    <mergeCell ref="A330:L330"/>
    <mergeCell ref="A314:L314"/>
    <mergeCell ref="A317:L317"/>
    <mergeCell ref="B320:L320"/>
    <mergeCell ref="A280:L280"/>
    <mergeCell ref="F258:G258"/>
    <mergeCell ref="F304:H304"/>
    <mergeCell ref="C305:E305"/>
    <mergeCell ref="F305:H305"/>
    <mergeCell ref="A277:L277"/>
    <mergeCell ref="A287:L287"/>
    <mergeCell ref="A286:L286"/>
    <mergeCell ref="B298:K298"/>
    <mergeCell ref="A323:L323"/>
    <mergeCell ref="A326:L326"/>
    <mergeCell ref="B329:L329"/>
    <mergeCell ref="I84:J84"/>
    <mergeCell ref="F235:G235"/>
    <mergeCell ref="F236:G236"/>
    <mergeCell ref="F237:G237"/>
    <mergeCell ref="F238:G238"/>
    <mergeCell ref="F111:G111"/>
    <mergeCell ref="F110:G110"/>
    <mergeCell ref="F84:G84"/>
    <mergeCell ref="I96:J96"/>
    <mergeCell ref="F103:G103"/>
    <mergeCell ref="F227:G227"/>
    <mergeCell ref="F228:G228"/>
    <mergeCell ref="F230:G230"/>
    <mergeCell ref="K214:L214"/>
    <mergeCell ref="F226:G226"/>
    <mergeCell ref="F251:G251"/>
    <mergeCell ref="F259:G259"/>
    <mergeCell ref="F194:G194"/>
    <mergeCell ref="B216:E216"/>
    <mergeCell ref="A4:L4"/>
    <mergeCell ref="F93:G93"/>
    <mergeCell ref="F95:G95"/>
    <mergeCell ref="I95:J95"/>
    <mergeCell ref="F96:G96"/>
    <mergeCell ref="J130:L130"/>
    <mergeCell ref="F98:G98"/>
    <mergeCell ref="I98:J98"/>
    <mergeCell ref="A87:L87"/>
    <mergeCell ref="F82:G82"/>
    <mergeCell ref="F66:G66"/>
    <mergeCell ref="F67:G67"/>
    <mergeCell ref="F83:G83"/>
    <mergeCell ref="C70:J70"/>
    <mergeCell ref="F112:G112"/>
    <mergeCell ref="F119:G119"/>
    <mergeCell ref="F120:G120"/>
    <mergeCell ref="F127:G127"/>
    <mergeCell ref="F253:G253"/>
    <mergeCell ref="F254:G254"/>
    <mergeCell ref="F252:G252"/>
    <mergeCell ref="F128:G128"/>
    <mergeCell ref="I105:J105"/>
    <mergeCell ref="C72:J72"/>
    <mergeCell ref="A75:L75"/>
    <mergeCell ref="B217:E217"/>
    <mergeCell ref="B221:E221"/>
    <mergeCell ref="B218:E218"/>
    <mergeCell ref="B219:E219"/>
    <mergeCell ref="B220:E220"/>
    <mergeCell ref="F81:G81"/>
    <mergeCell ref="E73:L73"/>
    <mergeCell ref="F105:G105"/>
    <mergeCell ref="F191:G191"/>
    <mergeCell ref="F192:G192"/>
    <mergeCell ref="F193:G193"/>
    <mergeCell ref="F195:G195"/>
    <mergeCell ref="F196:G196"/>
    <mergeCell ref="B179:F179"/>
    <mergeCell ref="A182:L182"/>
    <mergeCell ref="F121:G121"/>
    <mergeCell ref="I121:J121"/>
    <mergeCell ref="F189:G189"/>
    <mergeCell ref="F190:G190"/>
    <mergeCell ref="F126:G126"/>
    <mergeCell ref="B356:E356"/>
    <mergeCell ref="B351:K351"/>
    <mergeCell ref="F247:G247"/>
    <mergeCell ref="F248:G248"/>
    <mergeCell ref="F243:G243"/>
    <mergeCell ref="F244:G244"/>
    <mergeCell ref="F241:G241"/>
    <mergeCell ref="F242:G242"/>
    <mergeCell ref="F239:G239"/>
    <mergeCell ref="F240:G240"/>
    <mergeCell ref="A285:L285"/>
    <mergeCell ref="B349:L349"/>
    <mergeCell ref="C306:E306"/>
    <mergeCell ref="F306:H306"/>
    <mergeCell ref="C307:E307"/>
    <mergeCell ref="F307:H307"/>
    <mergeCell ref="C308:E308"/>
    <mergeCell ref="F308:H308"/>
    <mergeCell ref="F270:G270"/>
    <mergeCell ref="F271:G271"/>
    <mergeCell ref="B302:L302"/>
    <mergeCell ref="C303:E303"/>
    <mergeCell ref="F303:H303"/>
    <mergeCell ref="C304:E304"/>
  </mergeCells>
  <phoneticPr fontId="29" type="noConversion"/>
  <conditionalFormatting sqref="O335">
    <cfRule type="cellIs" dxfId="6" priority="0" stopIfTrue="1" operator="notEqual">
      <formula>0</formula>
    </cfRule>
  </conditionalFormatting>
  <conditionalFormatting sqref="H195 H189:H190 H193">
    <cfRule type="containsText" dxfId="5" priority="9" operator="containsText" text="too low">
      <formula>NOT(ISERROR(SEARCH("too low",H189)))</formula>
    </cfRule>
  </conditionalFormatting>
  <conditionalFormatting sqref="L293">
    <cfRule type="expression" dxfId="4" priority="5">
      <formula>$G$293="Yes"</formula>
    </cfRule>
  </conditionalFormatting>
  <conditionalFormatting sqref="L294">
    <cfRule type="expression" dxfId="3" priority="4">
      <formula>$G$294="Yes"</formula>
    </cfRule>
  </conditionalFormatting>
  <conditionalFormatting sqref="F48:K48">
    <cfRule type="expression" dxfId="2" priority="3">
      <formula>OR($L$48&gt;$L$47,$Q$48&gt;$Q$47)</formula>
    </cfRule>
  </conditionalFormatting>
  <conditionalFormatting sqref="B187">
    <cfRule type="expression" dxfId="1" priority="2">
      <formula>$I$185="No"</formula>
    </cfRule>
  </conditionalFormatting>
  <conditionalFormatting sqref="F187">
    <cfRule type="expression" dxfId="0" priority="1">
      <formula>$I$185="No"</formula>
    </cfRule>
  </conditionalFormatting>
  <dataValidations disablePrompts="1" count="12">
    <dataValidation type="custom" allowBlank="1" showInputMessage="1" showErrorMessage="1" errorTitle="Interest Rate Error" error="Interest Rate+ Mortgage Premium cannot be less than 6%" sqref="F191:F192">
      <formula1>F190+F191&gt;0.05999</formula1>
    </dataValidation>
    <dataValidation type="custom" allowBlank="1" showInputMessage="1" showErrorMessage="1" errorTitle="Interest Rate Error" error="Interest Rate+ Mortgage Premium cannot be less than 6%" sqref="F193">
      <formula1>F191+F193&gt;0.05999</formula1>
    </dataValidation>
    <dataValidation type="whole" operator="greaterThanOrEqual" allowBlank="1" showInputMessage="1" showErrorMessage="1" sqref="F152:I163 B69:B73 D69:D73 H82:I84 F82:F84 F93 F98 F96 H96:H98 I96 I98">
      <formula1>0</formula1>
    </dataValidation>
    <dataValidation type="decimal" operator="greaterThanOrEqual" allowBlank="1" showInputMessage="1" showErrorMessage="1" sqref="K138:K139 K141:K142">
      <formula1>0</formula1>
    </dataValidation>
    <dataValidation type="list" allowBlank="1" showInputMessage="1" showErrorMessage="1" sqref="G293 F187 I185 I116 C292 C301 C297 I130 G39">
      <formula1>$P$114:$Q$114</formula1>
    </dataValidation>
    <dataValidation type="list" allowBlank="1" showInputMessage="1" showErrorMessage="1" sqref="Q282:S283 AB276:AE276 BB282:BE283">
      <formula1>$BH$23:$BI$23</formula1>
    </dataValidation>
    <dataValidation type="list" allowBlank="1" showInputMessage="1" showErrorMessage="1" sqref="F276 K282">
      <formula1>$P$276:$Q$276</formula1>
    </dataValidation>
    <dataValidation type="list" allowBlank="1" showInputMessage="1" showErrorMessage="1" sqref="AG214:AJ214">
      <formula1>$BH$265:$BJ$265</formula1>
    </dataValidation>
    <dataValidation type="textLength" operator="equal" allowBlank="1" showInputMessage="1" showErrorMessage="1" sqref="L293:L294">
      <formula1>5</formula1>
    </dataValidation>
    <dataValidation type="list" allowBlank="1" showInputMessage="1" showErrorMessage="1" sqref="G37:J37">
      <formula1>$P$37:$Q$37</formula1>
    </dataValidation>
    <dataValidation type="whole" operator="greaterThanOrEqual" showInputMessage="1" showErrorMessage="1" errorTitle="Positive Entry Required" error="Enter Vacancy and Bad Debt as a positive $ amount." sqref="F138:H139 F141:H142">
      <formula1>0</formula1>
    </dataValidation>
    <dataValidation type="whole" operator="greaterThanOrEqual" showInputMessage="1" showErrorMessage="1" errorTitle="Positive Entry Required" error="Enter Concessions as a positive $ amount." sqref="F146:I146">
      <formula1>0</formula1>
    </dataValidation>
  </dataValidations>
  <pageMargins left="0.3" right="0.3" top="0.5" bottom="0.5" header="0.3" footer="0.3"/>
  <pageSetup scale="68" orientation="portrait" r:id="rId1"/>
  <headerFooter>
    <oddFooter>&amp;L&amp;F&amp;RPage &amp;P of &amp;N</oddFooter>
  </headerFooter>
  <rowBreaks count="8" manualBreakCount="8">
    <brk id="42" max="11" man="1"/>
    <brk id="77" max="11" man="1"/>
    <brk id="132" max="11" man="1"/>
    <brk id="183" max="11" man="1"/>
    <brk id="207" max="11" man="1"/>
    <brk id="273" max="11" man="1"/>
    <brk id="310" max="11" man="1"/>
    <brk id="332" max="11" man="1"/>
  </rowBreaks>
  <legacyDrawing r:id="rId2"/>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sheetPr codeName="Sheet3" enableFormatConditionsCalculation="0">
    <pageSetUpPr autoPageBreaks="0"/>
  </sheetPr>
  <dimension ref="A1:BX137"/>
  <sheetViews>
    <sheetView zoomScaleNormal="100" workbookViewId="0"/>
  </sheetViews>
  <sheetFormatPr defaultColWidth="8.88671875" defaultRowHeight="15.6"/>
  <cols>
    <col min="1" max="1" width="2.44140625" style="23" customWidth="1"/>
    <col min="2" max="2" width="52.33203125" style="23" customWidth="1"/>
    <col min="3" max="3" width="14" style="23" customWidth="1"/>
    <col min="4" max="4" width="13.6640625" style="23" customWidth="1"/>
    <col min="5" max="20" width="8.33203125" style="23" customWidth="1"/>
    <col min="21" max="30" width="8.88671875" style="23" hidden="1" customWidth="1"/>
    <col min="31" max="16384" width="8.88671875" style="23"/>
  </cols>
  <sheetData>
    <row r="1" spans="1:20" s="22" customFormat="1">
      <c r="B1" s="546" t="s">
        <v>333</v>
      </c>
      <c r="C1" s="547"/>
      <c r="D1" s="547"/>
      <c r="E1" s="547"/>
      <c r="F1" s="547"/>
      <c r="G1" s="547"/>
      <c r="H1" s="547"/>
      <c r="I1" s="547"/>
      <c r="J1" s="91"/>
      <c r="K1" s="91"/>
      <c r="L1" s="91"/>
      <c r="M1" s="92"/>
    </row>
    <row r="2" spans="1:20" s="22" customFormat="1">
      <c r="B2" s="100" t="s">
        <v>324</v>
      </c>
      <c r="C2" s="25"/>
      <c r="D2" s="25"/>
      <c r="E2" s="25"/>
      <c r="F2" s="25"/>
      <c r="G2" s="25"/>
      <c r="H2" s="25"/>
      <c r="I2" s="25"/>
      <c r="J2" s="25"/>
      <c r="K2" s="25"/>
      <c r="L2" s="25"/>
      <c r="M2" s="94"/>
    </row>
    <row r="3" spans="1:20" s="22" customFormat="1">
      <c r="B3" s="101" t="s">
        <v>23</v>
      </c>
      <c r="C3" s="25"/>
      <c r="D3" s="25"/>
      <c r="E3" s="25"/>
      <c r="F3" s="25"/>
      <c r="G3" s="25"/>
      <c r="H3" s="25"/>
      <c r="I3" s="25"/>
      <c r="J3" s="25"/>
      <c r="K3" s="25"/>
      <c r="L3" s="25"/>
      <c r="M3" s="94"/>
    </row>
    <row r="4" spans="1:20" s="22" customFormat="1">
      <c r="B4" s="102"/>
      <c r="C4" s="25"/>
      <c r="D4" s="25"/>
      <c r="E4" s="25"/>
      <c r="F4" s="25"/>
      <c r="G4" s="25"/>
      <c r="H4" s="25"/>
      <c r="I4" s="25"/>
      <c r="J4" s="25"/>
      <c r="K4" s="25"/>
      <c r="L4" s="25"/>
      <c r="M4" s="94"/>
    </row>
    <row r="5" spans="1:20" s="22" customFormat="1">
      <c r="B5" s="100" t="s">
        <v>33</v>
      </c>
      <c r="C5" s="98"/>
      <c r="D5" s="98"/>
      <c r="E5" s="98"/>
      <c r="F5" s="98"/>
      <c r="G5" s="98"/>
      <c r="H5" s="98"/>
      <c r="I5" s="98"/>
      <c r="J5" s="25"/>
      <c r="K5" s="25"/>
      <c r="L5" s="25"/>
      <c r="M5" s="94"/>
    </row>
    <row r="6" spans="1:20" s="22" customFormat="1">
      <c r="B6" s="101" t="s">
        <v>21</v>
      </c>
      <c r="C6" s="98"/>
      <c r="D6" s="560" t="s">
        <v>24</v>
      </c>
      <c r="E6" s="560"/>
      <c r="F6" s="25"/>
      <c r="G6" s="561">
        <v>40942</v>
      </c>
      <c r="H6" s="561"/>
      <c r="I6" s="561"/>
      <c r="J6" s="25"/>
      <c r="K6" s="25"/>
      <c r="L6" s="25"/>
      <c r="M6" s="94"/>
    </row>
    <row r="7" spans="1:20" s="22" customFormat="1">
      <c r="B7" s="102" t="s">
        <v>34</v>
      </c>
      <c r="C7" s="98"/>
      <c r="D7" s="99" t="s">
        <v>124</v>
      </c>
      <c r="E7" s="99"/>
      <c r="F7" s="25"/>
      <c r="G7" s="99" t="s">
        <v>91</v>
      </c>
      <c r="H7" s="99"/>
      <c r="I7" s="99"/>
      <c r="J7" s="25"/>
      <c r="K7" s="25"/>
      <c r="L7" s="25"/>
      <c r="M7" s="94"/>
    </row>
    <row r="8" spans="1:20" s="22" customFormat="1">
      <c r="B8" s="93"/>
      <c r="C8" s="25"/>
      <c r="D8" s="25"/>
      <c r="E8" s="25"/>
      <c r="F8" s="25"/>
      <c r="G8" s="25"/>
      <c r="H8" s="25"/>
      <c r="I8" s="25"/>
      <c r="J8" s="25"/>
      <c r="K8" s="25"/>
      <c r="L8" s="25"/>
      <c r="M8" s="94"/>
    </row>
    <row r="9" spans="1:20" s="22" customFormat="1">
      <c r="B9" s="93"/>
      <c r="C9" s="25"/>
      <c r="D9" s="25"/>
      <c r="E9" s="25"/>
      <c r="F9" s="25"/>
      <c r="G9" s="25"/>
      <c r="H9" s="25"/>
      <c r="I9" s="25"/>
      <c r="J9" s="25"/>
      <c r="K9" s="25"/>
      <c r="L9" s="25"/>
      <c r="M9" s="94"/>
    </row>
    <row r="10" spans="1:20" s="22" customFormat="1">
      <c r="B10" s="95"/>
      <c r="C10" s="96"/>
      <c r="D10" s="96"/>
      <c r="E10" s="96"/>
      <c r="F10" s="96"/>
      <c r="G10" s="96"/>
      <c r="H10" s="96"/>
      <c r="I10" s="96"/>
      <c r="J10" s="96"/>
      <c r="K10" s="96"/>
      <c r="L10" s="96"/>
      <c r="M10" s="97"/>
    </row>
    <row r="11" spans="1:20">
      <c r="A11" s="22"/>
      <c r="B11" s="22"/>
      <c r="C11" s="22"/>
      <c r="D11" s="22"/>
      <c r="E11" s="22"/>
      <c r="F11" s="22"/>
      <c r="G11" s="22"/>
      <c r="H11" s="22"/>
      <c r="I11" s="22"/>
      <c r="J11" s="22"/>
      <c r="K11" s="22"/>
      <c r="L11" s="22"/>
      <c r="M11" s="22"/>
      <c r="N11" s="22"/>
      <c r="O11" s="22"/>
      <c r="P11" s="22"/>
      <c r="Q11" s="22"/>
      <c r="R11" s="22"/>
      <c r="S11" s="22"/>
      <c r="T11" s="22"/>
    </row>
    <row r="12" spans="1:20" ht="25.8">
      <c r="A12" s="22"/>
      <c r="B12" s="89" t="s">
        <v>322</v>
      </c>
      <c r="C12" s="89"/>
      <c r="D12" s="89"/>
      <c r="E12" s="24"/>
      <c r="F12" s="24"/>
      <c r="G12" s="24"/>
      <c r="H12" s="24"/>
      <c r="I12" s="24"/>
      <c r="J12" s="24"/>
      <c r="K12" s="22"/>
      <c r="L12" s="22"/>
      <c r="M12" s="22"/>
      <c r="N12" s="22"/>
      <c r="O12" s="22"/>
      <c r="P12" s="22"/>
      <c r="Q12" s="22"/>
      <c r="R12" s="22"/>
      <c r="S12" s="22"/>
      <c r="T12" s="22"/>
    </row>
    <row r="13" spans="1:20">
      <c r="A13" s="22"/>
      <c r="B13" s="22"/>
      <c r="C13" s="22"/>
      <c r="D13" s="22"/>
      <c r="E13" s="22"/>
      <c r="F13" s="22"/>
      <c r="G13" s="22"/>
      <c r="H13" s="22"/>
      <c r="I13" s="22"/>
      <c r="J13" s="22"/>
      <c r="K13" s="22"/>
      <c r="L13" s="22"/>
      <c r="M13" s="22"/>
      <c r="N13" s="22"/>
      <c r="O13" s="22"/>
      <c r="P13" s="22"/>
      <c r="Q13" s="22"/>
      <c r="R13" s="22"/>
      <c r="S13" s="22"/>
      <c r="T13" s="22"/>
    </row>
    <row r="14" spans="1:20">
      <c r="A14" s="22"/>
      <c r="B14" s="549" t="str">
        <f>F110&amp;" RAD Application for "&amp;'MR App Form'!F24</f>
        <v xml:space="preserve"> RAD Application for </v>
      </c>
      <c r="C14" s="549"/>
      <c r="D14" s="549"/>
      <c r="E14" s="549"/>
      <c r="F14" s="549"/>
      <c r="G14" s="549"/>
      <c r="H14" s="549"/>
      <c r="I14" s="549"/>
      <c r="J14" s="549"/>
      <c r="K14" s="549"/>
      <c r="L14" s="549"/>
      <c r="M14" s="549"/>
      <c r="N14" s="22"/>
      <c r="O14" s="22"/>
      <c r="P14" s="22"/>
      <c r="Q14" s="22"/>
      <c r="R14" s="22"/>
      <c r="S14" s="22"/>
      <c r="T14" s="22"/>
    </row>
    <row r="15" spans="1:20">
      <c r="A15" s="22"/>
      <c r="B15" s="26" t="s">
        <v>55</v>
      </c>
      <c r="C15" s="27">
        <f>'MR App Form'!L60</f>
        <v>0</v>
      </c>
      <c r="D15" s="28"/>
      <c r="E15" s="25"/>
      <c r="F15" s="22"/>
      <c r="G15" s="22"/>
      <c r="H15" s="22"/>
      <c r="I15" s="22"/>
      <c r="J15" s="22"/>
      <c r="K15" s="22"/>
      <c r="L15" s="22"/>
      <c r="M15" s="22"/>
      <c r="N15" s="22"/>
      <c r="O15" s="22"/>
      <c r="P15" s="22"/>
      <c r="Q15" s="22"/>
      <c r="R15" s="22"/>
      <c r="S15" s="22"/>
      <c r="T15" s="22"/>
    </row>
    <row r="16" spans="1:20">
      <c r="A16" s="22"/>
      <c r="B16" s="26" t="s">
        <v>56</v>
      </c>
      <c r="C16" s="29">
        <f>IF('MR App Form'!L60=0,0,SUMPRODUCT('MR App Form'!F60:K60,'MR App Form'!P46:U46)/'MR App Form'!L60)</f>
        <v>0</v>
      </c>
      <c r="D16" s="28"/>
      <c r="E16" s="25"/>
      <c r="F16" s="22"/>
      <c r="G16" s="22"/>
      <c r="H16" s="22"/>
      <c r="I16" s="22"/>
      <c r="J16" s="22"/>
      <c r="K16" s="22"/>
      <c r="L16" s="22"/>
      <c r="M16" s="22"/>
      <c r="N16" s="22"/>
      <c r="O16" s="22"/>
      <c r="P16" s="22"/>
      <c r="Q16" s="22"/>
      <c r="R16" s="22"/>
      <c r="S16" s="22"/>
      <c r="T16" s="22"/>
    </row>
    <row r="17" spans="1:20">
      <c r="A17" s="22"/>
      <c r="B17" s="32" t="s">
        <v>58</v>
      </c>
      <c r="C17" s="32"/>
      <c r="D17" s="33"/>
      <c r="E17" s="25"/>
      <c r="F17" s="22"/>
      <c r="G17" s="22"/>
      <c r="H17" s="22"/>
      <c r="I17" s="22"/>
      <c r="J17" s="22"/>
      <c r="K17" s="22"/>
      <c r="L17" s="22"/>
      <c r="M17" s="22"/>
      <c r="N17" s="22"/>
      <c r="O17" s="22"/>
      <c r="P17" s="22"/>
      <c r="Q17" s="22"/>
      <c r="R17" s="22"/>
      <c r="S17" s="22"/>
      <c r="T17" s="22"/>
    </row>
    <row r="18" spans="1:20">
      <c r="A18" s="22"/>
      <c r="B18" s="30" t="s">
        <v>109</v>
      </c>
      <c r="C18" s="34" t="s">
        <v>59</v>
      </c>
      <c r="D18" s="31" t="s">
        <v>57</v>
      </c>
      <c r="E18" s="25"/>
      <c r="F18" s="22"/>
      <c r="G18" s="22"/>
      <c r="H18" s="22"/>
      <c r="I18" s="22"/>
      <c r="J18" s="22"/>
      <c r="K18" s="22"/>
      <c r="L18" s="22"/>
      <c r="M18" s="22"/>
      <c r="N18" s="22"/>
      <c r="O18" s="22"/>
      <c r="P18" s="22"/>
      <c r="Q18" s="22"/>
      <c r="R18" s="22"/>
      <c r="S18" s="22"/>
      <c r="T18" s="22"/>
    </row>
    <row r="19" spans="1:20">
      <c r="A19" s="22"/>
      <c r="B19" s="35" t="str">
        <f>'MR App Form'!B211</f>
        <v>New First Mortgage Loan</v>
      </c>
      <c r="C19" s="36">
        <f>'MR App Form'!G211</f>
        <v>0</v>
      </c>
      <c r="D19" s="37">
        <f>IF($C$15=0,0,C19/$C$15)</f>
        <v>0</v>
      </c>
      <c r="E19" s="25"/>
      <c r="F19" s="22"/>
      <c r="G19" s="22"/>
      <c r="H19" s="22"/>
      <c r="I19" s="22"/>
      <c r="J19" s="22"/>
      <c r="K19" s="22"/>
      <c r="L19" s="22"/>
      <c r="M19" s="22"/>
      <c r="N19" s="22"/>
      <c r="O19" s="22"/>
      <c r="P19" s="22"/>
      <c r="Q19" s="22"/>
      <c r="R19" s="22"/>
      <c r="S19" s="22"/>
      <c r="T19" s="22"/>
    </row>
    <row r="20" spans="1:20">
      <c r="A20" s="22"/>
      <c r="B20" s="35" t="str">
        <f>'MR App Form'!B212</f>
        <v>Existing Replacement Reserve Balance</v>
      </c>
      <c r="C20" s="36">
        <f>'MR App Form'!G212</f>
        <v>0</v>
      </c>
      <c r="D20" s="37">
        <f t="shared" ref="D20:D30" si="0">IF($C$15=0,0,C20/$C$15)</f>
        <v>0</v>
      </c>
      <c r="E20" s="25"/>
      <c r="F20" s="22"/>
      <c r="G20" s="22"/>
      <c r="H20" s="22"/>
      <c r="I20" s="22"/>
      <c r="J20" s="22"/>
      <c r="K20" s="22"/>
      <c r="L20" s="22"/>
      <c r="M20" s="22"/>
      <c r="N20" s="22"/>
      <c r="O20" s="22"/>
      <c r="P20" s="22"/>
      <c r="Q20" s="22"/>
      <c r="R20" s="22"/>
      <c r="S20" s="22"/>
      <c r="T20" s="22"/>
    </row>
    <row r="21" spans="1:20">
      <c r="A21" s="22"/>
      <c r="B21" s="35" t="str">
        <f>'MR App Form'!B213</f>
        <v>Existing Balance in Other Escrow Accounts</v>
      </c>
      <c r="C21" s="36">
        <f>'MR App Form'!G213</f>
        <v>0</v>
      </c>
      <c r="D21" s="37">
        <f t="shared" si="0"/>
        <v>0</v>
      </c>
      <c r="E21" s="25"/>
      <c r="F21" s="22"/>
      <c r="G21" s="22"/>
      <c r="H21" s="22"/>
      <c r="I21" s="22"/>
      <c r="J21" s="22"/>
      <c r="K21" s="22"/>
      <c r="L21" s="22"/>
      <c r="M21" s="22"/>
      <c r="N21" s="22"/>
      <c r="O21" s="22"/>
      <c r="P21" s="22"/>
      <c r="Q21" s="22"/>
      <c r="R21" s="22"/>
      <c r="S21" s="22"/>
      <c r="T21" s="22"/>
    </row>
    <row r="22" spans="1:20">
      <c r="A22" s="22"/>
      <c r="B22" s="35" t="str">
        <f>'MR App Form'!B214</f>
        <v>Low Income Housing Tax Credit Equity - 4%</v>
      </c>
      <c r="C22" s="36">
        <f>'MR App Form'!G214</f>
        <v>0</v>
      </c>
      <c r="D22" s="37">
        <f t="shared" si="0"/>
        <v>0</v>
      </c>
      <c r="E22" s="25"/>
      <c r="F22" s="22"/>
      <c r="G22" s="22"/>
      <c r="H22" s="22"/>
      <c r="I22" s="22"/>
      <c r="J22" s="22"/>
      <c r="K22" s="22"/>
      <c r="L22" s="22"/>
      <c r="M22" s="22"/>
      <c r="N22" s="22"/>
      <c r="O22" s="22"/>
      <c r="P22" s="22"/>
      <c r="Q22" s="22"/>
      <c r="R22" s="22"/>
      <c r="S22" s="22"/>
      <c r="T22" s="22"/>
    </row>
    <row r="23" spans="1:20">
      <c r="A23" s="22"/>
      <c r="B23" s="35" t="str">
        <f>'MR App Form'!B215</f>
        <v>Low Income Housing Tax Credit Equity - 9%</v>
      </c>
      <c r="C23" s="36">
        <f>'MR App Form'!G215</f>
        <v>0</v>
      </c>
      <c r="D23" s="37">
        <f t="shared" si="0"/>
        <v>0</v>
      </c>
      <c r="E23" s="25"/>
      <c r="F23" s="22"/>
      <c r="G23" s="22"/>
      <c r="H23" s="22"/>
      <c r="I23" s="22"/>
      <c r="J23" s="22"/>
      <c r="K23" s="22"/>
      <c r="L23" s="22"/>
      <c r="M23" s="22"/>
      <c r="N23" s="22"/>
      <c r="O23" s="22"/>
      <c r="P23" s="22"/>
      <c r="Q23" s="22"/>
      <c r="R23" s="22"/>
      <c r="S23" s="22"/>
      <c r="T23" s="22"/>
    </row>
    <row r="24" spans="1:20">
      <c r="A24" s="22"/>
      <c r="B24" s="35" t="str">
        <f>'MR App Form'!B216</f>
        <v>Other #1</v>
      </c>
      <c r="C24" s="36">
        <f>'MR App Form'!G216</f>
        <v>0</v>
      </c>
      <c r="D24" s="37">
        <f t="shared" si="0"/>
        <v>0</v>
      </c>
      <c r="E24" s="25"/>
      <c r="F24" s="22"/>
      <c r="G24" s="22"/>
      <c r="H24" s="22"/>
      <c r="I24" s="22"/>
      <c r="J24" s="22"/>
      <c r="K24" s="22"/>
      <c r="L24" s="22"/>
      <c r="M24" s="22"/>
      <c r="N24" s="22"/>
      <c r="O24" s="22"/>
      <c r="P24" s="22"/>
      <c r="Q24" s="22"/>
      <c r="R24" s="22"/>
      <c r="S24" s="22"/>
      <c r="T24" s="22"/>
    </row>
    <row r="25" spans="1:20">
      <c r="A25" s="22"/>
      <c r="B25" s="35" t="str">
        <f>'MR App Form'!B217</f>
        <v>Other #2</v>
      </c>
      <c r="C25" s="36">
        <f>'MR App Form'!G217</f>
        <v>0</v>
      </c>
      <c r="D25" s="37">
        <f t="shared" si="0"/>
        <v>0</v>
      </c>
      <c r="E25" s="25"/>
      <c r="F25" s="22"/>
      <c r="G25" s="22"/>
      <c r="H25" s="22"/>
      <c r="I25" s="22"/>
      <c r="J25" s="22"/>
      <c r="K25" s="22"/>
      <c r="L25" s="22"/>
      <c r="M25" s="22"/>
      <c r="N25" s="22"/>
      <c r="O25" s="22"/>
      <c r="P25" s="22"/>
      <c r="Q25" s="22"/>
      <c r="R25" s="22"/>
      <c r="S25" s="22"/>
      <c r="T25" s="22"/>
    </row>
    <row r="26" spans="1:20">
      <c r="A26" s="22"/>
      <c r="B26" s="35" t="str">
        <f>'MR App Form'!B218</f>
        <v>Other #3</v>
      </c>
      <c r="C26" s="36">
        <f>'MR App Form'!G218</f>
        <v>0</v>
      </c>
      <c r="D26" s="37">
        <f t="shared" si="0"/>
        <v>0</v>
      </c>
      <c r="E26" s="25"/>
      <c r="F26" s="22"/>
      <c r="G26" s="22"/>
      <c r="H26" s="22"/>
      <c r="I26" s="22"/>
      <c r="J26" s="22"/>
      <c r="K26" s="22"/>
      <c r="L26" s="22"/>
      <c r="M26" s="22"/>
      <c r="N26" s="22"/>
      <c r="O26" s="22"/>
      <c r="P26" s="22"/>
      <c r="Q26" s="22"/>
      <c r="R26" s="22"/>
      <c r="S26" s="22"/>
      <c r="T26" s="22"/>
    </row>
    <row r="27" spans="1:20">
      <c r="A27" s="22"/>
      <c r="B27" s="35" t="str">
        <f>'MR App Form'!B219</f>
        <v>Other #4</v>
      </c>
      <c r="C27" s="36">
        <f>'MR App Form'!G219</f>
        <v>0</v>
      </c>
      <c r="D27" s="37">
        <f t="shared" si="0"/>
        <v>0</v>
      </c>
      <c r="E27" s="25"/>
      <c r="F27" s="22"/>
      <c r="G27" s="22"/>
      <c r="H27" s="22"/>
      <c r="I27" s="22"/>
      <c r="J27" s="22"/>
      <c r="K27" s="22"/>
      <c r="L27" s="22"/>
      <c r="M27" s="22"/>
      <c r="N27" s="22"/>
      <c r="O27" s="22"/>
      <c r="P27" s="22"/>
      <c r="Q27" s="22"/>
      <c r="R27" s="22"/>
      <c r="S27" s="22"/>
      <c r="T27" s="22"/>
    </row>
    <row r="28" spans="1:20">
      <c r="A28" s="22"/>
      <c r="B28" s="35" t="str">
        <f>'MR App Form'!B220</f>
        <v>Other #5</v>
      </c>
      <c r="C28" s="36">
        <f>'MR App Form'!G220</f>
        <v>0</v>
      </c>
      <c r="D28" s="37">
        <f t="shared" si="0"/>
        <v>0</v>
      </c>
      <c r="E28" s="25"/>
      <c r="F28" s="22"/>
      <c r="G28" s="22"/>
      <c r="H28" s="22"/>
      <c r="I28" s="22"/>
      <c r="J28" s="22"/>
      <c r="K28" s="22"/>
      <c r="L28" s="22"/>
      <c r="M28" s="22"/>
      <c r="N28" s="22"/>
      <c r="O28" s="22"/>
      <c r="P28" s="22"/>
      <c r="Q28" s="22"/>
      <c r="R28" s="22"/>
      <c r="S28" s="22"/>
      <c r="T28" s="22"/>
    </row>
    <row r="29" spans="1:20" ht="16.2" thickBot="1">
      <c r="A29" s="22"/>
      <c r="B29" s="38" t="str">
        <f>'MR App Form'!B221</f>
        <v>Other #6</v>
      </c>
      <c r="C29" s="39">
        <f>'MR App Form'!G221</f>
        <v>0</v>
      </c>
      <c r="D29" s="40">
        <f t="shared" si="0"/>
        <v>0</v>
      </c>
      <c r="E29" s="41"/>
      <c r="F29" s="22"/>
      <c r="G29" s="22"/>
      <c r="H29" s="22"/>
      <c r="I29" s="22"/>
      <c r="J29" s="22"/>
      <c r="K29" s="22"/>
      <c r="L29" s="22"/>
      <c r="M29" s="22"/>
      <c r="N29" s="22"/>
      <c r="O29" s="22"/>
      <c r="P29" s="22"/>
      <c r="Q29" s="22"/>
      <c r="R29" s="22"/>
      <c r="S29" s="22"/>
      <c r="T29" s="22"/>
    </row>
    <row r="30" spans="1:20" ht="16.2" thickTop="1">
      <c r="A30" s="22"/>
      <c r="B30" s="42" t="s">
        <v>47</v>
      </c>
      <c r="C30" s="43">
        <f>SUM(C19:C29)</f>
        <v>0</v>
      </c>
      <c r="D30" s="44">
        <f t="shared" si="0"/>
        <v>0</v>
      </c>
      <c r="E30" s="25"/>
      <c r="F30" s="22"/>
      <c r="G30" s="22"/>
      <c r="H30" s="22"/>
      <c r="I30" s="22"/>
      <c r="J30" s="22"/>
      <c r="K30" s="22"/>
      <c r="L30" s="22"/>
      <c r="M30" s="22"/>
      <c r="N30" s="22"/>
      <c r="O30" s="22"/>
      <c r="P30" s="22"/>
      <c r="Q30" s="22"/>
      <c r="R30" s="22"/>
      <c r="S30" s="22"/>
      <c r="T30" s="22"/>
    </row>
    <row r="31" spans="1:20">
      <c r="A31" s="22"/>
      <c r="B31" s="45"/>
      <c r="C31" s="46"/>
      <c r="D31" s="47"/>
      <c r="E31" s="25"/>
      <c r="F31" s="22"/>
      <c r="G31" s="22"/>
      <c r="H31" s="22"/>
      <c r="I31" s="22"/>
      <c r="J31" s="22"/>
      <c r="K31" s="22"/>
      <c r="L31" s="22"/>
      <c r="M31" s="22"/>
      <c r="N31" s="22"/>
      <c r="O31" s="22"/>
      <c r="P31" s="22"/>
      <c r="Q31" s="22"/>
      <c r="R31" s="22"/>
      <c r="S31" s="22"/>
      <c r="T31" s="22"/>
    </row>
    <row r="32" spans="1:20">
      <c r="A32" s="22"/>
      <c r="B32" s="30" t="s">
        <v>110</v>
      </c>
      <c r="C32" s="48" t="s">
        <v>59</v>
      </c>
      <c r="D32" s="49" t="s">
        <v>57</v>
      </c>
      <c r="E32" s="25"/>
      <c r="F32" s="22"/>
      <c r="G32" s="22"/>
      <c r="H32" s="22"/>
      <c r="I32" s="22"/>
      <c r="J32" s="22"/>
      <c r="K32" s="22"/>
      <c r="L32" s="22"/>
      <c r="M32" s="22"/>
      <c r="N32" s="22"/>
      <c r="O32" s="22"/>
      <c r="P32" s="22"/>
      <c r="Q32" s="22"/>
      <c r="R32" s="22"/>
      <c r="S32" s="22"/>
      <c r="T32" s="22"/>
    </row>
    <row r="33" spans="1:20">
      <c r="A33" s="22"/>
      <c r="B33" s="50" t="str">
        <f>'MR App Form'!B225</f>
        <v>Acquisition Costs</v>
      </c>
      <c r="C33" s="51">
        <f>SUM('MR App Form'!F226:G228)</f>
        <v>0</v>
      </c>
      <c r="D33" s="37">
        <f t="shared" ref="D33:D40" si="1">IF($C$15=0,0,C33/$C$15)</f>
        <v>0</v>
      </c>
      <c r="E33" s="25"/>
      <c r="F33" s="22"/>
      <c r="G33" s="22"/>
      <c r="H33" s="22"/>
      <c r="I33" s="22"/>
      <c r="J33" s="22"/>
      <c r="K33" s="22"/>
      <c r="L33" s="22"/>
      <c r="M33" s="22"/>
      <c r="N33" s="22"/>
      <c r="O33" s="22"/>
      <c r="P33" s="22"/>
      <c r="Q33" s="22"/>
      <c r="R33" s="22"/>
      <c r="S33" s="22"/>
      <c r="T33" s="22"/>
    </row>
    <row r="34" spans="1:20">
      <c r="A34" s="22"/>
      <c r="B34" s="50" t="str">
        <f>'MR App Form'!B230</f>
        <v>Construction Costs</v>
      </c>
      <c r="C34" s="51">
        <f>SUM('MR App Form'!F230:G230)</f>
        <v>0</v>
      </c>
      <c r="D34" s="37">
        <f t="shared" si="1"/>
        <v>0</v>
      </c>
      <c r="E34" s="25"/>
      <c r="F34" s="22"/>
      <c r="G34" s="22"/>
      <c r="H34" s="22"/>
      <c r="I34" s="22"/>
      <c r="J34" s="22"/>
      <c r="K34" s="22"/>
      <c r="L34" s="22"/>
      <c r="M34" s="22"/>
      <c r="N34" s="22"/>
      <c r="O34" s="22"/>
      <c r="P34" s="22"/>
      <c r="Q34" s="22"/>
      <c r="R34" s="22"/>
      <c r="S34" s="22"/>
      <c r="T34" s="22"/>
    </row>
    <row r="35" spans="1:20">
      <c r="A35" s="22"/>
      <c r="B35" s="50" t="str">
        <f>'MR App Form'!B232</f>
        <v>Relocation Costs</v>
      </c>
      <c r="C35" s="51">
        <f>SUM('MR App Form'!F232:G232)</f>
        <v>0</v>
      </c>
      <c r="D35" s="37">
        <f t="shared" si="1"/>
        <v>0</v>
      </c>
      <c r="E35" s="25"/>
      <c r="F35" s="22"/>
      <c r="G35" s="22"/>
      <c r="H35" s="22"/>
      <c r="I35" s="22"/>
      <c r="J35" s="22"/>
      <c r="K35" s="22"/>
      <c r="L35" s="22"/>
      <c r="M35" s="22"/>
      <c r="N35" s="22"/>
      <c r="O35" s="22"/>
      <c r="P35" s="22"/>
      <c r="Q35" s="22"/>
      <c r="R35" s="22"/>
      <c r="S35" s="22"/>
      <c r="T35" s="22"/>
    </row>
    <row r="36" spans="1:20">
      <c r="A36" s="22"/>
      <c r="B36" s="50" t="str">
        <f>'MR App Form'!B234</f>
        <v>Professional Fees</v>
      </c>
      <c r="C36" s="51">
        <f>SUM('MR App Form'!F235:G244)</f>
        <v>0</v>
      </c>
      <c r="D36" s="37">
        <f t="shared" si="1"/>
        <v>0</v>
      </c>
      <c r="E36" s="25"/>
      <c r="F36" s="22"/>
      <c r="G36" s="22"/>
      <c r="H36" s="22"/>
      <c r="I36" s="22"/>
      <c r="J36" s="22"/>
      <c r="K36" s="22"/>
      <c r="L36" s="22"/>
      <c r="M36" s="22"/>
      <c r="N36" s="22"/>
      <c r="O36" s="22"/>
      <c r="P36" s="22"/>
      <c r="Q36" s="22"/>
      <c r="R36" s="22"/>
      <c r="S36" s="22"/>
      <c r="T36" s="22"/>
    </row>
    <row r="37" spans="1:20">
      <c r="A37" s="22"/>
      <c r="B37" s="50" t="str">
        <f>'MR App Form'!B246</f>
        <v>Loan Fees and Costs</v>
      </c>
      <c r="C37" s="51">
        <f>SUM('MR App Form'!F247:G260)</f>
        <v>0</v>
      </c>
      <c r="D37" s="37">
        <f t="shared" si="1"/>
        <v>0</v>
      </c>
      <c r="E37" s="25"/>
      <c r="F37" s="22"/>
      <c r="G37" s="22"/>
      <c r="H37" s="22"/>
      <c r="I37" s="22"/>
      <c r="J37" s="22"/>
      <c r="K37" s="22"/>
      <c r="L37" s="22"/>
      <c r="M37" s="22"/>
      <c r="N37" s="22"/>
      <c r="O37" s="22"/>
      <c r="P37" s="22"/>
      <c r="Q37" s="22"/>
      <c r="R37" s="22"/>
      <c r="S37" s="22"/>
      <c r="T37" s="22"/>
    </row>
    <row r="38" spans="1:20">
      <c r="A38" s="22"/>
      <c r="B38" s="50" t="str">
        <f>'MR App Form'!B262</f>
        <v>Reserves</v>
      </c>
      <c r="C38" s="51">
        <f>SUM('MR App Form'!F263:G267)</f>
        <v>0</v>
      </c>
      <c r="D38" s="37">
        <f t="shared" si="1"/>
        <v>0</v>
      </c>
      <c r="E38" s="25"/>
      <c r="F38" s="22"/>
      <c r="G38" s="22"/>
      <c r="H38" s="22"/>
      <c r="I38" s="22"/>
      <c r="J38" s="22"/>
      <c r="K38" s="22"/>
      <c r="L38" s="22"/>
      <c r="M38" s="22"/>
      <c r="N38" s="22"/>
      <c r="O38" s="22"/>
      <c r="P38" s="22"/>
      <c r="Q38" s="22"/>
      <c r="R38" s="22"/>
      <c r="S38" s="22"/>
      <c r="T38" s="22"/>
    </row>
    <row r="39" spans="1:20" ht="16.2" thickBot="1">
      <c r="A39" s="22"/>
      <c r="B39" s="50" t="str">
        <f>'MR App Form'!B269</f>
        <v>Developer Fee</v>
      </c>
      <c r="C39" s="51">
        <f>SUM('MR App Form'!F270:G270)</f>
        <v>0</v>
      </c>
      <c r="D39" s="37">
        <f t="shared" si="1"/>
        <v>0</v>
      </c>
      <c r="E39" s="25"/>
      <c r="F39" s="22"/>
      <c r="G39" s="22"/>
      <c r="H39" s="22"/>
      <c r="I39" s="22"/>
      <c r="J39" s="22"/>
      <c r="K39" s="22"/>
      <c r="L39" s="22"/>
      <c r="M39" s="22"/>
      <c r="N39" s="22"/>
      <c r="O39" s="22"/>
      <c r="P39" s="22"/>
      <c r="Q39" s="22"/>
      <c r="R39" s="22"/>
      <c r="S39" s="22"/>
      <c r="T39" s="22"/>
    </row>
    <row r="40" spans="1:20" ht="16.2" thickTop="1">
      <c r="A40" s="22"/>
      <c r="B40" s="52" t="s">
        <v>108</v>
      </c>
      <c r="C40" s="53">
        <f>+C30</f>
        <v>0</v>
      </c>
      <c r="D40" s="54">
        <f t="shared" si="1"/>
        <v>0</v>
      </c>
      <c r="E40" s="25"/>
      <c r="F40" s="22"/>
      <c r="G40" s="22"/>
      <c r="H40" s="22"/>
      <c r="I40" s="22"/>
      <c r="J40" s="22"/>
      <c r="K40" s="22"/>
      <c r="L40" s="22"/>
      <c r="M40" s="22"/>
      <c r="N40" s="22"/>
      <c r="O40" s="22"/>
      <c r="P40" s="22"/>
      <c r="Q40" s="22"/>
      <c r="R40" s="22"/>
      <c r="S40" s="22"/>
      <c r="T40" s="22"/>
    </row>
    <row r="41" spans="1:20">
      <c r="A41" s="22"/>
      <c r="B41" s="22"/>
      <c r="C41" s="22"/>
      <c r="D41" s="22"/>
      <c r="E41" s="22"/>
      <c r="F41" s="22"/>
      <c r="G41" s="22"/>
      <c r="H41" s="22"/>
      <c r="I41" s="22"/>
      <c r="J41" s="22"/>
      <c r="K41" s="22"/>
      <c r="L41" s="22"/>
      <c r="M41" s="22"/>
      <c r="N41" s="22"/>
      <c r="O41" s="22"/>
      <c r="P41" s="22"/>
      <c r="Q41" s="22"/>
      <c r="R41" s="22"/>
      <c r="S41" s="22"/>
      <c r="T41" s="22"/>
    </row>
    <row r="42" spans="1:20">
      <c r="A42" s="22"/>
      <c r="B42" s="55" t="s">
        <v>60</v>
      </c>
      <c r="C42" s="32"/>
      <c r="D42" s="33"/>
      <c r="E42" s="22"/>
      <c r="F42" s="22"/>
      <c r="G42" s="22"/>
      <c r="H42" s="22"/>
      <c r="I42" s="22"/>
      <c r="J42" s="22"/>
      <c r="K42" s="22"/>
      <c r="L42" s="22"/>
      <c r="M42" s="22"/>
      <c r="N42" s="22"/>
      <c r="O42" s="22"/>
      <c r="P42" s="22"/>
      <c r="Q42" s="22"/>
      <c r="R42" s="22"/>
      <c r="S42" s="22"/>
      <c r="T42" s="22"/>
    </row>
    <row r="43" spans="1:20">
      <c r="A43" s="22"/>
      <c r="B43" s="30"/>
      <c r="C43" s="56" t="s">
        <v>79</v>
      </c>
      <c r="D43" s="31" t="s">
        <v>239</v>
      </c>
      <c r="E43" s="22"/>
      <c r="F43" s="22"/>
      <c r="G43" s="22"/>
      <c r="H43" s="22"/>
      <c r="I43" s="22"/>
      <c r="J43" s="22"/>
      <c r="K43" s="22"/>
      <c r="L43" s="22"/>
      <c r="M43" s="22"/>
      <c r="N43" s="22"/>
      <c r="O43" s="22"/>
      <c r="P43" s="22"/>
      <c r="Q43" s="22"/>
      <c r="R43" s="22"/>
      <c r="S43" s="22"/>
      <c r="T43" s="22"/>
    </row>
    <row r="44" spans="1:20">
      <c r="A44" s="22"/>
      <c r="B44" s="35" t="s">
        <v>139</v>
      </c>
      <c r="C44" s="57">
        <f>'MR App Form'!I137</f>
        <v>0</v>
      </c>
      <c r="D44" s="165">
        <f t="shared" ref="D44:D48" si="2">IF($C$15=0,0,C44/$C$15)</f>
        <v>0</v>
      </c>
      <c r="E44" s="22"/>
      <c r="F44" s="22"/>
      <c r="G44" s="22"/>
      <c r="H44" s="22"/>
      <c r="I44" s="22"/>
      <c r="J44" s="22"/>
      <c r="K44" s="22"/>
      <c r="L44" s="22"/>
      <c r="M44" s="22"/>
      <c r="N44" s="22"/>
      <c r="O44" s="22"/>
      <c r="P44" s="22"/>
      <c r="Q44" s="22"/>
      <c r="R44" s="22"/>
      <c r="S44" s="22"/>
      <c r="T44" s="22"/>
    </row>
    <row r="45" spans="1:20">
      <c r="A45" s="22"/>
      <c r="B45" s="35" t="s">
        <v>140</v>
      </c>
      <c r="C45" s="57">
        <f>'MR App Form'!I140</f>
        <v>0</v>
      </c>
      <c r="D45" s="165">
        <f t="shared" si="2"/>
        <v>0</v>
      </c>
      <c r="E45" s="22"/>
      <c r="F45" s="22"/>
      <c r="G45" s="22"/>
      <c r="H45" s="22"/>
      <c r="I45" s="22"/>
      <c r="J45" s="22"/>
      <c r="K45" s="22"/>
      <c r="L45" s="22"/>
      <c r="M45" s="22"/>
      <c r="N45" s="22"/>
      <c r="O45" s="22"/>
      <c r="P45" s="22"/>
      <c r="Q45" s="22"/>
      <c r="R45" s="22"/>
      <c r="S45" s="22"/>
      <c r="T45" s="22"/>
    </row>
    <row r="46" spans="1:20">
      <c r="A46" s="22"/>
      <c r="B46" s="35" t="s">
        <v>240</v>
      </c>
      <c r="C46" s="57">
        <f>'MR App Form'!I140</f>
        <v>0</v>
      </c>
      <c r="D46" s="165">
        <f t="shared" si="2"/>
        <v>0</v>
      </c>
      <c r="E46" s="22"/>
      <c r="F46" s="22"/>
      <c r="G46" s="22"/>
      <c r="H46" s="22"/>
      <c r="I46" s="22"/>
      <c r="J46" s="22"/>
      <c r="K46" s="22"/>
      <c r="L46" s="22"/>
      <c r="M46" s="22"/>
      <c r="N46" s="22"/>
      <c r="O46" s="22"/>
      <c r="P46" s="22"/>
      <c r="Q46" s="22"/>
      <c r="R46" s="22"/>
      <c r="S46" s="22"/>
      <c r="T46" s="22"/>
    </row>
    <row r="47" spans="1:20">
      <c r="A47" s="22"/>
      <c r="B47" s="35" t="s">
        <v>68</v>
      </c>
      <c r="C47" s="57">
        <f>SUM('MR App Form'!I138:I139,'MR App Form'!I141:I146)</f>
        <v>0</v>
      </c>
      <c r="D47" s="165">
        <f t="shared" si="2"/>
        <v>0</v>
      </c>
      <c r="E47" s="22"/>
      <c r="F47" s="22"/>
      <c r="G47" s="22"/>
      <c r="H47" s="22"/>
      <c r="I47" s="22"/>
      <c r="J47" s="22"/>
      <c r="K47" s="22"/>
      <c r="L47" s="22"/>
      <c r="M47" s="22"/>
      <c r="N47" s="22"/>
      <c r="O47" s="22"/>
      <c r="P47" s="22"/>
      <c r="Q47" s="22"/>
      <c r="R47" s="22"/>
      <c r="S47" s="22"/>
      <c r="T47" s="22"/>
    </row>
    <row r="48" spans="1:20">
      <c r="A48" s="22"/>
      <c r="B48" s="35" t="s">
        <v>142</v>
      </c>
      <c r="C48" s="57">
        <f>SUM('MR App Form'!I143:I148)</f>
        <v>0</v>
      </c>
      <c r="D48" s="165">
        <f t="shared" si="2"/>
        <v>0</v>
      </c>
      <c r="E48" s="22"/>
      <c r="F48" s="22"/>
      <c r="G48" s="22"/>
      <c r="H48" s="22"/>
      <c r="I48" s="22"/>
      <c r="J48" s="22"/>
      <c r="K48" s="22"/>
      <c r="L48" s="22"/>
      <c r="M48" s="22"/>
      <c r="N48" s="22"/>
      <c r="O48" s="22"/>
      <c r="P48" s="22"/>
      <c r="Q48" s="22"/>
      <c r="R48" s="22"/>
      <c r="S48" s="22"/>
      <c r="T48" s="22"/>
    </row>
    <row r="49" spans="1:20">
      <c r="A49" s="22"/>
      <c r="B49" s="58"/>
      <c r="C49" s="59"/>
      <c r="D49" s="60"/>
      <c r="E49" s="22"/>
      <c r="F49" s="22"/>
      <c r="G49" s="22"/>
      <c r="H49" s="22"/>
      <c r="I49" s="22"/>
      <c r="J49" s="22"/>
      <c r="K49" s="22"/>
      <c r="L49" s="22"/>
      <c r="M49" s="22"/>
      <c r="N49" s="22"/>
      <c r="O49" s="22"/>
      <c r="P49" s="22"/>
      <c r="Q49" s="22"/>
      <c r="R49" s="22"/>
      <c r="S49" s="22"/>
      <c r="T49" s="22"/>
    </row>
    <row r="50" spans="1:20">
      <c r="A50" s="22"/>
      <c r="B50" s="61" t="s">
        <v>61</v>
      </c>
      <c r="C50" s="62">
        <f>SUM(C44:C49)</f>
        <v>0</v>
      </c>
      <c r="D50" s="63">
        <f>IF($C$15=0,0,C50/$C$15)</f>
        <v>0</v>
      </c>
      <c r="E50" s="22"/>
      <c r="F50" s="22"/>
      <c r="G50" s="22"/>
      <c r="H50" s="22"/>
      <c r="I50" s="22"/>
      <c r="J50" s="22"/>
      <c r="K50" s="22"/>
      <c r="L50" s="22"/>
      <c r="M50" s="22"/>
      <c r="N50" s="22"/>
      <c r="O50" s="22"/>
      <c r="P50" s="22"/>
      <c r="Q50" s="22"/>
      <c r="R50" s="22"/>
      <c r="S50" s="22"/>
      <c r="T50" s="22"/>
    </row>
    <row r="51" spans="1:20">
      <c r="A51" s="22"/>
      <c r="B51" s="64"/>
      <c r="C51" s="65"/>
      <c r="D51" s="66"/>
      <c r="E51" s="22"/>
      <c r="F51" s="22"/>
      <c r="G51" s="22"/>
      <c r="H51" s="22"/>
      <c r="I51" s="22"/>
      <c r="J51" s="22"/>
      <c r="K51" s="22"/>
      <c r="L51" s="22"/>
      <c r="M51" s="22"/>
      <c r="N51" s="22"/>
      <c r="O51" s="22"/>
      <c r="P51" s="22"/>
      <c r="Q51" s="22"/>
      <c r="R51" s="22"/>
      <c r="S51" s="22"/>
      <c r="T51" s="22"/>
    </row>
    <row r="52" spans="1:20">
      <c r="A52" s="22"/>
      <c r="B52" s="58" t="s">
        <v>62</v>
      </c>
      <c r="C52" s="59">
        <f>-'MR App Form'!I165</f>
        <v>0</v>
      </c>
      <c r="D52" s="67">
        <f>IF($C$15=0,0,C52/$C$15)</f>
        <v>0</v>
      </c>
      <c r="E52" s="22"/>
      <c r="F52" s="22"/>
      <c r="G52" s="22"/>
      <c r="H52" s="22"/>
      <c r="I52" s="22"/>
      <c r="J52" s="22"/>
      <c r="K52" s="22"/>
      <c r="L52" s="22"/>
      <c r="M52" s="22"/>
      <c r="N52" s="22"/>
      <c r="O52" s="22"/>
      <c r="P52" s="22"/>
      <c r="Q52" s="22"/>
      <c r="R52" s="22"/>
      <c r="S52" s="22"/>
      <c r="T52" s="22"/>
    </row>
    <row r="53" spans="1:20">
      <c r="A53" s="22"/>
      <c r="B53" s="58" t="s">
        <v>63</v>
      </c>
      <c r="C53" s="59">
        <f>-'MR App Form'!I167</f>
        <v>0</v>
      </c>
      <c r="D53" s="67">
        <f>IF($C$15=0,0,C53/$C$15)</f>
        <v>0</v>
      </c>
      <c r="E53" s="22"/>
      <c r="F53" s="22"/>
      <c r="G53" s="22"/>
      <c r="H53" s="22"/>
      <c r="I53" s="22"/>
      <c r="J53" s="22"/>
      <c r="K53" s="22"/>
      <c r="L53" s="22"/>
      <c r="M53" s="22"/>
      <c r="N53" s="22"/>
      <c r="O53" s="22"/>
      <c r="P53" s="22"/>
      <c r="Q53" s="22"/>
      <c r="R53" s="22"/>
      <c r="S53" s="22"/>
      <c r="T53" s="22"/>
    </row>
    <row r="54" spans="1:20">
      <c r="A54" s="22"/>
      <c r="B54" s="58"/>
      <c r="C54" s="59"/>
      <c r="D54" s="67"/>
      <c r="E54" s="22"/>
      <c r="F54" s="22"/>
      <c r="G54" s="22"/>
      <c r="H54" s="22"/>
      <c r="I54" s="22"/>
      <c r="J54" s="22"/>
      <c r="K54" s="22"/>
      <c r="L54" s="22"/>
      <c r="M54" s="22"/>
      <c r="N54" s="22"/>
      <c r="O54" s="22"/>
      <c r="P54" s="22"/>
      <c r="Q54" s="22"/>
      <c r="R54" s="22"/>
      <c r="S54" s="22"/>
      <c r="T54" s="22"/>
    </row>
    <row r="55" spans="1:20">
      <c r="A55" s="22"/>
      <c r="B55" s="61" t="s">
        <v>61</v>
      </c>
      <c r="C55" s="62">
        <f>SUM(C50:C54)</f>
        <v>0</v>
      </c>
      <c r="D55" s="63">
        <f>IF($C$15=0,0,C55/$C$15)</f>
        <v>0</v>
      </c>
      <c r="E55" s="22"/>
      <c r="F55" s="22"/>
      <c r="G55" s="22"/>
      <c r="H55" s="22"/>
      <c r="I55" s="22"/>
      <c r="J55" s="22"/>
      <c r="K55" s="22"/>
      <c r="L55" s="22"/>
      <c r="M55" s="22"/>
      <c r="N55" s="22"/>
      <c r="O55" s="22"/>
      <c r="P55" s="22"/>
      <c r="Q55" s="22"/>
      <c r="R55" s="22"/>
      <c r="S55" s="22"/>
      <c r="T55" s="22"/>
    </row>
    <row r="56" spans="1:20">
      <c r="A56" s="22"/>
      <c r="B56" s="58"/>
      <c r="C56" s="59"/>
      <c r="D56" s="67"/>
      <c r="E56" s="22"/>
      <c r="F56" s="22"/>
      <c r="G56" s="22"/>
      <c r="H56" s="22"/>
      <c r="I56" s="22"/>
      <c r="J56" s="22"/>
      <c r="K56" s="22"/>
      <c r="L56" s="22"/>
      <c r="M56" s="22"/>
      <c r="N56" s="22"/>
      <c r="O56" s="22"/>
      <c r="P56" s="22"/>
      <c r="Q56" s="22"/>
      <c r="R56" s="22"/>
      <c r="S56" s="22"/>
      <c r="T56" s="22"/>
    </row>
    <row r="57" spans="1:20">
      <c r="A57" s="22"/>
      <c r="B57" s="58" t="e">
        <f>" Debt Service ("&amp;TEXT(-C55/C57,"0.00")&amp;" DSCR)"</f>
        <v>#DIV/0!</v>
      </c>
      <c r="C57" s="59">
        <f>-SUM('MR App Form'!G201:G202)</f>
        <v>0</v>
      </c>
      <c r="D57" s="67">
        <f>IF($C$15=0,0,C57/$C$15)</f>
        <v>0</v>
      </c>
      <c r="E57" s="22"/>
      <c r="F57" s="22"/>
      <c r="G57" s="22"/>
      <c r="H57" s="22"/>
      <c r="I57" s="22"/>
      <c r="J57" s="22"/>
      <c r="K57" s="22"/>
      <c r="L57" s="22"/>
      <c r="M57" s="22"/>
      <c r="N57" s="22"/>
      <c r="O57" s="22"/>
      <c r="P57" s="22"/>
      <c r="Q57" s="22"/>
      <c r="R57" s="22"/>
      <c r="S57" s="22"/>
      <c r="T57" s="22"/>
    </row>
    <row r="58" spans="1:20">
      <c r="A58" s="22"/>
      <c r="B58" s="68"/>
      <c r="C58" s="69"/>
      <c r="D58" s="70"/>
      <c r="E58" s="22"/>
      <c r="F58" s="22"/>
      <c r="G58" s="22"/>
      <c r="H58" s="22"/>
      <c r="I58" s="22"/>
      <c r="J58" s="22"/>
      <c r="K58" s="22"/>
      <c r="L58" s="22"/>
      <c r="M58" s="22"/>
      <c r="N58" s="22"/>
      <c r="O58" s="22"/>
      <c r="P58" s="22"/>
      <c r="Q58" s="22"/>
      <c r="R58" s="22"/>
      <c r="S58" s="22"/>
      <c r="T58" s="22"/>
    </row>
    <row r="59" spans="1:20">
      <c r="A59" s="22"/>
      <c r="B59" s="71" t="s">
        <v>64</v>
      </c>
      <c r="C59" s="62">
        <f>SUM(C55:C58)</f>
        <v>0</v>
      </c>
      <c r="D59" s="63">
        <f>IF($C$15=0,0,C59/$C$15)</f>
        <v>0</v>
      </c>
      <c r="E59" s="22"/>
      <c r="F59" s="22"/>
      <c r="G59" s="22"/>
      <c r="H59" s="22"/>
      <c r="I59" s="22"/>
      <c r="J59" s="22"/>
      <c r="K59" s="22"/>
      <c r="L59" s="22"/>
      <c r="M59" s="22"/>
      <c r="N59" s="22"/>
      <c r="O59" s="22"/>
      <c r="P59" s="22"/>
      <c r="Q59" s="22"/>
      <c r="R59" s="22"/>
      <c r="S59" s="22"/>
      <c r="T59" s="22"/>
    </row>
    <row r="60" spans="1:20">
      <c r="A60" s="22"/>
      <c r="B60" s="72"/>
      <c r="C60" s="73"/>
      <c r="D60" s="74"/>
      <c r="E60" s="22"/>
      <c r="F60" s="22"/>
      <c r="G60" s="22"/>
      <c r="H60" s="22"/>
      <c r="I60" s="22"/>
      <c r="J60" s="22"/>
      <c r="K60" s="22"/>
      <c r="L60" s="22"/>
      <c r="M60" s="22"/>
      <c r="N60" s="22"/>
      <c r="O60" s="22"/>
      <c r="P60" s="22"/>
      <c r="Q60" s="22"/>
      <c r="R60" s="22"/>
      <c r="S60" s="22"/>
      <c r="T60" s="22"/>
    </row>
    <row r="61" spans="1:20">
      <c r="A61" s="22"/>
      <c r="B61" s="22"/>
      <c r="C61" s="22"/>
      <c r="D61" s="22"/>
      <c r="E61" s="22"/>
      <c r="F61" s="22"/>
      <c r="G61" s="22"/>
      <c r="H61" s="22"/>
      <c r="I61" s="22"/>
      <c r="J61" s="22"/>
      <c r="K61" s="22"/>
      <c r="L61" s="22"/>
      <c r="M61" s="22"/>
      <c r="N61" s="22"/>
      <c r="O61" s="22"/>
      <c r="P61" s="22"/>
      <c r="Q61" s="22"/>
      <c r="R61" s="22"/>
      <c r="S61" s="22"/>
      <c r="T61" s="22"/>
    </row>
    <row r="62" spans="1:20" s="187" customFormat="1">
      <c r="A62" s="186"/>
      <c r="B62" s="523" t="s">
        <v>270</v>
      </c>
      <c r="C62" s="524"/>
      <c r="D62" s="524"/>
      <c r="E62" s="524"/>
      <c r="F62" s="524"/>
      <c r="G62" s="524"/>
      <c r="H62" s="524"/>
      <c r="I62" s="524"/>
      <c r="J62" s="525"/>
      <c r="K62" s="186"/>
      <c r="L62" s="186"/>
      <c r="M62" s="186"/>
      <c r="N62" s="186"/>
      <c r="O62" s="186"/>
      <c r="P62" s="186"/>
      <c r="Q62" s="186"/>
      <c r="R62" s="186"/>
      <c r="S62" s="186"/>
      <c r="T62" s="186"/>
    </row>
    <row r="63" spans="1:20" s="187" customFormat="1" ht="23.25" customHeight="1">
      <c r="A63" s="186"/>
      <c r="B63" s="526" t="s">
        <v>268</v>
      </c>
      <c r="C63" s="188">
        <f>'MR App Form'!F135</f>
        <v>2010</v>
      </c>
      <c r="D63" s="188">
        <f>'MR App Form'!G135</f>
        <v>2011</v>
      </c>
      <c r="E63" s="528">
        <f>'MR App Form'!H135</f>
        <v>2012</v>
      </c>
      <c r="F63" s="529"/>
      <c r="G63" s="530" t="s">
        <v>269</v>
      </c>
      <c r="H63" s="529"/>
      <c r="I63" s="530" t="s">
        <v>7</v>
      </c>
      <c r="J63" s="529"/>
      <c r="K63" s="186"/>
      <c r="L63" s="186"/>
      <c r="M63" s="186"/>
      <c r="N63" s="186"/>
      <c r="O63" s="186"/>
      <c r="P63" s="186"/>
      <c r="Q63" s="186"/>
      <c r="R63" s="186"/>
      <c r="S63" s="186"/>
      <c r="T63" s="186"/>
    </row>
    <row r="64" spans="1:20" s="187" customFormat="1" ht="23.25" customHeight="1">
      <c r="A64" s="186"/>
      <c r="B64" s="527"/>
      <c r="C64" s="189">
        <f>'MR App Form'!F165</f>
        <v>0</v>
      </c>
      <c r="D64" s="189">
        <f>'MR App Form'!G165</f>
        <v>0</v>
      </c>
      <c r="E64" s="531">
        <f>'MR App Form'!H165</f>
        <v>0</v>
      </c>
      <c r="F64" s="532"/>
      <c r="G64" s="533">
        <f>AVERAGE(C64:F64)</f>
        <v>0</v>
      </c>
      <c r="H64" s="532"/>
      <c r="I64" s="533">
        <f>'MR App Form'!I165</f>
        <v>0</v>
      </c>
      <c r="J64" s="532"/>
      <c r="K64" s="186"/>
      <c r="L64" s="186"/>
      <c r="M64" s="186"/>
      <c r="N64" s="186"/>
      <c r="O64" s="186"/>
      <c r="P64" s="186"/>
      <c r="Q64" s="186"/>
      <c r="R64" s="186"/>
      <c r="S64" s="186"/>
      <c r="T64" s="186"/>
    </row>
    <row r="65" spans="1:20" s="187" customFormat="1" ht="23.25" customHeight="1">
      <c r="A65" s="186"/>
      <c r="B65" s="534" t="str">
        <f>'MR App Form'!A182</f>
        <v>Explanation</v>
      </c>
      <c r="C65" s="535"/>
      <c r="D65" s="535"/>
      <c r="E65" s="535"/>
      <c r="F65" s="535"/>
      <c r="G65" s="535"/>
      <c r="H65" s="535"/>
      <c r="I65" s="535"/>
      <c r="J65" s="536"/>
      <c r="K65" s="186"/>
      <c r="L65" s="186"/>
      <c r="M65" s="186"/>
      <c r="N65" s="186"/>
      <c r="O65" s="186"/>
      <c r="P65" s="186"/>
      <c r="Q65" s="186"/>
      <c r="R65" s="186"/>
      <c r="S65" s="186"/>
      <c r="T65" s="186"/>
    </row>
    <row r="66" spans="1:20" s="187" customFormat="1" ht="23.25" customHeight="1">
      <c r="A66" s="186"/>
      <c r="B66" s="537"/>
      <c r="C66" s="538"/>
      <c r="D66" s="538"/>
      <c r="E66" s="538"/>
      <c r="F66" s="538"/>
      <c r="G66" s="538"/>
      <c r="H66" s="538"/>
      <c r="I66" s="538"/>
      <c r="J66" s="539"/>
      <c r="K66" s="186"/>
      <c r="L66" s="186"/>
      <c r="M66" s="186"/>
      <c r="N66" s="186"/>
      <c r="O66" s="186"/>
      <c r="P66" s="186"/>
      <c r="Q66" s="186"/>
      <c r="R66" s="186"/>
      <c r="S66" s="186"/>
      <c r="T66" s="186"/>
    </row>
    <row r="67" spans="1:20" s="187" customFormat="1" ht="23.25" customHeight="1">
      <c r="A67" s="186"/>
      <c r="B67" s="537"/>
      <c r="C67" s="538"/>
      <c r="D67" s="538"/>
      <c r="E67" s="538"/>
      <c r="F67" s="538"/>
      <c r="G67" s="538"/>
      <c r="H67" s="538"/>
      <c r="I67" s="538"/>
      <c r="J67" s="539"/>
      <c r="K67" s="186"/>
      <c r="L67" s="186"/>
      <c r="M67" s="186"/>
      <c r="N67" s="186"/>
      <c r="O67" s="186"/>
      <c r="P67" s="186"/>
      <c r="Q67" s="186"/>
      <c r="R67" s="186"/>
      <c r="S67" s="186"/>
      <c r="T67" s="186"/>
    </row>
    <row r="68" spans="1:20" s="187" customFormat="1" ht="23.25" customHeight="1">
      <c r="A68" s="186"/>
      <c r="B68" s="540"/>
      <c r="C68" s="541"/>
      <c r="D68" s="541"/>
      <c r="E68" s="541"/>
      <c r="F68" s="541"/>
      <c r="G68" s="541"/>
      <c r="H68" s="541"/>
      <c r="I68" s="541"/>
      <c r="J68" s="542"/>
      <c r="K68" s="186"/>
      <c r="L68" s="186"/>
      <c r="M68" s="186"/>
      <c r="N68" s="186"/>
      <c r="O68" s="186"/>
      <c r="P68" s="186"/>
      <c r="Q68" s="186"/>
      <c r="R68" s="186"/>
      <c r="S68" s="186"/>
      <c r="T68" s="186"/>
    </row>
    <row r="69" spans="1:20" s="187" customFormat="1">
      <c r="A69" s="186"/>
      <c r="B69" s="190"/>
      <c r="C69" s="191"/>
      <c r="D69" s="191"/>
      <c r="E69" s="186"/>
      <c r="F69" s="186"/>
      <c r="G69" s="186"/>
      <c r="H69" s="186"/>
      <c r="I69" s="186"/>
      <c r="J69" s="186"/>
      <c r="K69" s="186"/>
      <c r="L69" s="186"/>
      <c r="M69" s="186"/>
      <c r="N69" s="186"/>
      <c r="O69" s="186"/>
      <c r="P69" s="186"/>
      <c r="Q69" s="186"/>
      <c r="R69" s="186"/>
      <c r="S69" s="186"/>
      <c r="T69" s="186"/>
    </row>
    <row r="70" spans="1:20" s="187" customFormat="1">
      <c r="A70" s="186"/>
      <c r="B70" s="543" t="s">
        <v>321</v>
      </c>
      <c r="C70" s="544"/>
      <c r="D70" s="544"/>
      <c r="E70" s="544"/>
      <c r="F70" s="544"/>
      <c r="G70" s="544"/>
      <c r="H70" s="544"/>
      <c r="I70" s="544"/>
      <c r="J70" s="544"/>
      <c r="K70" s="544"/>
      <c r="L70" s="544"/>
      <c r="M70" s="545"/>
      <c r="N70" s="186"/>
      <c r="O70" s="186"/>
      <c r="P70" s="186"/>
      <c r="Q70" s="186"/>
      <c r="R70" s="186"/>
      <c r="S70" s="186"/>
      <c r="T70" s="186"/>
    </row>
    <row r="71" spans="1:20" s="187" customFormat="1" ht="23.25" customHeight="1">
      <c r="A71" s="186"/>
      <c r="B71" s="551" t="str">
        <f>'MR App Form'!A87</f>
        <v>Explanation</v>
      </c>
      <c r="C71" s="552"/>
      <c r="D71" s="552"/>
      <c r="E71" s="552"/>
      <c r="F71" s="552"/>
      <c r="G71" s="552"/>
      <c r="H71" s="552"/>
      <c r="I71" s="552"/>
      <c r="J71" s="552"/>
      <c r="K71" s="552"/>
      <c r="L71" s="552"/>
      <c r="M71" s="553"/>
      <c r="N71" s="186"/>
      <c r="O71" s="186"/>
      <c r="P71" s="186"/>
      <c r="Q71" s="186"/>
      <c r="R71" s="186"/>
      <c r="S71" s="186"/>
      <c r="T71" s="186"/>
    </row>
    <row r="72" spans="1:20" s="187" customFormat="1" ht="23.25" customHeight="1">
      <c r="A72" s="186"/>
      <c r="B72" s="551"/>
      <c r="C72" s="552"/>
      <c r="D72" s="552"/>
      <c r="E72" s="552"/>
      <c r="F72" s="552"/>
      <c r="G72" s="552"/>
      <c r="H72" s="552"/>
      <c r="I72" s="552"/>
      <c r="J72" s="552"/>
      <c r="K72" s="552"/>
      <c r="L72" s="552"/>
      <c r="M72" s="553"/>
      <c r="N72" s="186"/>
      <c r="O72" s="186"/>
      <c r="P72" s="186"/>
      <c r="Q72" s="186"/>
      <c r="R72" s="186"/>
      <c r="S72" s="186"/>
      <c r="T72" s="186"/>
    </row>
    <row r="73" spans="1:20" s="187" customFormat="1" ht="23.25" customHeight="1">
      <c r="A73" s="186"/>
      <c r="B73" s="551"/>
      <c r="C73" s="552"/>
      <c r="D73" s="552"/>
      <c r="E73" s="552"/>
      <c r="F73" s="552"/>
      <c r="G73" s="552"/>
      <c r="H73" s="552"/>
      <c r="I73" s="552"/>
      <c r="J73" s="552"/>
      <c r="K73" s="552"/>
      <c r="L73" s="552"/>
      <c r="M73" s="553"/>
      <c r="N73" s="186"/>
      <c r="O73" s="186"/>
      <c r="P73" s="186"/>
      <c r="Q73" s="186"/>
      <c r="R73" s="186"/>
      <c r="S73" s="186"/>
      <c r="T73" s="186"/>
    </row>
    <row r="74" spans="1:20" s="187" customFormat="1" ht="23.25" customHeight="1">
      <c r="A74" s="186"/>
      <c r="B74" s="551"/>
      <c r="C74" s="552"/>
      <c r="D74" s="552"/>
      <c r="E74" s="552"/>
      <c r="F74" s="552"/>
      <c r="G74" s="552"/>
      <c r="H74" s="552"/>
      <c r="I74" s="552"/>
      <c r="J74" s="552"/>
      <c r="K74" s="552"/>
      <c r="L74" s="552"/>
      <c r="M74" s="553"/>
      <c r="N74" s="186"/>
      <c r="O74" s="186"/>
      <c r="P74" s="186"/>
      <c r="Q74" s="186"/>
      <c r="R74" s="186"/>
      <c r="S74" s="186"/>
      <c r="T74" s="186"/>
    </row>
    <row r="75" spans="1:20" s="187" customFormat="1" ht="23.25" customHeight="1">
      <c r="A75" s="186"/>
      <c r="B75" s="551"/>
      <c r="C75" s="552"/>
      <c r="D75" s="552"/>
      <c r="E75" s="552"/>
      <c r="F75" s="552"/>
      <c r="G75" s="552"/>
      <c r="H75" s="552"/>
      <c r="I75" s="552"/>
      <c r="J75" s="552"/>
      <c r="K75" s="552"/>
      <c r="L75" s="552"/>
      <c r="M75" s="553"/>
      <c r="N75" s="186"/>
      <c r="O75" s="186"/>
      <c r="P75" s="186"/>
      <c r="Q75" s="186"/>
      <c r="R75" s="186"/>
      <c r="S75" s="186"/>
      <c r="T75" s="186"/>
    </row>
    <row r="76" spans="1:20" s="187" customFormat="1" ht="23.25" customHeight="1">
      <c r="A76" s="186"/>
      <c r="B76" s="551"/>
      <c r="C76" s="552"/>
      <c r="D76" s="552"/>
      <c r="E76" s="552"/>
      <c r="F76" s="552"/>
      <c r="G76" s="552"/>
      <c r="H76" s="552"/>
      <c r="I76" s="552"/>
      <c r="J76" s="552"/>
      <c r="K76" s="552"/>
      <c r="L76" s="552"/>
      <c r="M76" s="553"/>
      <c r="N76" s="186"/>
      <c r="O76" s="186"/>
      <c r="P76" s="186"/>
      <c r="Q76" s="186"/>
      <c r="R76" s="186"/>
      <c r="S76" s="186"/>
      <c r="T76" s="186"/>
    </row>
    <row r="77" spans="1:20" s="187" customFormat="1" ht="23.25" customHeight="1">
      <c r="A77" s="186"/>
      <c r="B77" s="551"/>
      <c r="C77" s="552"/>
      <c r="D77" s="552"/>
      <c r="E77" s="552"/>
      <c r="F77" s="552"/>
      <c r="G77" s="552"/>
      <c r="H77" s="552"/>
      <c r="I77" s="552"/>
      <c r="J77" s="552"/>
      <c r="K77" s="552"/>
      <c r="L77" s="552"/>
      <c r="M77" s="553"/>
      <c r="N77" s="186"/>
      <c r="O77" s="186"/>
      <c r="P77" s="186"/>
      <c r="Q77" s="186"/>
      <c r="R77" s="186"/>
      <c r="S77" s="186"/>
      <c r="T77" s="186"/>
    </row>
    <row r="78" spans="1:20" s="187" customFormat="1" ht="23.25" customHeight="1">
      <c r="A78" s="186"/>
      <c r="B78" s="554"/>
      <c r="C78" s="555"/>
      <c r="D78" s="555"/>
      <c r="E78" s="555"/>
      <c r="F78" s="555"/>
      <c r="G78" s="555"/>
      <c r="H78" s="555"/>
      <c r="I78" s="555"/>
      <c r="J78" s="555"/>
      <c r="K78" s="555"/>
      <c r="L78" s="555"/>
      <c r="M78" s="556"/>
      <c r="N78" s="186"/>
      <c r="O78" s="186"/>
      <c r="P78" s="186"/>
      <c r="Q78" s="186"/>
      <c r="R78" s="186"/>
      <c r="S78" s="186"/>
      <c r="T78" s="186"/>
    </row>
    <row r="79" spans="1:20" s="187" customFormat="1">
      <c r="A79" s="186"/>
      <c r="B79" s="192"/>
      <c r="C79" s="192"/>
      <c r="D79" s="192"/>
      <c r="E79" s="192"/>
      <c r="F79" s="192"/>
      <c r="G79" s="192"/>
      <c r="H79" s="192"/>
      <c r="I79" s="192"/>
      <c r="J79" s="192"/>
      <c r="K79" s="192"/>
      <c r="L79" s="192"/>
      <c r="M79" s="192"/>
      <c r="N79" s="186"/>
      <c r="O79" s="186"/>
      <c r="P79" s="186"/>
      <c r="Q79" s="186"/>
      <c r="R79" s="186"/>
      <c r="S79" s="186"/>
      <c r="T79" s="186"/>
    </row>
    <row r="80" spans="1:20" s="187" customFormat="1">
      <c r="A80" s="186"/>
      <c r="B80" s="543" t="s">
        <v>243</v>
      </c>
      <c r="C80" s="544"/>
      <c r="D80" s="544"/>
      <c r="E80" s="544"/>
      <c r="F80" s="544"/>
      <c r="G80" s="544"/>
      <c r="H80" s="544"/>
      <c r="I80" s="544"/>
      <c r="J80" s="544"/>
      <c r="K80" s="544"/>
      <c r="L80" s="544"/>
      <c r="M80" s="545"/>
      <c r="N80" s="186"/>
      <c r="O80" s="186"/>
      <c r="P80" s="186"/>
      <c r="Q80" s="186"/>
      <c r="R80" s="186"/>
      <c r="S80" s="186"/>
      <c r="T80" s="186"/>
    </row>
    <row r="81" spans="1:20" s="187" customFormat="1" ht="23.25" customHeight="1">
      <c r="A81" s="186"/>
      <c r="B81" s="551" t="str">
        <f>'MR App Form'!A278</f>
        <v>Discussion of QAP timing</v>
      </c>
      <c r="C81" s="552"/>
      <c r="D81" s="552"/>
      <c r="E81" s="552"/>
      <c r="F81" s="552"/>
      <c r="G81" s="552"/>
      <c r="H81" s="552"/>
      <c r="I81" s="552"/>
      <c r="J81" s="552"/>
      <c r="K81" s="552"/>
      <c r="L81" s="552"/>
      <c r="M81" s="553"/>
      <c r="N81" s="186"/>
      <c r="O81" s="186"/>
      <c r="P81" s="186"/>
      <c r="Q81" s="186"/>
      <c r="R81" s="186"/>
      <c r="S81" s="186"/>
      <c r="T81" s="186"/>
    </row>
    <row r="82" spans="1:20" s="187" customFormat="1" ht="23.25" customHeight="1">
      <c r="A82" s="186"/>
      <c r="B82" s="551"/>
      <c r="C82" s="552"/>
      <c r="D82" s="552"/>
      <c r="E82" s="552"/>
      <c r="F82" s="552"/>
      <c r="G82" s="552"/>
      <c r="H82" s="552"/>
      <c r="I82" s="552"/>
      <c r="J82" s="552"/>
      <c r="K82" s="552"/>
      <c r="L82" s="552"/>
      <c r="M82" s="553"/>
      <c r="N82" s="186"/>
      <c r="O82" s="186"/>
      <c r="P82" s="186"/>
      <c r="Q82" s="186"/>
      <c r="R82" s="186"/>
      <c r="S82" s="186"/>
      <c r="T82" s="186"/>
    </row>
    <row r="83" spans="1:20" s="187" customFormat="1" ht="23.25" customHeight="1">
      <c r="A83" s="186"/>
      <c r="B83" s="551"/>
      <c r="C83" s="552"/>
      <c r="D83" s="552"/>
      <c r="E83" s="552"/>
      <c r="F83" s="552"/>
      <c r="G83" s="552"/>
      <c r="H83" s="552"/>
      <c r="I83" s="552"/>
      <c r="J83" s="552"/>
      <c r="K83" s="552"/>
      <c r="L83" s="552"/>
      <c r="M83" s="553"/>
      <c r="N83" s="186"/>
      <c r="O83" s="186"/>
      <c r="P83" s="186"/>
      <c r="Q83" s="186"/>
      <c r="R83" s="186"/>
      <c r="S83" s="186"/>
      <c r="T83" s="186"/>
    </row>
    <row r="84" spans="1:20" s="187" customFormat="1" ht="23.25" customHeight="1">
      <c r="A84" s="186"/>
      <c r="B84" s="551"/>
      <c r="C84" s="552"/>
      <c r="D84" s="552"/>
      <c r="E84" s="552"/>
      <c r="F84" s="552"/>
      <c r="G84" s="552"/>
      <c r="H84" s="552"/>
      <c r="I84" s="552"/>
      <c r="J84" s="552"/>
      <c r="K84" s="552"/>
      <c r="L84" s="552"/>
      <c r="M84" s="553"/>
      <c r="N84" s="186"/>
      <c r="O84" s="186"/>
      <c r="P84" s="186"/>
      <c r="Q84" s="186"/>
      <c r="R84" s="186"/>
      <c r="S84" s="186"/>
      <c r="T84" s="186"/>
    </row>
    <row r="85" spans="1:20" s="187" customFormat="1" ht="23.25" customHeight="1">
      <c r="A85" s="186"/>
      <c r="B85" s="551"/>
      <c r="C85" s="552"/>
      <c r="D85" s="552"/>
      <c r="E85" s="552"/>
      <c r="F85" s="552"/>
      <c r="G85" s="552"/>
      <c r="H85" s="552"/>
      <c r="I85" s="552"/>
      <c r="J85" s="552"/>
      <c r="K85" s="552"/>
      <c r="L85" s="552"/>
      <c r="M85" s="553"/>
      <c r="N85" s="186"/>
      <c r="O85" s="186"/>
      <c r="P85" s="186"/>
      <c r="Q85" s="186"/>
      <c r="R85" s="186"/>
      <c r="S85" s="186"/>
      <c r="T85" s="186"/>
    </row>
    <row r="86" spans="1:20" s="187" customFormat="1" ht="23.25" customHeight="1">
      <c r="A86" s="186"/>
      <c r="B86" s="551"/>
      <c r="C86" s="552"/>
      <c r="D86" s="552"/>
      <c r="E86" s="552"/>
      <c r="F86" s="552"/>
      <c r="G86" s="552"/>
      <c r="H86" s="552"/>
      <c r="I86" s="552"/>
      <c r="J86" s="552"/>
      <c r="K86" s="552"/>
      <c r="L86" s="552"/>
      <c r="M86" s="553"/>
      <c r="N86" s="186"/>
      <c r="O86" s="186"/>
      <c r="P86" s="186"/>
      <c r="Q86" s="186"/>
      <c r="R86" s="186"/>
      <c r="S86" s="186"/>
      <c r="T86" s="186"/>
    </row>
    <row r="87" spans="1:20" s="187" customFormat="1" ht="23.25" customHeight="1">
      <c r="A87" s="186"/>
      <c r="B87" s="551"/>
      <c r="C87" s="552"/>
      <c r="D87" s="552"/>
      <c r="E87" s="552"/>
      <c r="F87" s="552"/>
      <c r="G87" s="552"/>
      <c r="H87" s="552"/>
      <c r="I87" s="552"/>
      <c r="J87" s="552"/>
      <c r="K87" s="552"/>
      <c r="L87" s="552"/>
      <c r="M87" s="553"/>
      <c r="N87" s="186"/>
      <c r="O87" s="186"/>
      <c r="P87" s="186"/>
      <c r="Q87" s="186"/>
      <c r="R87" s="186"/>
      <c r="S87" s="186"/>
      <c r="T87" s="186"/>
    </row>
    <row r="88" spans="1:20" s="187" customFormat="1" ht="23.25" customHeight="1">
      <c r="A88" s="186"/>
      <c r="B88" s="554"/>
      <c r="C88" s="555"/>
      <c r="D88" s="555"/>
      <c r="E88" s="555"/>
      <c r="F88" s="555"/>
      <c r="G88" s="555"/>
      <c r="H88" s="555"/>
      <c r="I88" s="555"/>
      <c r="J88" s="555"/>
      <c r="K88" s="555"/>
      <c r="L88" s="555"/>
      <c r="M88" s="556"/>
      <c r="N88" s="186"/>
      <c r="O88" s="186"/>
      <c r="P88" s="186"/>
      <c r="Q88" s="186"/>
      <c r="R88" s="186"/>
      <c r="S88" s="186"/>
      <c r="T88" s="186"/>
    </row>
    <row r="89" spans="1:20" s="187" customFormat="1">
      <c r="A89" s="186"/>
      <c r="B89" s="192"/>
      <c r="C89" s="192"/>
      <c r="D89" s="192"/>
      <c r="E89" s="192"/>
      <c r="F89" s="192"/>
      <c r="G89" s="192"/>
      <c r="H89" s="192"/>
      <c r="I89" s="192"/>
      <c r="J89" s="192"/>
      <c r="K89" s="192"/>
      <c r="L89" s="192"/>
      <c r="M89" s="192"/>
      <c r="N89" s="186"/>
      <c r="O89" s="186"/>
      <c r="P89" s="186"/>
      <c r="Q89" s="186"/>
      <c r="R89" s="186"/>
      <c r="S89" s="186"/>
      <c r="T89" s="186"/>
    </row>
    <row r="90" spans="1:20" s="187" customFormat="1">
      <c r="A90" s="186"/>
      <c r="B90" s="543" t="s">
        <v>245</v>
      </c>
      <c r="C90" s="544"/>
      <c r="D90" s="544"/>
      <c r="E90" s="544"/>
      <c r="F90" s="544"/>
      <c r="G90" s="544"/>
      <c r="H90" s="544"/>
      <c r="I90" s="544"/>
      <c r="J90" s="544"/>
      <c r="K90" s="544"/>
      <c r="L90" s="544"/>
      <c r="M90" s="545"/>
      <c r="N90" s="186"/>
      <c r="O90" s="186"/>
      <c r="P90" s="186"/>
      <c r="Q90" s="186"/>
      <c r="R90" s="186"/>
      <c r="S90" s="186"/>
      <c r="T90" s="186"/>
    </row>
    <row r="91" spans="1:20" s="187" customFormat="1" ht="23.25" customHeight="1">
      <c r="A91" s="186"/>
      <c r="B91" s="557" t="str">
        <f>'MR App Form'!A280</f>
        <v>Demonstration of recent success obtaining 9% LIHTCs</v>
      </c>
      <c r="C91" s="558"/>
      <c r="D91" s="558"/>
      <c r="E91" s="558"/>
      <c r="F91" s="558"/>
      <c r="G91" s="558"/>
      <c r="H91" s="558"/>
      <c r="I91" s="558"/>
      <c r="J91" s="558"/>
      <c r="K91" s="558"/>
      <c r="L91" s="558"/>
      <c r="M91" s="559"/>
      <c r="N91" s="186"/>
      <c r="O91" s="186"/>
      <c r="P91" s="186"/>
      <c r="Q91" s="186"/>
      <c r="R91" s="186"/>
      <c r="S91" s="186"/>
      <c r="T91" s="186"/>
    </row>
    <row r="92" spans="1:20" s="187" customFormat="1" ht="23.25" customHeight="1">
      <c r="A92" s="186"/>
      <c r="B92" s="551"/>
      <c r="C92" s="552"/>
      <c r="D92" s="552"/>
      <c r="E92" s="552"/>
      <c r="F92" s="552"/>
      <c r="G92" s="552"/>
      <c r="H92" s="552"/>
      <c r="I92" s="552"/>
      <c r="J92" s="552"/>
      <c r="K92" s="552"/>
      <c r="L92" s="552"/>
      <c r="M92" s="553"/>
      <c r="N92" s="186"/>
      <c r="O92" s="186"/>
      <c r="P92" s="186"/>
      <c r="Q92" s="186"/>
      <c r="R92" s="186"/>
      <c r="S92" s="186"/>
      <c r="T92" s="186"/>
    </row>
    <row r="93" spans="1:20" s="187" customFormat="1" ht="23.25" customHeight="1">
      <c r="A93" s="186"/>
      <c r="B93" s="551"/>
      <c r="C93" s="552"/>
      <c r="D93" s="552"/>
      <c r="E93" s="552"/>
      <c r="F93" s="552"/>
      <c r="G93" s="552"/>
      <c r="H93" s="552"/>
      <c r="I93" s="552"/>
      <c r="J93" s="552"/>
      <c r="K93" s="552"/>
      <c r="L93" s="552"/>
      <c r="M93" s="553"/>
      <c r="N93" s="186"/>
      <c r="O93" s="186"/>
      <c r="P93" s="186"/>
      <c r="Q93" s="186"/>
      <c r="R93" s="186"/>
      <c r="S93" s="186"/>
      <c r="T93" s="186"/>
    </row>
    <row r="94" spans="1:20" s="187" customFormat="1" ht="23.25" customHeight="1">
      <c r="A94" s="186"/>
      <c r="B94" s="551"/>
      <c r="C94" s="552"/>
      <c r="D94" s="552"/>
      <c r="E94" s="552"/>
      <c r="F94" s="552"/>
      <c r="G94" s="552"/>
      <c r="H94" s="552"/>
      <c r="I94" s="552"/>
      <c r="J94" s="552"/>
      <c r="K94" s="552"/>
      <c r="L94" s="552"/>
      <c r="M94" s="553"/>
      <c r="N94" s="186"/>
      <c r="O94" s="186"/>
      <c r="P94" s="186"/>
      <c r="Q94" s="186"/>
      <c r="R94" s="186"/>
      <c r="S94" s="186"/>
      <c r="T94" s="186"/>
    </row>
    <row r="95" spans="1:20" s="187" customFormat="1" ht="23.25" customHeight="1">
      <c r="A95" s="186"/>
      <c r="B95" s="551"/>
      <c r="C95" s="552"/>
      <c r="D95" s="552"/>
      <c r="E95" s="552"/>
      <c r="F95" s="552"/>
      <c r="G95" s="552"/>
      <c r="H95" s="552"/>
      <c r="I95" s="552"/>
      <c r="J95" s="552"/>
      <c r="K95" s="552"/>
      <c r="L95" s="552"/>
      <c r="M95" s="553"/>
      <c r="N95" s="186"/>
      <c r="O95" s="186"/>
      <c r="P95" s="186"/>
      <c r="Q95" s="186"/>
      <c r="R95" s="186"/>
      <c r="S95" s="186"/>
      <c r="T95" s="186"/>
    </row>
    <row r="96" spans="1:20" s="187" customFormat="1" ht="23.25" customHeight="1">
      <c r="A96" s="186"/>
      <c r="B96" s="551"/>
      <c r="C96" s="552"/>
      <c r="D96" s="552"/>
      <c r="E96" s="552"/>
      <c r="F96" s="552"/>
      <c r="G96" s="552"/>
      <c r="H96" s="552"/>
      <c r="I96" s="552"/>
      <c r="J96" s="552"/>
      <c r="K96" s="552"/>
      <c r="L96" s="552"/>
      <c r="M96" s="553"/>
      <c r="N96" s="186"/>
      <c r="O96" s="186"/>
      <c r="P96" s="186"/>
      <c r="Q96" s="186"/>
      <c r="R96" s="186"/>
      <c r="S96" s="186"/>
      <c r="T96" s="186"/>
    </row>
    <row r="97" spans="1:72" s="187" customFormat="1" ht="23.25" customHeight="1">
      <c r="A97" s="186"/>
      <c r="B97" s="551"/>
      <c r="C97" s="552"/>
      <c r="D97" s="552"/>
      <c r="E97" s="552"/>
      <c r="F97" s="552"/>
      <c r="G97" s="552"/>
      <c r="H97" s="552"/>
      <c r="I97" s="552"/>
      <c r="J97" s="552"/>
      <c r="K97" s="552"/>
      <c r="L97" s="552"/>
      <c r="M97" s="553"/>
      <c r="N97" s="186"/>
      <c r="O97" s="186"/>
      <c r="P97" s="186"/>
      <c r="Q97" s="186"/>
      <c r="R97" s="186"/>
      <c r="S97" s="186"/>
      <c r="T97" s="186"/>
    </row>
    <row r="98" spans="1:72" s="187" customFormat="1" ht="23.25" customHeight="1">
      <c r="A98" s="186"/>
      <c r="B98" s="554"/>
      <c r="C98" s="555"/>
      <c r="D98" s="555"/>
      <c r="E98" s="555"/>
      <c r="F98" s="555"/>
      <c r="G98" s="555"/>
      <c r="H98" s="555"/>
      <c r="I98" s="555"/>
      <c r="J98" s="555"/>
      <c r="K98" s="555"/>
      <c r="L98" s="555"/>
      <c r="M98" s="556"/>
      <c r="N98" s="186"/>
      <c r="O98" s="186"/>
      <c r="P98" s="186"/>
      <c r="Q98" s="186"/>
      <c r="R98" s="186"/>
      <c r="S98" s="186"/>
      <c r="T98" s="186"/>
    </row>
    <row r="99" spans="1:72" s="187" customFormat="1">
      <c r="A99" s="186"/>
      <c r="B99" s="192"/>
      <c r="C99" s="192"/>
      <c r="D99" s="192"/>
      <c r="E99" s="192"/>
      <c r="F99" s="192"/>
      <c r="G99" s="192"/>
      <c r="H99" s="192"/>
      <c r="I99" s="192"/>
      <c r="J99" s="192"/>
      <c r="K99" s="192"/>
      <c r="L99" s="192"/>
      <c r="M99" s="192"/>
      <c r="N99" s="186"/>
      <c r="O99" s="186"/>
      <c r="P99" s="186"/>
      <c r="Q99" s="186"/>
      <c r="R99" s="186"/>
      <c r="S99" s="186"/>
      <c r="T99" s="186"/>
    </row>
    <row r="100" spans="1:72" s="187" customFormat="1">
      <c r="A100" s="186"/>
      <c r="B100" s="543" t="s">
        <v>249</v>
      </c>
      <c r="C100" s="544"/>
      <c r="D100" s="544"/>
      <c r="E100" s="544"/>
      <c r="F100" s="544"/>
      <c r="G100" s="544"/>
      <c r="H100" s="544"/>
      <c r="I100" s="544"/>
      <c r="J100" s="544"/>
      <c r="K100" s="544"/>
      <c r="L100" s="544"/>
      <c r="M100" s="545"/>
      <c r="N100" s="186"/>
      <c r="O100" s="186"/>
      <c r="P100" s="186"/>
      <c r="Q100" s="186"/>
      <c r="R100" s="186"/>
      <c r="S100" s="186"/>
      <c r="T100" s="186"/>
    </row>
    <row r="101" spans="1:72" s="187" customFormat="1" ht="23.25" customHeight="1">
      <c r="A101" s="186"/>
      <c r="B101" s="551" t="str">
        <f>'MR App Form'!A287</f>
        <v>Likelihood of obtaining 9% LIHTCs</v>
      </c>
      <c r="C101" s="552"/>
      <c r="D101" s="552"/>
      <c r="E101" s="552"/>
      <c r="F101" s="552"/>
      <c r="G101" s="552"/>
      <c r="H101" s="552"/>
      <c r="I101" s="552"/>
      <c r="J101" s="552"/>
      <c r="K101" s="552"/>
      <c r="L101" s="552"/>
      <c r="M101" s="553"/>
      <c r="N101" s="186"/>
      <c r="O101" s="186"/>
      <c r="P101" s="186"/>
      <c r="Q101" s="186"/>
      <c r="R101" s="186"/>
      <c r="S101" s="186"/>
      <c r="T101" s="186"/>
    </row>
    <row r="102" spans="1:72" s="187" customFormat="1" ht="23.25" customHeight="1">
      <c r="A102" s="186"/>
      <c r="B102" s="551"/>
      <c r="C102" s="552"/>
      <c r="D102" s="552"/>
      <c r="E102" s="552"/>
      <c r="F102" s="552"/>
      <c r="G102" s="552"/>
      <c r="H102" s="552"/>
      <c r="I102" s="552"/>
      <c r="J102" s="552"/>
      <c r="K102" s="552"/>
      <c r="L102" s="552"/>
      <c r="M102" s="553"/>
      <c r="N102" s="186"/>
      <c r="O102" s="186"/>
      <c r="P102" s="186"/>
      <c r="Q102" s="186"/>
      <c r="R102" s="186"/>
      <c r="S102" s="186"/>
      <c r="T102" s="186"/>
    </row>
    <row r="103" spans="1:72" s="187" customFormat="1" ht="23.25" customHeight="1">
      <c r="A103" s="186"/>
      <c r="B103" s="551"/>
      <c r="C103" s="552"/>
      <c r="D103" s="552"/>
      <c r="E103" s="552"/>
      <c r="F103" s="552"/>
      <c r="G103" s="552"/>
      <c r="H103" s="552"/>
      <c r="I103" s="552"/>
      <c r="J103" s="552"/>
      <c r="K103" s="552"/>
      <c r="L103" s="552"/>
      <c r="M103" s="553"/>
      <c r="N103" s="186"/>
      <c r="O103" s="186"/>
      <c r="P103" s="186"/>
      <c r="Q103" s="186"/>
      <c r="R103" s="186"/>
      <c r="S103" s="186"/>
      <c r="T103" s="186"/>
    </row>
    <row r="104" spans="1:72" s="187" customFormat="1" ht="23.25" customHeight="1">
      <c r="A104" s="186"/>
      <c r="B104" s="551"/>
      <c r="C104" s="552"/>
      <c r="D104" s="552"/>
      <c r="E104" s="552"/>
      <c r="F104" s="552"/>
      <c r="G104" s="552"/>
      <c r="H104" s="552"/>
      <c r="I104" s="552"/>
      <c r="J104" s="552"/>
      <c r="K104" s="552"/>
      <c r="L104" s="552"/>
      <c r="M104" s="553"/>
      <c r="N104" s="186"/>
      <c r="O104" s="186"/>
      <c r="P104" s="186"/>
      <c r="Q104" s="186"/>
      <c r="R104" s="186"/>
      <c r="S104" s="186"/>
      <c r="T104" s="186"/>
    </row>
    <row r="105" spans="1:72" s="187" customFormat="1" ht="23.25" customHeight="1">
      <c r="A105" s="186"/>
      <c r="B105" s="551"/>
      <c r="C105" s="552"/>
      <c r="D105" s="552"/>
      <c r="E105" s="552"/>
      <c r="F105" s="552"/>
      <c r="G105" s="552"/>
      <c r="H105" s="552"/>
      <c r="I105" s="552"/>
      <c r="J105" s="552"/>
      <c r="K105" s="552"/>
      <c r="L105" s="552"/>
      <c r="M105" s="553"/>
      <c r="N105" s="186"/>
      <c r="O105" s="186"/>
      <c r="P105" s="186"/>
      <c r="Q105" s="186"/>
      <c r="R105" s="186"/>
      <c r="S105" s="186"/>
      <c r="T105" s="186"/>
    </row>
    <row r="106" spans="1:72" s="187" customFormat="1" ht="23.25" customHeight="1">
      <c r="A106" s="186"/>
      <c r="B106" s="551"/>
      <c r="C106" s="552"/>
      <c r="D106" s="552"/>
      <c r="E106" s="552"/>
      <c r="F106" s="552"/>
      <c r="G106" s="552"/>
      <c r="H106" s="552"/>
      <c r="I106" s="552"/>
      <c r="J106" s="552"/>
      <c r="K106" s="552"/>
      <c r="L106" s="552"/>
      <c r="M106" s="553"/>
      <c r="N106" s="186"/>
      <c r="O106" s="186"/>
      <c r="P106" s="186"/>
      <c r="Q106" s="186"/>
      <c r="R106" s="186"/>
      <c r="S106" s="186"/>
      <c r="T106" s="186"/>
    </row>
    <row r="107" spans="1:72" s="187" customFormat="1" ht="23.25" customHeight="1">
      <c r="A107" s="186"/>
      <c r="B107" s="551"/>
      <c r="C107" s="552"/>
      <c r="D107" s="552"/>
      <c r="E107" s="552"/>
      <c r="F107" s="552"/>
      <c r="G107" s="552"/>
      <c r="H107" s="552"/>
      <c r="I107" s="552"/>
      <c r="J107" s="552"/>
      <c r="K107" s="552"/>
      <c r="L107" s="552"/>
      <c r="M107" s="553"/>
      <c r="N107" s="186"/>
      <c r="O107" s="186"/>
      <c r="P107" s="186"/>
      <c r="Q107" s="186"/>
      <c r="R107" s="186"/>
      <c r="S107" s="186"/>
      <c r="T107" s="186"/>
    </row>
    <row r="108" spans="1:72" s="187" customFormat="1" ht="23.25" customHeight="1">
      <c r="A108" s="186"/>
      <c r="B108" s="554"/>
      <c r="C108" s="555"/>
      <c r="D108" s="555"/>
      <c r="E108" s="555"/>
      <c r="F108" s="555"/>
      <c r="G108" s="555"/>
      <c r="H108" s="555"/>
      <c r="I108" s="555"/>
      <c r="J108" s="555"/>
      <c r="K108" s="555"/>
      <c r="L108" s="555"/>
      <c r="M108" s="556"/>
      <c r="N108" s="186"/>
      <c r="O108" s="186"/>
      <c r="P108" s="186"/>
      <c r="Q108" s="186"/>
      <c r="R108" s="186"/>
      <c r="S108" s="186"/>
      <c r="T108" s="186"/>
    </row>
    <row r="109" spans="1:72">
      <c r="A109" s="22"/>
      <c r="B109" s="41"/>
      <c r="C109" s="194"/>
      <c r="D109" s="194"/>
      <c r="E109" s="25"/>
      <c r="F109" s="22"/>
      <c r="G109" s="22"/>
      <c r="H109" s="22"/>
      <c r="I109" s="22"/>
      <c r="J109" s="22"/>
      <c r="K109" s="22"/>
      <c r="L109" s="22"/>
      <c r="M109" s="22"/>
      <c r="N109" s="22"/>
      <c r="O109" s="22"/>
      <c r="P109" s="22"/>
      <c r="Q109" s="22"/>
      <c r="R109" s="22"/>
      <c r="S109" s="22"/>
      <c r="T109" s="22"/>
    </row>
    <row r="110" spans="1:72">
      <c r="A110" s="22"/>
      <c r="C110" s="193"/>
      <c r="D110" s="85"/>
      <c r="E110" s="87"/>
      <c r="F110" s="522"/>
      <c r="G110" s="522"/>
      <c r="H110" s="522"/>
      <c r="I110" s="522"/>
      <c r="J110" s="522"/>
      <c r="K110" s="522"/>
      <c r="L110" s="522"/>
      <c r="M110" s="522"/>
      <c r="N110" s="75"/>
      <c r="O110" s="75"/>
      <c r="P110" s="75"/>
      <c r="Q110" s="76"/>
      <c r="R110" s="76"/>
      <c r="S110" s="76"/>
      <c r="T110" s="76"/>
    </row>
    <row r="111" spans="1:72">
      <c r="A111" s="22"/>
      <c r="B111" s="86" t="s">
        <v>65</v>
      </c>
      <c r="C111" s="88"/>
      <c r="D111" s="85"/>
      <c r="E111" s="87"/>
      <c r="F111" s="522"/>
      <c r="G111" s="522"/>
      <c r="H111" s="522"/>
      <c r="I111" s="522"/>
      <c r="J111" s="522"/>
      <c r="K111" s="522"/>
      <c r="L111" s="522"/>
      <c r="M111" s="522"/>
      <c r="N111" s="75"/>
      <c r="O111" s="75"/>
      <c r="P111" s="75"/>
      <c r="Q111" s="76"/>
      <c r="R111" s="76"/>
      <c r="S111" s="76"/>
      <c r="T111" s="76"/>
    </row>
    <row r="112" spans="1:72" s="21" customFormat="1" ht="11.2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77"/>
      <c r="BG112" s="1"/>
      <c r="BH112" s="1"/>
      <c r="BI112" s="1"/>
      <c r="BJ112" s="1"/>
      <c r="BK112" s="1"/>
      <c r="BL112" s="1"/>
      <c r="BM112" s="1"/>
      <c r="BN112" s="1"/>
      <c r="BO112" s="1"/>
      <c r="BP112" s="1"/>
      <c r="BQ112" s="78"/>
      <c r="BR112" s="78"/>
      <c r="BS112" s="78"/>
      <c r="BT112" s="78"/>
    </row>
    <row r="113" spans="1:76" ht="75" customHeight="1">
      <c r="A113" s="22"/>
      <c r="B113" s="562" t="str">
        <f>"The project appears feasible for "&amp;$B$3&amp;" to fund.  Our general repayment terms and any conditions are stated above and/or in the comment block below.  "&amp;$B$3&amp;" understands and acknowledges the RAD program requirements and policies and agrees to cooperate with the applicable RAD processes, as appropriate. "&amp;$U$114&amp;"  Final approval will be contingent on the results of "&amp;$B$3&amp;" due diligence process and approvals."</f>
        <v>The project appears feasible for ABC Mortgage Company to fund.  Our general repayment terms and any conditions are stated above and/or in the comment block below.  ABC Mortgage Company understands and acknowledges the RAD program requirements and policies and agrees to cooperate with the applicable RAD processes, as appropriate. This letter of interest/intent is not a firm commitment.  Final approval will be contingent on the results of ABC Mortgage Company due diligence process and approvals.</v>
      </c>
      <c r="C113" s="562"/>
      <c r="D113" s="562"/>
      <c r="E113" s="562"/>
      <c r="F113" s="562"/>
      <c r="G113" s="562"/>
      <c r="H113" s="562"/>
      <c r="I113" s="562"/>
      <c r="J113" s="562"/>
      <c r="K113" s="562"/>
      <c r="L113" s="562"/>
      <c r="M113" s="562"/>
      <c r="N113" s="22"/>
      <c r="O113" s="22"/>
      <c r="P113" s="22"/>
      <c r="Q113" s="22"/>
      <c r="R113" s="22"/>
      <c r="S113" s="22"/>
      <c r="T113" s="22"/>
    </row>
    <row r="114" spans="1:76">
      <c r="A114" s="22"/>
      <c r="B114" s="178"/>
      <c r="C114" s="178"/>
      <c r="D114" s="178"/>
      <c r="E114" s="178"/>
      <c r="F114" s="178"/>
      <c r="G114" s="178"/>
      <c r="H114" s="178"/>
      <c r="I114" s="178"/>
      <c r="J114" s="178"/>
      <c r="K114" s="178"/>
      <c r="L114" s="178"/>
      <c r="M114" s="178"/>
      <c r="N114" s="22"/>
      <c r="O114" s="22"/>
      <c r="P114" s="22"/>
      <c r="Q114" s="22"/>
      <c r="R114" s="22"/>
      <c r="S114" s="22"/>
      <c r="T114" s="22"/>
      <c r="U114" s="23" t="s">
        <v>323</v>
      </c>
    </row>
    <row r="115" spans="1:76" ht="59.25" customHeight="1">
      <c r="A115" s="22"/>
      <c r="B115" s="563" t="s">
        <v>66</v>
      </c>
      <c r="C115" s="563"/>
      <c r="D115" s="563"/>
      <c r="E115" s="563"/>
      <c r="F115" s="563"/>
      <c r="G115" s="563"/>
      <c r="H115" s="563"/>
      <c r="I115" s="563"/>
      <c r="J115" s="563"/>
      <c r="K115" s="563"/>
      <c r="L115" s="563"/>
      <c r="M115" s="563"/>
      <c r="N115" s="22"/>
      <c r="O115" s="22"/>
      <c r="P115" s="22"/>
      <c r="Q115" s="22"/>
      <c r="R115" s="22"/>
      <c r="S115" s="22"/>
      <c r="T115" s="22"/>
    </row>
    <row r="116" spans="1:76" s="21" customFormat="1">
      <c r="A116" s="12"/>
      <c r="B116" s="12"/>
      <c r="C116" s="12"/>
      <c r="D116" s="12"/>
      <c r="E116" s="12"/>
      <c r="F116" s="12"/>
      <c r="G116" s="12"/>
      <c r="H116" s="12"/>
      <c r="I116" s="12"/>
      <c r="J116" s="12"/>
      <c r="K116" s="12"/>
      <c r="L116" s="12"/>
      <c r="M116" s="12"/>
      <c r="N116" s="12"/>
      <c r="O116" s="12"/>
      <c r="P116" s="12"/>
      <c r="Q116" s="12"/>
      <c r="R116" s="12"/>
      <c r="S116" s="12"/>
      <c r="T116" s="12"/>
      <c r="U116" s="79" t="s">
        <v>67</v>
      </c>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77"/>
      <c r="BG116" s="1"/>
      <c r="BH116" s="1"/>
      <c r="BI116" s="1"/>
      <c r="BJ116" s="1"/>
      <c r="BK116" s="1"/>
      <c r="BL116" s="1"/>
      <c r="BM116" s="1"/>
      <c r="BN116" s="1"/>
      <c r="BO116" s="1"/>
      <c r="BP116" s="1"/>
      <c r="BQ116" s="78"/>
      <c r="BR116" s="78"/>
      <c r="BS116" s="78"/>
      <c r="BT116" s="78"/>
    </row>
    <row r="117" spans="1:76" s="21" customFormat="1">
      <c r="A117" s="12"/>
      <c r="B117" s="86" t="str">
        <f>B3&amp;": By "&amp;B6&amp;" ("&amp;D6&amp;")"</f>
        <v>ABC Mortgage Company: By Pat Winslow (President)</v>
      </c>
      <c r="C117" s="86"/>
      <c r="D117" s="86"/>
      <c r="E117" s="86"/>
      <c r="F117" s="86"/>
      <c r="G117" s="86"/>
      <c r="H117" s="86"/>
      <c r="I117" s="86"/>
      <c r="J117" s="86"/>
      <c r="K117" s="86"/>
      <c r="L117" s="86"/>
      <c r="M117" s="86"/>
      <c r="N117" s="12"/>
      <c r="O117" s="12"/>
      <c r="P117" s="12"/>
      <c r="Q117" s="12"/>
      <c r="R117" s="12"/>
      <c r="S117" s="12"/>
      <c r="T117" s="12"/>
      <c r="U117" s="79"/>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77"/>
      <c r="BG117" s="1"/>
      <c r="BH117" s="1"/>
      <c r="BI117" s="1"/>
      <c r="BJ117" s="1"/>
      <c r="BK117" s="1"/>
      <c r="BL117" s="1"/>
      <c r="BM117" s="1"/>
      <c r="BN117" s="1"/>
      <c r="BO117" s="1"/>
      <c r="BP117" s="1"/>
      <c r="BQ117" s="78"/>
      <c r="BR117" s="78"/>
      <c r="BS117" s="78"/>
      <c r="BT117" s="78"/>
    </row>
    <row r="118" spans="1:76" s="21" customFormat="1" ht="35.25" customHeight="1">
      <c r="A118" s="12"/>
      <c r="B118" s="12"/>
      <c r="C118" s="12"/>
      <c r="D118" s="12"/>
      <c r="E118" s="12"/>
      <c r="F118" s="12"/>
      <c r="G118" s="12"/>
      <c r="H118" s="12"/>
      <c r="I118" s="12"/>
      <c r="J118" s="12"/>
      <c r="K118" s="12"/>
      <c r="L118" s="12"/>
      <c r="M118" s="12"/>
      <c r="N118" s="12"/>
      <c r="O118" s="12"/>
      <c r="P118" s="12"/>
      <c r="Q118" s="12"/>
      <c r="R118" s="12"/>
      <c r="S118" s="12"/>
      <c r="T118" s="12"/>
      <c r="U118" s="79"/>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77"/>
      <c r="BG118" s="1"/>
      <c r="BH118" s="1"/>
      <c r="BI118" s="1"/>
      <c r="BJ118" s="1"/>
      <c r="BK118" s="1"/>
      <c r="BL118" s="1"/>
      <c r="BM118" s="1"/>
      <c r="BN118" s="1"/>
      <c r="BO118" s="1"/>
      <c r="BP118" s="1"/>
      <c r="BQ118" s="78"/>
      <c r="BR118" s="78"/>
      <c r="BS118" s="78"/>
      <c r="BT118" s="78"/>
    </row>
    <row r="119" spans="1:76">
      <c r="A119" s="22"/>
      <c r="B119" s="419"/>
      <c r="C119" s="419"/>
      <c r="D119" s="419"/>
      <c r="E119" s="419"/>
      <c r="F119" s="13"/>
      <c r="G119" s="550">
        <f>G6</f>
        <v>40942</v>
      </c>
      <c r="H119" s="550"/>
      <c r="I119" s="550"/>
      <c r="J119" s="550"/>
      <c r="K119" s="550"/>
      <c r="L119" s="550"/>
      <c r="M119" s="550"/>
      <c r="N119" s="80"/>
      <c r="O119" s="80"/>
      <c r="P119" s="13"/>
      <c r="Q119" s="13"/>
      <c r="R119" s="13"/>
      <c r="S119" s="13"/>
      <c r="T119" s="13"/>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2"/>
      <c r="BI119" s="82"/>
      <c r="BJ119" s="82"/>
      <c r="BK119" s="82"/>
      <c r="BL119" s="82"/>
      <c r="BM119" s="82"/>
      <c r="BN119" s="82"/>
      <c r="BO119" s="82"/>
      <c r="BP119" s="82"/>
      <c r="BQ119" s="82"/>
      <c r="BR119" s="82"/>
      <c r="BS119" s="82"/>
      <c r="BT119" s="82"/>
      <c r="BU119" s="82"/>
      <c r="BV119" s="82"/>
      <c r="BW119" s="82"/>
      <c r="BX119" s="82"/>
    </row>
    <row r="120" spans="1:76">
      <c r="A120" s="22"/>
      <c r="B120" s="90" t="s">
        <v>90</v>
      </c>
      <c r="C120" s="83"/>
      <c r="D120" s="83"/>
      <c r="E120" s="83"/>
      <c r="F120" s="83"/>
      <c r="G120" s="548" t="str">
        <f>"Date: "&amp;TEXT(G6,"mmmm dd, yyyy")</f>
        <v>Date: February 03, 2012</v>
      </c>
      <c r="H120" s="548"/>
      <c r="I120" s="548"/>
      <c r="J120" s="548"/>
      <c r="K120" s="548"/>
      <c r="L120" s="548"/>
      <c r="M120" s="548"/>
      <c r="N120" s="83"/>
      <c r="O120" s="83"/>
      <c r="P120" s="83"/>
      <c r="Q120" s="83"/>
      <c r="R120" s="83"/>
      <c r="S120" s="83"/>
      <c r="T120" s="83"/>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2"/>
      <c r="BI120" s="82"/>
      <c r="BJ120" s="82"/>
      <c r="BK120" s="82"/>
      <c r="BL120" s="82"/>
      <c r="BM120" s="82"/>
      <c r="BN120" s="82"/>
      <c r="BO120" s="82"/>
      <c r="BP120" s="82"/>
      <c r="BQ120" s="82"/>
      <c r="BR120" s="82"/>
      <c r="BS120" s="82"/>
      <c r="BT120" s="82"/>
      <c r="BU120" s="82"/>
      <c r="BV120" s="82"/>
      <c r="BW120" s="82"/>
      <c r="BX120" s="82"/>
    </row>
    <row r="121" spans="1:76">
      <c r="A121" s="22"/>
      <c r="B121" s="76"/>
      <c r="C121" s="76"/>
      <c r="D121" s="76"/>
      <c r="E121" s="76"/>
      <c r="F121" s="76"/>
      <c r="G121" s="76"/>
      <c r="H121" s="76"/>
      <c r="I121" s="76"/>
      <c r="J121" s="76"/>
      <c r="K121" s="76"/>
      <c r="L121" s="76"/>
      <c r="M121" s="76"/>
      <c r="N121" s="76"/>
      <c r="O121" s="76"/>
      <c r="P121" s="76"/>
      <c r="Q121" s="76"/>
      <c r="R121" s="76"/>
      <c r="S121" s="76"/>
      <c r="T121" s="76"/>
    </row>
    <row r="122" spans="1:76">
      <c r="A122" s="22"/>
      <c r="B122" s="22"/>
      <c r="C122" s="22"/>
      <c r="D122" s="22"/>
      <c r="E122" s="22"/>
      <c r="F122" s="22"/>
      <c r="G122" s="118"/>
      <c r="H122" s="22"/>
      <c r="I122" s="22"/>
      <c r="J122" s="22"/>
      <c r="K122" s="22"/>
      <c r="L122" s="22"/>
      <c r="M122" s="22"/>
      <c r="N122" s="22"/>
      <c r="O122" s="22"/>
      <c r="P122" s="22"/>
      <c r="Q122" s="22"/>
      <c r="R122" s="22"/>
      <c r="S122" s="22"/>
      <c r="T122" s="22"/>
    </row>
    <row r="123" spans="1:76">
      <c r="A123" s="22"/>
      <c r="B123" s="22"/>
      <c r="C123" s="22"/>
      <c r="D123" s="22"/>
      <c r="E123" s="22"/>
      <c r="F123" s="22"/>
      <c r="G123" s="22"/>
      <c r="H123" s="22"/>
      <c r="I123" s="22"/>
      <c r="J123" s="22"/>
      <c r="K123" s="22"/>
      <c r="L123" s="22"/>
      <c r="M123" s="22"/>
      <c r="N123" s="22"/>
      <c r="O123" s="22"/>
      <c r="P123" s="22"/>
      <c r="Q123" s="22"/>
      <c r="R123" s="22"/>
      <c r="S123" s="22"/>
      <c r="T123" s="22"/>
    </row>
    <row r="124" spans="1:76">
      <c r="A124" s="22"/>
      <c r="B124" s="22"/>
      <c r="C124" s="22"/>
      <c r="D124" s="22"/>
      <c r="E124" s="22"/>
      <c r="F124" s="22"/>
      <c r="G124" s="22"/>
      <c r="H124" s="22"/>
      <c r="I124" s="22"/>
      <c r="J124" s="22"/>
      <c r="K124" s="22"/>
      <c r="L124" s="22"/>
      <c r="M124" s="22"/>
      <c r="N124" s="22"/>
      <c r="O124" s="22"/>
      <c r="P124" s="22"/>
      <c r="Q124" s="22"/>
      <c r="R124" s="22"/>
      <c r="S124" s="22"/>
      <c r="T124" s="22"/>
    </row>
    <row r="125" spans="1:76">
      <c r="A125" s="22"/>
      <c r="B125" s="22"/>
      <c r="C125" s="22"/>
      <c r="D125" s="22"/>
      <c r="E125" s="22"/>
      <c r="F125" s="22"/>
      <c r="G125" s="22"/>
      <c r="H125" s="22"/>
      <c r="I125" s="22"/>
      <c r="J125" s="22"/>
      <c r="K125" s="22"/>
      <c r="L125" s="22"/>
      <c r="M125" s="22"/>
      <c r="N125" s="22"/>
      <c r="O125" s="22"/>
      <c r="P125" s="22"/>
      <c r="Q125" s="22"/>
      <c r="R125" s="22"/>
      <c r="S125" s="22"/>
      <c r="T125" s="22"/>
    </row>
    <row r="126" spans="1:76">
      <c r="A126" s="22"/>
      <c r="B126" s="22"/>
      <c r="C126" s="22"/>
      <c r="D126" s="22"/>
      <c r="E126" s="22"/>
      <c r="F126" s="22"/>
      <c r="G126" s="22"/>
      <c r="H126" s="22"/>
      <c r="I126" s="22"/>
      <c r="J126" s="22"/>
      <c r="K126" s="22"/>
      <c r="L126" s="22"/>
      <c r="M126" s="22"/>
      <c r="N126" s="22"/>
      <c r="O126" s="22"/>
      <c r="P126" s="22"/>
      <c r="Q126" s="22"/>
      <c r="R126" s="22"/>
      <c r="S126" s="22"/>
      <c r="T126" s="22"/>
    </row>
    <row r="127" spans="1:76">
      <c r="A127" s="22"/>
      <c r="B127" s="22"/>
      <c r="C127" s="22"/>
      <c r="D127" s="22"/>
      <c r="E127" s="22"/>
      <c r="F127" s="22"/>
      <c r="G127" s="22"/>
      <c r="H127" s="22"/>
      <c r="I127" s="22"/>
      <c r="J127" s="22"/>
      <c r="K127" s="22"/>
      <c r="L127" s="22"/>
      <c r="M127" s="22"/>
      <c r="N127" s="22"/>
      <c r="O127" s="22"/>
      <c r="P127" s="22"/>
      <c r="Q127" s="22"/>
      <c r="R127" s="22"/>
      <c r="S127" s="22"/>
      <c r="T127" s="22"/>
    </row>
    <row r="128" spans="1:76">
      <c r="A128" s="22"/>
      <c r="B128" s="22"/>
      <c r="C128" s="22"/>
      <c r="D128" s="22"/>
      <c r="E128" s="22"/>
      <c r="F128" s="22"/>
      <c r="G128" s="22"/>
      <c r="H128" s="22"/>
      <c r="I128" s="22"/>
      <c r="J128" s="22"/>
      <c r="K128" s="22"/>
      <c r="L128" s="22"/>
      <c r="M128" s="22"/>
      <c r="N128" s="22"/>
      <c r="O128" s="22"/>
      <c r="P128" s="22"/>
      <c r="Q128" s="22"/>
      <c r="R128" s="22"/>
      <c r="S128" s="22"/>
      <c r="T128" s="22"/>
    </row>
    <row r="129" spans="1:20">
      <c r="A129" s="22"/>
      <c r="B129" s="22"/>
      <c r="C129" s="22"/>
      <c r="D129" s="22"/>
      <c r="E129" s="22"/>
      <c r="F129" s="22"/>
      <c r="G129" s="22"/>
      <c r="H129" s="22"/>
      <c r="I129" s="22"/>
      <c r="J129" s="22"/>
      <c r="K129" s="22"/>
      <c r="L129" s="22"/>
      <c r="M129" s="22"/>
      <c r="N129" s="22"/>
      <c r="O129" s="22"/>
      <c r="P129" s="22"/>
      <c r="Q129" s="22"/>
      <c r="R129" s="22"/>
      <c r="S129" s="22"/>
      <c r="T129" s="22"/>
    </row>
    <row r="130" spans="1:20">
      <c r="A130" s="22"/>
      <c r="B130" s="22"/>
      <c r="C130" s="22"/>
      <c r="D130" s="22"/>
      <c r="E130" s="22"/>
      <c r="F130" s="22"/>
      <c r="G130" s="22"/>
      <c r="H130" s="22"/>
      <c r="I130" s="22"/>
      <c r="J130" s="22"/>
      <c r="K130" s="22"/>
      <c r="L130" s="22"/>
      <c r="M130" s="22"/>
      <c r="N130" s="22"/>
      <c r="O130" s="22"/>
      <c r="P130" s="22"/>
      <c r="Q130" s="22"/>
      <c r="R130" s="22"/>
      <c r="S130" s="22"/>
      <c r="T130" s="22"/>
    </row>
    <row r="131" spans="1:20">
      <c r="A131" s="22"/>
      <c r="B131" s="22"/>
      <c r="C131" s="22"/>
      <c r="D131" s="22"/>
      <c r="E131" s="22"/>
      <c r="F131" s="22"/>
      <c r="G131" s="22"/>
      <c r="H131" s="22"/>
      <c r="I131" s="22"/>
      <c r="J131" s="22"/>
      <c r="K131" s="22"/>
      <c r="L131" s="22"/>
      <c r="M131" s="22"/>
      <c r="N131" s="22"/>
      <c r="O131" s="22"/>
      <c r="P131" s="22"/>
      <c r="Q131" s="22"/>
      <c r="R131" s="22"/>
      <c r="S131" s="22"/>
      <c r="T131" s="22"/>
    </row>
    <row r="132" spans="1:20">
      <c r="A132" s="22"/>
      <c r="E132" s="22"/>
      <c r="F132" s="22"/>
      <c r="G132" s="22"/>
      <c r="H132" s="22"/>
      <c r="I132" s="22"/>
      <c r="J132" s="22"/>
      <c r="K132" s="22"/>
      <c r="L132" s="22"/>
      <c r="M132" s="22"/>
      <c r="N132" s="22"/>
      <c r="O132" s="22"/>
      <c r="P132" s="22"/>
      <c r="Q132" s="22"/>
      <c r="R132" s="22"/>
      <c r="S132" s="22"/>
      <c r="T132" s="22"/>
    </row>
    <row r="133" spans="1:20">
      <c r="A133" s="22"/>
      <c r="E133" s="22"/>
      <c r="F133" s="22"/>
      <c r="G133" s="22"/>
      <c r="H133" s="22"/>
      <c r="I133" s="22"/>
      <c r="J133" s="22"/>
      <c r="K133" s="22"/>
      <c r="L133" s="22"/>
      <c r="M133" s="22"/>
      <c r="N133" s="22"/>
      <c r="O133" s="22"/>
      <c r="P133" s="22"/>
      <c r="Q133" s="22"/>
      <c r="R133" s="22"/>
      <c r="S133" s="22"/>
      <c r="T133" s="22"/>
    </row>
    <row r="134" spans="1:20">
      <c r="A134" s="22"/>
      <c r="E134" s="22"/>
      <c r="F134" s="22"/>
      <c r="G134" s="22"/>
      <c r="H134" s="22"/>
      <c r="I134" s="22"/>
      <c r="J134" s="22"/>
      <c r="K134" s="22"/>
      <c r="L134" s="22"/>
      <c r="M134" s="22"/>
      <c r="N134" s="22"/>
      <c r="O134" s="22"/>
      <c r="P134" s="22"/>
      <c r="Q134" s="22"/>
      <c r="R134" s="22"/>
      <c r="S134" s="22"/>
      <c r="T134" s="22"/>
    </row>
    <row r="135" spans="1:20">
      <c r="A135" s="22"/>
      <c r="E135" s="22"/>
      <c r="F135" s="22"/>
      <c r="G135" s="22"/>
      <c r="H135" s="22"/>
      <c r="I135" s="22"/>
      <c r="J135" s="22"/>
      <c r="K135" s="22"/>
      <c r="L135" s="22"/>
      <c r="M135" s="22"/>
      <c r="N135" s="22"/>
      <c r="O135" s="22"/>
      <c r="P135" s="22"/>
      <c r="Q135" s="22"/>
      <c r="R135" s="22"/>
      <c r="S135" s="22"/>
      <c r="T135" s="22"/>
    </row>
    <row r="136" spans="1:20">
      <c r="A136" s="22"/>
      <c r="E136" s="22"/>
      <c r="F136" s="22"/>
      <c r="G136" s="22"/>
      <c r="H136" s="22"/>
      <c r="I136" s="22"/>
      <c r="J136" s="22"/>
      <c r="K136" s="22"/>
      <c r="L136" s="22"/>
      <c r="M136" s="22"/>
      <c r="N136" s="22"/>
      <c r="O136" s="22"/>
      <c r="P136" s="22"/>
      <c r="Q136" s="22"/>
      <c r="R136" s="22"/>
      <c r="S136" s="22"/>
      <c r="T136" s="22"/>
    </row>
    <row r="137" spans="1:20">
      <c r="M137" s="22"/>
      <c r="N137" s="22"/>
      <c r="O137" s="22"/>
      <c r="P137" s="22"/>
      <c r="Q137" s="22"/>
      <c r="R137" s="22"/>
      <c r="S137" s="22"/>
      <c r="T137" s="22"/>
    </row>
  </sheetData>
  <sheetProtection password="B372" sheet="1" objects="1" scenarios="1" formatColumns="0"/>
  <mergeCells count="28">
    <mergeCell ref="B1:I1"/>
    <mergeCell ref="G120:M120"/>
    <mergeCell ref="B14:M14"/>
    <mergeCell ref="B119:E119"/>
    <mergeCell ref="G119:M119"/>
    <mergeCell ref="B71:M78"/>
    <mergeCell ref="B80:M80"/>
    <mergeCell ref="B90:M90"/>
    <mergeCell ref="B81:M88"/>
    <mergeCell ref="B70:M70"/>
    <mergeCell ref="B101:M108"/>
    <mergeCell ref="B91:M98"/>
    <mergeCell ref="D6:E6"/>
    <mergeCell ref="G6:I6"/>
    <mergeCell ref="B113:M113"/>
    <mergeCell ref="B115:M115"/>
    <mergeCell ref="F110:M110"/>
    <mergeCell ref="F111:M111"/>
    <mergeCell ref="B62:J62"/>
    <mergeCell ref="B63:B64"/>
    <mergeCell ref="E63:F63"/>
    <mergeCell ref="G63:H63"/>
    <mergeCell ref="I63:J63"/>
    <mergeCell ref="E64:F64"/>
    <mergeCell ref="G64:H64"/>
    <mergeCell ref="I64:J64"/>
    <mergeCell ref="B65:J68"/>
    <mergeCell ref="B100:M100"/>
  </mergeCells>
  <phoneticPr fontId="29" type="noConversion"/>
  <pageMargins left="0.7" right="0.7" top="0.75" bottom="0.75" header="0.3" footer="0.3"/>
  <pageSetup scale="57" orientation="portrait" r:id="rId1"/>
  <rowBreaks count="1" manualBreakCount="1">
    <brk id="69" max="12" man="1"/>
  </row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sheetPr codeName="Sheet7">
    <pageSetUpPr autoPageBreaks="0" fitToPage="1"/>
  </sheetPr>
  <dimension ref="A1:BY35"/>
  <sheetViews>
    <sheetView showGridLines="0" zoomScaleNormal="100" workbookViewId="0"/>
  </sheetViews>
  <sheetFormatPr defaultColWidth="9.109375" defaultRowHeight="14.4"/>
  <cols>
    <col min="1" max="1" width="1.6640625" style="211" customWidth="1"/>
    <col min="2" max="2" width="4.109375" style="211" customWidth="1"/>
    <col min="3" max="3" width="25.88671875" style="211" customWidth="1"/>
    <col min="4" max="5" width="9.109375" style="211"/>
    <col min="6" max="6" width="13.6640625" style="211" customWidth="1"/>
    <col min="7" max="10" width="9.109375" style="211"/>
    <col min="11" max="11" width="2" style="211" customWidth="1"/>
    <col min="12" max="16384" width="9.109375" style="211"/>
  </cols>
  <sheetData>
    <row r="1" spans="1:46" s="197" customFormat="1" ht="15.6">
      <c r="A1" s="195"/>
      <c r="B1" s="196"/>
      <c r="C1" s="564" t="s">
        <v>334</v>
      </c>
      <c r="D1" s="564"/>
      <c r="E1" s="564"/>
      <c r="F1" s="564"/>
      <c r="G1" s="564"/>
      <c r="H1" s="564"/>
      <c r="I1" s="564"/>
      <c r="J1" s="565"/>
    </row>
    <row r="2" spans="1:46" s="197" customFormat="1" ht="15.6">
      <c r="A2" s="198"/>
      <c r="B2" s="199"/>
      <c r="C2" s="200" t="s">
        <v>35</v>
      </c>
      <c r="D2" s="199"/>
      <c r="E2" s="199"/>
      <c r="F2" s="199"/>
      <c r="G2" s="199"/>
      <c r="H2" s="199"/>
      <c r="I2" s="199"/>
      <c r="J2" s="201"/>
    </row>
    <row r="3" spans="1:46" s="197" customFormat="1" ht="15.6">
      <c r="A3" s="198"/>
      <c r="B3" s="199"/>
      <c r="C3" s="570"/>
      <c r="D3" s="570"/>
      <c r="E3" s="570"/>
      <c r="F3" s="570"/>
      <c r="G3" s="199"/>
      <c r="H3" s="199"/>
      <c r="I3" s="199"/>
      <c r="J3" s="201"/>
    </row>
    <row r="4" spans="1:46" s="197" customFormat="1" ht="15.6">
      <c r="A4" s="198"/>
      <c r="B4" s="199"/>
      <c r="C4" s="199"/>
      <c r="D4" s="199"/>
      <c r="E4" s="199"/>
      <c r="F4" s="199"/>
      <c r="G4" s="199"/>
      <c r="H4" s="199"/>
      <c r="I4" s="199"/>
      <c r="J4" s="201"/>
    </row>
    <row r="5" spans="1:46" s="197" customFormat="1" ht="15.6">
      <c r="A5" s="198"/>
      <c r="B5" s="199"/>
      <c r="C5" s="200" t="s">
        <v>36</v>
      </c>
      <c r="D5" s="202"/>
      <c r="E5" s="202"/>
      <c r="F5" s="202"/>
      <c r="G5" s="202"/>
      <c r="H5" s="202"/>
      <c r="I5" s="202"/>
      <c r="J5" s="203"/>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0"/>
      <c r="AL5" s="202"/>
      <c r="AM5" s="202"/>
      <c r="AN5" s="202"/>
      <c r="AO5" s="202"/>
      <c r="AP5" s="202"/>
      <c r="AQ5" s="202"/>
      <c r="AR5" s="202"/>
      <c r="AS5" s="202"/>
      <c r="AT5" s="202"/>
    </row>
    <row r="6" spans="1:46" s="197" customFormat="1" ht="15.6">
      <c r="A6" s="198"/>
      <c r="B6" s="199"/>
      <c r="C6" s="204"/>
      <c r="D6" s="202"/>
      <c r="E6" s="570"/>
      <c r="F6" s="570"/>
      <c r="G6" s="199"/>
      <c r="H6" s="571"/>
      <c r="I6" s="571"/>
      <c r="J6" s="203"/>
      <c r="K6" s="202"/>
      <c r="L6" s="202"/>
      <c r="M6" s="202"/>
      <c r="N6" s="202"/>
      <c r="O6" s="202"/>
      <c r="P6" s="202"/>
      <c r="Q6" s="202"/>
      <c r="R6" s="202"/>
      <c r="S6" s="202"/>
      <c r="T6" s="202"/>
      <c r="U6" s="202"/>
      <c r="V6" s="202"/>
      <c r="AE6" s="202"/>
      <c r="AF6" s="202"/>
      <c r="AG6" s="202"/>
      <c r="AH6" s="202"/>
    </row>
    <row r="7" spans="1:46" s="197" customFormat="1" ht="15.6">
      <c r="A7" s="198"/>
      <c r="B7" s="199"/>
      <c r="C7" s="205" t="s">
        <v>34</v>
      </c>
      <c r="D7" s="202"/>
      <c r="E7" s="206" t="s">
        <v>124</v>
      </c>
      <c r="F7" s="206"/>
      <c r="G7" s="199"/>
      <c r="H7" s="206" t="s">
        <v>91</v>
      </c>
      <c r="I7" s="206"/>
      <c r="J7" s="207"/>
      <c r="K7" s="205"/>
      <c r="L7" s="205"/>
      <c r="M7" s="205"/>
      <c r="N7" s="205"/>
      <c r="O7" s="205"/>
      <c r="P7" s="205"/>
      <c r="Q7" s="205"/>
      <c r="R7" s="205"/>
      <c r="AE7" s="202"/>
      <c r="AF7" s="202"/>
      <c r="AG7" s="202"/>
      <c r="AH7" s="202"/>
    </row>
    <row r="8" spans="1:46" s="197" customFormat="1" ht="15.6">
      <c r="A8" s="198"/>
      <c r="B8" s="199"/>
      <c r="C8" s="199"/>
      <c r="D8" s="199"/>
      <c r="E8" s="199"/>
      <c r="F8" s="199"/>
      <c r="G8" s="199"/>
      <c r="H8" s="199"/>
      <c r="I8" s="199"/>
      <c r="J8" s="201"/>
    </row>
    <row r="9" spans="1:46" s="197" customFormat="1" ht="15.6">
      <c r="A9" s="198"/>
      <c r="B9" s="199"/>
      <c r="C9" s="200" t="s">
        <v>274</v>
      </c>
      <c r="D9" s="199"/>
      <c r="E9" s="199"/>
      <c r="F9" s="199"/>
      <c r="G9" s="199"/>
      <c r="H9" s="199"/>
      <c r="I9" s="199"/>
      <c r="J9" s="201"/>
    </row>
    <row r="10" spans="1:46" s="197" customFormat="1" ht="15.6">
      <c r="A10" s="198"/>
      <c r="B10" s="199"/>
      <c r="C10" s="570"/>
      <c r="D10" s="570"/>
      <c r="E10" s="570"/>
      <c r="F10" s="570"/>
      <c r="G10" s="199"/>
      <c r="H10" s="199"/>
      <c r="I10" s="199"/>
      <c r="J10" s="201"/>
    </row>
    <row r="11" spans="1:46" s="197" customFormat="1" ht="15.6">
      <c r="A11" s="198"/>
      <c r="B11" s="199"/>
      <c r="C11" s="199"/>
      <c r="D11" s="199"/>
      <c r="E11" s="199"/>
      <c r="F11" s="199"/>
      <c r="G11" s="199"/>
      <c r="H11" s="199"/>
      <c r="I11" s="199"/>
      <c r="J11" s="201"/>
    </row>
    <row r="12" spans="1:46" s="197" customFormat="1" ht="15.6">
      <c r="A12" s="198"/>
      <c r="B12" s="199"/>
      <c r="C12" s="200" t="s">
        <v>275</v>
      </c>
      <c r="D12" s="202"/>
      <c r="E12" s="202"/>
      <c r="F12" s="202"/>
      <c r="G12" s="202"/>
      <c r="H12" s="202"/>
      <c r="I12" s="202"/>
      <c r="J12" s="203"/>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0"/>
      <c r="AL12" s="202"/>
      <c r="AM12" s="202"/>
      <c r="AN12" s="202"/>
      <c r="AO12" s="202"/>
      <c r="AP12" s="202"/>
      <c r="AQ12" s="202"/>
      <c r="AR12" s="202"/>
      <c r="AS12" s="202"/>
      <c r="AT12" s="202"/>
    </row>
    <row r="13" spans="1:46" s="197" customFormat="1" ht="15.6">
      <c r="A13" s="198"/>
      <c r="B13" s="199"/>
      <c r="C13" s="204"/>
      <c r="D13" s="202"/>
      <c r="E13" s="570"/>
      <c r="F13" s="570"/>
      <c r="G13" s="199"/>
      <c r="H13" s="571"/>
      <c r="I13" s="571"/>
      <c r="J13" s="203"/>
      <c r="K13" s="202"/>
      <c r="L13" s="202"/>
      <c r="M13" s="202"/>
      <c r="N13" s="202"/>
      <c r="O13" s="202"/>
      <c r="P13" s="202"/>
      <c r="Q13" s="202"/>
      <c r="R13" s="202"/>
      <c r="S13" s="202"/>
      <c r="T13" s="202"/>
      <c r="U13" s="202"/>
      <c r="V13" s="202"/>
      <c r="AE13" s="202"/>
      <c r="AF13" s="202"/>
      <c r="AG13" s="202"/>
      <c r="AH13" s="202"/>
    </row>
    <row r="14" spans="1:46" s="197" customFormat="1" ht="15.6">
      <c r="A14" s="198"/>
      <c r="B14" s="199"/>
      <c r="C14" s="205" t="s">
        <v>34</v>
      </c>
      <c r="D14" s="202"/>
      <c r="E14" s="206" t="s">
        <v>124</v>
      </c>
      <c r="F14" s="206"/>
      <c r="G14" s="199"/>
      <c r="H14" s="206" t="s">
        <v>91</v>
      </c>
      <c r="I14" s="206"/>
      <c r="J14" s="207"/>
      <c r="K14" s="205"/>
      <c r="L14" s="205"/>
      <c r="M14" s="205"/>
      <c r="N14" s="205"/>
      <c r="O14" s="205"/>
      <c r="P14" s="205"/>
      <c r="Q14" s="205"/>
      <c r="R14" s="205"/>
      <c r="AE14" s="202"/>
      <c r="AF14" s="202"/>
      <c r="AG14" s="202"/>
      <c r="AH14" s="202"/>
    </row>
    <row r="15" spans="1:46">
      <c r="A15" s="208"/>
      <c r="B15" s="209"/>
      <c r="C15" s="209"/>
      <c r="D15" s="209"/>
      <c r="E15" s="209"/>
      <c r="F15" s="209"/>
      <c r="G15" s="209"/>
      <c r="H15" s="209"/>
      <c r="I15" s="209"/>
      <c r="J15" s="210"/>
    </row>
    <row r="16" spans="1:46" s="212" customFormat="1" ht="25.8">
      <c r="B16" s="213" t="s">
        <v>271</v>
      </c>
    </row>
    <row r="17" spans="1:77" s="212" customFormat="1" ht="21">
      <c r="B17" s="214" t="str">
        <f>"Between "&amp;C3&amp;" (contributing vouchers)"</f>
        <v>Between  (contributing vouchers)</v>
      </c>
    </row>
    <row r="18" spans="1:77" s="212" customFormat="1" ht="21">
      <c r="B18" s="214" t="str">
        <f>"And "&amp;C10&amp;" (receiving vouchers)"</f>
        <v>And  (receiving vouchers)</v>
      </c>
    </row>
    <row r="19" spans="1:77" s="212" customFormat="1" ht="15.6">
      <c r="B19" s="215" t="str">
        <f>"Regarding RAD Application for "&amp;'MR App Form'!F24</f>
        <v xml:space="preserve">Regarding RAD Application for </v>
      </c>
    </row>
    <row r="20" spans="1:77" s="212" customFormat="1" ht="15.6"/>
    <row r="21" spans="1:77" s="212" customFormat="1" ht="40.5" customHeight="1">
      <c r="B21" s="216" t="s">
        <v>37</v>
      </c>
      <c r="C21" s="567" t="s">
        <v>287</v>
      </c>
      <c r="D21" s="567"/>
      <c r="E21" s="567"/>
      <c r="F21" s="567"/>
      <c r="G21" s="567"/>
      <c r="H21" s="567"/>
      <c r="I21" s="567"/>
      <c r="J21" s="567"/>
      <c r="K21" s="217"/>
      <c r="L21" s="217"/>
      <c r="M21" s="217"/>
    </row>
    <row r="22" spans="1:77" s="212" customFormat="1" ht="64.5" customHeight="1">
      <c r="B22" s="216" t="s">
        <v>38</v>
      </c>
      <c r="C22" s="567" t="str">
        <f>C6&amp;" certifies that he or she is the "&amp;E6&amp;" of "&amp;C3&amp;" and that he or she has been authorized by "&amp;C3&amp;" to enter into this Choice-Mobility Letter Agreement regarding the RAD application submitted by "&amp;'MR App Form'!F8&amp;" ("&amp;'MR App Form'!F24&amp;")."</f>
        <v xml:space="preserve"> certifies that he or she is the  of  and that he or she has been authorized by  to enter into this Choice-Mobility Letter Agreement regarding the RAD application submitted by  ().</v>
      </c>
      <c r="D22" s="567"/>
      <c r="E22" s="567"/>
      <c r="F22" s="567"/>
      <c r="G22" s="567"/>
      <c r="H22" s="567"/>
      <c r="I22" s="567"/>
      <c r="J22" s="567"/>
      <c r="K22" s="217"/>
      <c r="L22" s="217"/>
      <c r="M22" s="217"/>
    </row>
    <row r="23" spans="1:77" s="212" customFormat="1" ht="68.25" customHeight="1">
      <c r="B23" s="216" t="s">
        <v>39</v>
      </c>
      <c r="C23" s="567" t="str">
        <f>C13&amp;" certifies that he or she is the "&amp;E13&amp;" of "&amp;C10&amp;" and that he or she has been authorized by "&amp;C10&amp;" to enter into this Choice-Mobility Letter Agreement regarding the RAD application submitted by "&amp;'MR App Form'!F8&amp;" ("&amp;'MR App Form'!F24&amp;")."</f>
        <v xml:space="preserve"> certifies that he or she is the  of  and that he or she has been authorized by  to enter into this Choice-Mobility Letter Agreement regarding the RAD application submitted by  ().</v>
      </c>
      <c r="D23" s="567"/>
      <c r="E23" s="567"/>
      <c r="F23" s="567"/>
      <c r="G23" s="567"/>
      <c r="H23" s="567"/>
      <c r="I23" s="567"/>
      <c r="J23" s="567"/>
      <c r="K23" s="217"/>
      <c r="L23" s="217"/>
      <c r="M23" s="217"/>
    </row>
    <row r="24" spans="1:77" s="212" customFormat="1" ht="105" customHeight="1">
      <c r="B24" s="216" t="s">
        <v>40</v>
      </c>
      <c r="C24" s="567" t="str">
        <f>C3&amp;", through its duly authorized representative, commits that if the subject project converts assistance under RAD, "&amp;C3&amp;" will provide Section 8 Housing Choice Vouchers to the assisted residents of the subject project to achieve the choice-mobility objective described in Section 1.7(C)(5) of the Notice.  "&amp;C3&amp;" agrees that this commitment is binding on "&amp;C3&amp;" without regard to whether any RAD application submitted by "&amp;C3&amp;" is selected for participation in RAD."</f>
        <v>, through its duly authorized representative, commits that if the subject project converts assistance under RAD,  will provide Section 8 Housing Choice Vouchers to the assisted residents of the subject project to achieve the choice-mobility objective described in Section 1.7(C)(5) of the Notice.   agrees that this commitment is binding on  without regard to whether any RAD application submitted by  is selected for participation in RAD.</v>
      </c>
      <c r="D24" s="567"/>
      <c r="E24" s="567"/>
      <c r="F24" s="567"/>
      <c r="G24" s="567"/>
      <c r="H24" s="567"/>
      <c r="I24" s="567"/>
      <c r="J24" s="567"/>
      <c r="L24" s="218"/>
    </row>
    <row r="25" spans="1:77" s="212" customFormat="1" ht="102" customHeight="1">
      <c r="B25" s="216" t="s">
        <v>41</v>
      </c>
      <c r="C25" s="567" t="str">
        <f>C3&amp;" acknowledges that if the subject project's application for RAD conversion is incomplete, fails to meet threshold criteria, or is submitted outside of the Initial Application Period, "&amp;C3&amp;" will not earn any Ranking Factor.  However, if such application is submitted during the Initial Application Period, is complete, and meets threshold criteria, then "&amp;C3&amp;" will earn a Ranking Factor regardless of whether such application is selected, or, once selected, is withdrawn or terminated."</f>
        <v xml:space="preserve"> acknowledges that if the subject project's application for RAD conversion is incomplete, fails to meet threshold criteria, or is submitted outside of the Initial Application Period,  will not earn any Ranking Factor.  However, if such application is submitted during the Initial Application Period, is complete, and meets threshold criteria, then  will earn a Ranking Factor regardless of whether such application is selected, or, once selected, is withdrawn or terminated.</v>
      </c>
      <c r="D25" s="567"/>
      <c r="E25" s="567"/>
      <c r="F25" s="567"/>
      <c r="G25" s="567"/>
      <c r="H25" s="567"/>
      <c r="I25" s="567"/>
      <c r="J25" s="567"/>
    </row>
    <row r="26" spans="1:77" s="212" customFormat="1" ht="69" customHeight="1">
      <c r="B26" s="216" t="s">
        <v>272</v>
      </c>
      <c r="C26" s="567" t="str">
        <f>C10&amp;" acknowledges that if the subject project's application for RAD conversion is incomplete, fails to meet threshold criteria, or is submitted outside of the Initial Application Period, "&amp;C10&amp;" will not earn any Ranking Factor. "</f>
        <v xml:space="preserve"> acknowledges that if the subject project's application for RAD conversion is incomplete, fails to meet threshold criteria, or is submitted outside of the Initial Application Period,  will not earn any Ranking Factor. </v>
      </c>
      <c r="D26" s="567"/>
      <c r="E26" s="567"/>
      <c r="F26" s="567"/>
      <c r="G26" s="567"/>
      <c r="H26" s="567"/>
      <c r="I26" s="567"/>
      <c r="J26" s="567"/>
    </row>
    <row r="27" spans="1:77" s="212" customFormat="1" ht="15.6">
      <c r="A27" s="197"/>
      <c r="B27" s="197"/>
      <c r="C27" s="219" t="str">
        <f>C3&amp;": "&amp;"By "&amp;C6&amp;" ("&amp;E6&amp;")"</f>
        <v>: By  ()</v>
      </c>
      <c r="D27" s="219"/>
      <c r="E27" s="219"/>
      <c r="F27" s="219"/>
      <c r="G27" s="219"/>
      <c r="H27" s="219"/>
      <c r="I27" s="219"/>
      <c r="J27" s="219"/>
      <c r="K27" s="219"/>
      <c r="L27" s="219"/>
      <c r="M27" s="219"/>
      <c r="N27" s="219"/>
      <c r="O27" s="220"/>
      <c r="P27" s="220"/>
      <c r="Q27" s="220"/>
      <c r="R27" s="221"/>
      <c r="S27" s="221"/>
      <c r="T27" s="221"/>
      <c r="U27" s="221"/>
    </row>
    <row r="28" spans="1:77" s="226" customFormat="1" ht="32.25" customHeight="1">
      <c r="A28" s="222"/>
      <c r="B28" s="222"/>
      <c r="C28" s="222"/>
      <c r="D28" s="222"/>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3"/>
      <c r="BH28" s="224"/>
      <c r="BI28" s="224"/>
      <c r="BJ28" s="224"/>
      <c r="BK28" s="224"/>
      <c r="BL28" s="224"/>
      <c r="BM28" s="224"/>
      <c r="BN28" s="224"/>
      <c r="BO28" s="224"/>
      <c r="BP28" s="224"/>
      <c r="BQ28" s="224"/>
      <c r="BR28" s="225"/>
      <c r="BS28" s="225"/>
      <c r="BT28" s="225"/>
      <c r="BU28" s="225"/>
    </row>
    <row r="29" spans="1:77" s="212" customFormat="1" ht="15.6">
      <c r="A29" s="197"/>
      <c r="B29" s="197"/>
      <c r="C29" s="568"/>
      <c r="D29" s="568"/>
      <c r="E29" s="568"/>
      <c r="F29" s="568"/>
      <c r="G29" s="227"/>
      <c r="H29" s="569">
        <f>H6</f>
        <v>0</v>
      </c>
      <c r="I29" s="569"/>
      <c r="J29" s="569"/>
      <c r="K29" s="197"/>
      <c r="L29" s="197"/>
      <c r="M29" s="197"/>
      <c r="N29" s="197"/>
      <c r="O29" s="228"/>
      <c r="P29" s="228"/>
      <c r="Q29" s="227"/>
      <c r="R29" s="227"/>
      <c r="S29" s="227"/>
      <c r="T29" s="227"/>
      <c r="U29" s="227"/>
      <c r="V29" s="229"/>
      <c r="W29" s="229"/>
      <c r="X29" s="229"/>
      <c r="Y29" s="229"/>
      <c r="Z29" s="229"/>
      <c r="AA29" s="229"/>
      <c r="AB29" s="229"/>
      <c r="AC29" s="229"/>
      <c r="AD29" s="229"/>
      <c r="AE29" s="229"/>
      <c r="AF29" s="229"/>
      <c r="AG29" s="229"/>
      <c r="AH29" s="229"/>
      <c r="AI29" s="229"/>
      <c r="AJ29" s="229"/>
      <c r="AK29" s="229"/>
      <c r="AL29" s="229"/>
      <c r="AM29" s="229"/>
      <c r="AN29" s="229"/>
      <c r="AO29" s="229"/>
      <c r="AP29" s="229"/>
      <c r="AQ29" s="229"/>
      <c r="AR29" s="229"/>
      <c r="AS29" s="229"/>
      <c r="AT29" s="229"/>
      <c r="AU29" s="229"/>
      <c r="AV29" s="229"/>
      <c r="AW29" s="229"/>
      <c r="AX29" s="229"/>
      <c r="AY29" s="229"/>
      <c r="AZ29" s="229"/>
      <c r="BA29" s="229"/>
      <c r="BB29" s="229"/>
      <c r="BC29" s="229"/>
      <c r="BD29" s="229"/>
      <c r="BE29" s="229"/>
      <c r="BF29" s="229"/>
      <c r="BG29" s="229"/>
      <c r="BH29" s="229"/>
      <c r="BI29" s="230"/>
      <c r="BJ29" s="230"/>
      <c r="BK29" s="230"/>
      <c r="BL29" s="230"/>
      <c r="BM29" s="230"/>
      <c r="BN29" s="230"/>
      <c r="BO29" s="230"/>
      <c r="BP29" s="230"/>
      <c r="BQ29" s="230"/>
      <c r="BR29" s="230"/>
      <c r="BS29" s="230"/>
      <c r="BT29" s="230"/>
      <c r="BU29" s="230"/>
      <c r="BV29" s="230"/>
      <c r="BW29" s="230"/>
      <c r="BX29" s="230"/>
      <c r="BY29" s="230"/>
    </row>
    <row r="30" spans="1:77" s="212" customFormat="1" ht="15.6">
      <c r="A30" s="197"/>
      <c r="B30" s="197"/>
      <c r="C30" s="231" t="s">
        <v>42</v>
      </c>
      <c r="D30" s="227"/>
      <c r="E30" s="227"/>
      <c r="F30" s="227"/>
      <c r="G30" s="227"/>
      <c r="H30" s="566" t="s">
        <v>273</v>
      </c>
      <c r="I30" s="566"/>
      <c r="J30" s="566"/>
      <c r="K30" s="566"/>
      <c r="L30" s="566"/>
      <c r="M30" s="566"/>
      <c r="N30" s="566"/>
      <c r="O30" s="227"/>
      <c r="P30" s="227"/>
      <c r="Q30" s="227"/>
      <c r="R30" s="227"/>
      <c r="S30" s="227"/>
      <c r="T30" s="227"/>
      <c r="U30" s="227"/>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30"/>
      <c r="BJ30" s="230"/>
      <c r="BK30" s="230"/>
      <c r="BL30" s="230"/>
      <c r="BM30" s="230"/>
      <c r="BN30" s="230"/>
      <c r="BO30" s="230"/>
      <c r="BP30" s="230"/>
      <c r="BQ30" s="230"/>
      <c r="BR30" s="230"/>
      <c r="BS30" s="230"/>
      <c r="BT30" s="230"/>
      <c r="BU30" s="230"/>
      <c r="BV30" s="230"/>
      <c r="BW30" s="230"/>
      <c r="BX30" s="230"/>
      <c r="BY30" s="230"/>
    </row>
    <row r="31" spans="1:77" ht="15.6">
      <c r="C31" s="232"/>
    </row>
    <row r="32" spans="1:77" s="212" customFormat="1" ht="15.6">
      <c r="A32" s="197"/>
      <c r="B32" s="197"/>
      <c r="C32" s="219" t="str">
        <f>C10&amp;": "&amp;"By "&amp;C13&amp;" ("&amp;E13&amp;")"</f>
        <v>: By  ()</v>
      </c>
      <c r="D32" s="219"/>
      <c r="E32" s="219"/>
      <c r="F32" s="219"/>
      <c r="G32" s="219"/>
      <c r="H32" s="219"/>
      <c r="I32" s="219"/>
      <c r="J32" s="219"/>
      <c r="K32" s="219"/>
      <c r="L32" s="219"/>
      <c r="M32" s="219"/>
      <c r="N32" s="219"/>
      <c r="O32" s="220"/>
      <c r="P32" s="220"/>
      <c r="Q32" s="220"/>
      <c r="R32" s="221"/>
      <c r="S32" s="221"/>
      <c r="T32" s="221"/>
      <c r="U32" s="221"/>
    </row>
    <row r="33" spans="1:77" s="226" customFormat="1" ht="32.25" customHeight="1">
      <c r="A33" s="222"/>
      <c r="B33" s="222"/>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3"/>
      <c r="BH33" s="224"/>
      <c r="BI33" s="224"/>
      <c r="BJ33" s="224"/>
      <c r="BK33" s="224"/>
      <c r="BL33" s="224"/>
      <c r="BM33" s="224"/>
      <c r="BN33" s="224"/>
      <c r="BO33" s="224"/>
      <c r="BP33" s="224"/>
      <c r="BQ33" s="224"/>
      <c r="BR33" s="225"/>
      <c r="BS33" s="225"/>
      <c r="BT33" s="225"/>
      <c r="BU33" s="225"/>
    </row>
    <row r="34" spans="1:77" s="212" customFormat="1" ht="15.6">
      <c r="A34" s="197"/>
      <c r="B34" s="197"/>
      <c r="C34" s="568"/>
      <c r="D34" s="568"/>
      <c r="E34" s="568"/>
      <c r="F34" s="568"/>
      <c r="G34" s="227"/>
      <c r="H34" s="569">
        <f>H13</f>
        <v>0</v>
      </c>
      <c r="I34" s="569"/>
      <c r="J34" s="569"/>
      <c r="K34" s="197"/>
      <c r="L34" s="197"/>
      <c r="M34" s="197"/>
      <c r="N34" s="197"/>
      <c r="O34" s="228"/>
      <c r="P34" s="228"/>
      <c r="Q34" s="227"/>
      <c r="R34" s="227"/>
      <c r="S34" s="227"/>
      <c r="T34" s="227"/>
      <c r="U34" s="227"/>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c r="AZ34" s="229"/>
      <c r="BA34" s="229"/>
      <c r="BB34" s="229"/>
      <c r="BC34" s="229"/>
      <c r="BD34" s="229"/>
      <c r="BE34" s="229"/>
      <c r="BF34" s="229"/>
      <c r="BG34" s="229"/>
      <c r="BH34" s="229"/>
      <c r="BI34" s="230"/>
      <c r="BJ34" s="230"/>
      <c r="BK34" s="230"/>
      <c r="BL34" s="230"/>
      <c r="BM34" s="230"/>
      <c r="BN34" s="230"/>
      <c r="BO34" s="230"/>
      <c r="BP34" s="230"/>
      <c r="BQ34" s="230"/>
      <c r="BR34" s="230"/>
      <c r="BS34" s="230"/>
      <c r="BT34" s="230"/>
      <c r="BU34" s="230"/>
      <c r="BV34" s="230"/>
      <c r="BW34" s="230"/>
      <c r="BX34" s="230"/>
      <c r="BY34" s="230"/>
    </row>
    <row r="35" spans="1:77" s="212" customFormat="1" ht="15.6">
      <c r="A35" s="197"/>
      <c r="B35" s="197"/>
      <c r="C35" s="231" t="s">
        <v>42</v>
      </c>
      <c r="D35" s="227"/>
      <c r="E35" s="227"/>
      <c r="F35" s="227"/>
      <c r="G35" s="227"/>
      <c r="H35" s="566" t="s">
        <v>273</v>
      </c>
      <c r="I35" s="566"/>
      <c r="J35" s="566"/>
      <c r="K35" s="566"/>
      <c r="L35" s="566"/>
      <c r="M35" s="566"/>
      <c r="N35" s="566"/>
      <c r="O35" s="227"/>
      <c r="P35" s="227"/>
      <c r="Q35" s="227"/>
      <c r="R35" s="227"/>
      <c r="S35" s="227"/>
      <c r="T35" s="227"/>
      <c r="U35" s="227"/>
      <c r="V35" s="229"/>
      <c r="W35" s="229"/>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29"/>
      <c r="AY35" s="229"/>
      <c r="AZ35" s="229"/>
      <c r="BA35" s="229"/>
      <c r="BB35" s="229"/>
      <c r="BC35" s="229"/>
      <c r="BD35" s="229"/>
      <c r="BE35" s="229"/>
      <c r="BF35" s="229"/>
      <c r="BG35" s="229"/>
      <c r="BH35" s="229"/>
      <c r="BI35" s="230"/>
      <c r="BJ35" s="230"/>
      <c r="BK35" s="230"/>
      <c r="BL35" s="230"/>
      <c r="BM35" s="230"/>
      <c r="BN35" s="230"/>
      <c r="BO35" s="230"/>
      <c r="BP35" s="230"/>
      <c r="BQ35" s="230"/>
      <c r="BR35" s="230"/>
      <c r="BS35" s="230"/>
      <c r="BT35" s="230"/>
      <c r="BU35" s="230"/>
      <c r="BV35" s="230"/>
      <c r="BW35" s="230"/>
      <c r="BX35" s="230"/>
      <c r="BY35" s="230"/>
    </row>
  </sheetData>
  <sheetProtection password="B372" sheet="1" objects="1" scenarios="1"/>
  <dataConsolidate/>
  <mergeCells count="19">
    <mergeCell ref="C10:F10"/>
    <mergeCell ref="E13:F13"/>
    <mergeCell ref="H13:I13"/>
    <mergeCell ref="C1:J1"/>
    <mergeCell ref="H35:N35"/>
    <mergeCell ref="C21:J21"/>
    <mergeCell ref="C22:J22"/>
    <mergeCell ref="C23:J23"/>
    <mergeCell ref="C24:J24"/>
    <mergeCell ref="C25:J25"/>
    <mergeCell ref="C26:J26"/>
    <mergeCell ref="C29:F29"/>
    <mergeCell ref="H29:J29"/>
    <mergeCell ref="H30:N30"/>
    <mergeCell ref="C34:F34"/>
    <mergeCell ref="H34:J34"/>
    <mergeCell ref="C3:F3"/>
    <mergeCell ref="E6:F6"/>
    <mergeCell ref="H6:I6"/>
  </mergeCells>
  <pageMargins left="0.5" right="0.5" top="0.75" bottom="0.5" header="0.3" footer="0.3"/>
  <pageSetup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MR App Form</vt:lpstr>
      <vt:lpstr>Financing Letter of Intent</vt:lpstr>
      <vt:lpstr>Choice Mobility Let Agreement</vt:lpstr>
      <vt:lpstr>'Choice Mobility Let Agreement'!Print_Area</vt:lpstr>
      <vt:lpstr>'Financing Letter of Intent'!Print_Area</vt:lpstr>
      <vt:lpstr>Instructions!Print_Area</vt:lpstr>
      <vt:lpstr>'MR App Form'!Print_Area</vt:lpstr>
      <vt:lpstr>Instructions!Print_Titles</vt:lpstr>
      <vt:lpstr>'MR App Form'!Print_Titles</vt:lpstr>
    </vt:vector>
  </TitlesOfParts>
  <Company>The Compass Group, LLC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 Wilkins</dc:creator>
  <cp:lastModifiedBy>Arlette Annette Mussington</cp:lastModifiedBy>
  <cp:lastPrinted>2012-09-20T13:58:00Z</cp:lastPrinted>
  <dcterms:created xsi:type="dcterms:W3CDTF">2012-01-18T18:47:10Z</dcterms:created>
  <dcterms:modified xsi:type="dcterms:W3CDTF">2012-09-20T13:59:37Z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1191860869</vt:i4>
  </property>
  <property fmtid="{D5CDD505-2E9C-101B-9397-08002B2CF9AE}" pid="4" name="_EmailSubject">
    <vt:lpwstr>Mod Rehab App with correct form #</vt:lpwstr>
  </property>
  <property fmtid="{D5CDD505-2E9C-101B-9397-08002B2CF9AE}" pid="5" name="_AuthorEmail">
    <vt:lpwstr>Ian.B.Goldfarb@hud.gov</vt:lpwstr>
  </property>
  <property fmtid="{D5CDD505-2E9C-101B-9397-08002B2CF9AE}" pid="6" name="_AuthorEmailDisplayName">
    <vt:lpwstr>Goldfarb, Ian B</vt:lpwstr>
  </property>
  <property fmtid="{D5CDD505-2E9C-101B-9397-08002B2CF9AE}" pid="7" name="_ReviewingToolsShownOnce">
    <vt:lpwstr/>
  </property>
</Properties>
</file>