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" windowWidth="15480" windowHeight="11640" tabRatio="877"/>
  </bookViews>
  <sheets>
    <sheet name="Table A1 - Wages" sheetId="1" r:id="rId1"/>
    <sheet name="Table A2 - State" sheetId="2" r:id="rId2"/>
    <sheet name="Table A3 - Local" sheetId="4" r:id="rId3"/>
    <sheet name="Table A4 - Non-profit" sheetId="5" r:id="rId4"/>
    <sheet name="Table A5 - Private fleet" sheetId="6" r:id="rId5"/>
    <sheet name="Table A6 All respondents" sheetId="7" r:id="rId6"/>
    <sheet name="Table A7 - EPA burden" sheetId="8" r:id="rId7"/>
  </sheets>
  <definedNames>
    <definedName name="cler_local">'Table A1 - Wages'!$D$12</definedName>
    <definedName name="cler_nonprofit">'Table A1 - Wages'!$D$16</definedName>
    <definedName name="cler_private">'Table A1 - Wages'!$D$20</definedName>
    <definedName name="cler_state">'Table A1 - Wages'!$D$8</definedName>
    <definedName name="man_local">'Table A1 - Wages'!$D$10</definedName>
    <definedName name="man_nonprofit">'Table A1 - Wages'!$D$14</definedName>
    <definedName name="man_private">'Table A1 - Wages'!$D$18</definedName>
    <definedName name="man_state">'Table A1 - Wages'!$D$6</definedName>
    <definedName name="_xlnm.Print_Area" localSheetId="0">'Table A1 - Wages'!$A$1:$E$30</definedName>
    <definedName name="_xlnm.Print_Area" localSheetId="1">'Table A2 - State'!$A$1:$M$18</definedName>
    <definedName name="_xlnm.Print_Area" localSheetId="2">'Table A3 - Local'!$A$1:$M$18</definedName>
    <definedName name="_xlnm.Print_Area" localSheetId="3">'Table A4 - Non-profit'!$A$1:$M$18</definedName>
    <definedName name="_xlnm.Print_Area" localSheetId="4">'Table A5 - Private fleet'!$A$1:$M$18</definedName>
    <definedName name="_xlnm.Print_Area" localSheetId="5">'Table A6 All respondents'!$A$1:$F$18</definedName>
    <definedName name="_xlnm.Print_Area" localSheetId="6">'Table A7 - EPA burden'!$A$1:$K$19</definedName>
    <definedName name="task1_local">'Table A3 - Local'!$F$11</definedName>
    <definedName name="task1_local_hours">'Table A3 - Local'!$B$11</definedName>
    <definedName name="task1_nonprofit">'Table A4 - Non-profit'!$F$11</definedName>
    <definedName name="task1_nonprofit_hours">'Table A4 - Non-profit'!$B$11</definedName>
    <definedName name="task1_private">'Table A5 - Private fleet'!$F$11</definedName>
    <definedName name="task1_private_hours">'Table A5 - Private fleet'!$B$11</definedName>
    <definedName name="task1_state">'Table A2 - State'!$F$11</definedName>
    <definedName name="task1_state_hours">'Table A2 - State'!$B$11</definedName>
    <definedName name="task2_local">'Table A3 - Local'!$F$18</definedName>
    <definedName name="task2_local_hours">'Table A3 - Local'!$B$18</definedName>
    <definedName name="task2_nonprofit">'Table A4 - Non-profit'!$F$18</definedName>
    <definedName name="task2_nonprofit_hours">'Table A4 - Non-profit'!$B$18</definedName>
    <definedName name="task2_private">'Table A5 - Private fleet'!$F$18</definedName>
    <definedName name="task2_private_hours">'Table A5 - Private fleet'!$B$18</definedName>
    <definedName name="task2_state">'Table A2 - State'!$F$18</definedName>
    <definedName name="task2_state_hours">'Table A2 - State'!$B$18</definedName>
    <definedName name="tech_local">'Table A1 - Wages'!$D$11</definedName>
    <definedName name="tech_nonprofit">'Table A1 - Wages'!$D$15</definedName>
    <definedName name="tech_private">'Table A1 - Wages'!$D$19</definedName>
    <definedName name="tech_state">'Table A1 - Wages'!$D$7</definedName>
  </definedNames>
  <calcPr calcId="125725"/>
</workbook>
</file>

<file path=xl/calcChain.xml><?xml version="1.0" encoding="utf-8"?>
<calcChain xmlns="http://schemas.openxmlformats.org/spreadsheetml/2006/main">
  <c r="E13" i="8"/>
  <c r="E12"/>
  <c r="E11"/>
  <c r="E7"/>
  <c r="E6"/>
  <c r="D16"/>
  <c r="D13"/>
  <c r="D12"/>
  <c r="D11"/>
  <c r="D14" s="1"/>
  <c r="D7"/>
  <c r="D6"/>
  <c r="D8" s="1"/>
  <c r="C12" i="7"/>
  <c r="E12" s="1"/>
  <c r="B14" i="8"/>
  <c r="B8"/>
  <c r="E11" i="6"/>
  <c r="D11"/>
  <c r="C11"/>
  <c r="E18"/>
  <c r="D18"/>
  <c r="C18"/>
  <c r="E18" i="5"/>
  <c r="D18"/>
  <c r="C18"/>
  <c r="E11"/>
  <c r="D11"/>
  <c r="C11"/>
  <c r="E18" i="4"/>
  <c r="D18"/>
  <c r="C18"/>
  <c r="E11"/>
  <c r="D11"/>
  <c r="C11"/>
  <c r="E11" i="2"/>
  <c r="D11"/>
  <c r="C11"/>
  <c r="E18"/>
  <c r="D18"/>
  <c r="C18"/>
  <c r="B18"/>
  <c r="E14" i="8"/>
  <c r="F17" i="6"/>
  <c r="F16"/>
  <c r="F15"/>
  <c r="F14"/>
  <c r="F10"/>
  <c r="F9"/>
  <c r="F8"/>
  <c r="F7"/>
  <c r="F6"/>
  <c r="B17"/>
  <c r="B16"/>
  <c r="B15"/>
  <c r="B14"/>
  <c r="B18" s="1"/>
  <c r="C15" i="7" s="1"/>
  <c r="E15" s="1"/>
  <c r="B10" i="6"/>
  <c r="B9"/>
  <c r="B8"/>
  <c r="B7"/>
  <c r="B6"/>
  <c r="F17" i="5"/>
  <c r="F16"/>
  <c r="F15"/>
  <c r="F14"/>
  <c r="F10"/>
  <c r="F9"/>
  <c r="F8"/>
  <c r="F7"/>
  <c r="F6"/>
  <c r="F11" s="1"/>
  <c r="D7" i="7" s="1"/>
  <c r="F7" s="1"/>
  <c r="B17" i="5"/>
  <c r="B16"/>
  <c r="B15"/>
  <c r="B14"/>
  <c r="B18" s="1"/>
  <c r="C14" i="7" s="1"/>
  <c r="E14" s="1"/>
  <c r="B10" i="5"/>
  <c r="B9"/>
  <c r="B8"/>
  <c r="B7"/>
  <c r="B6"/>
  <c r="B11" s="1"/>
  <c r="C7" i="7" s="1"/>
  <c r="E7" s="1"/>
  <c r="F17" i="4"/>
  <c r="F16"/>
  <c r="F15"/>
  <c r="F18" s="1"/>
  <c r="D13" i="7" s="1"/>
  <c r="F13" s="1"/>
  <c r="F14" i="4"/>
  <c r="F10"/>
  <c r="F9"/>
  <c r="F8"/>
  <c r="F7"/>
  <c r="F6"/>
  <c r="B17"/>
  <c r="B16"/>
  <c r="B15"/>
  <c r="B14"/>
  <c r="B18" s="1"/>
  <c r="C13" i="7" s="1"/>
  <c r="E13" s="1"/>
  <c r="B10" i="4"/>
  <c r="B9"/>
  <c r="B8"/>
  <c r="B7"/>
  <c r="B6"/>
  <c r="B11" s="1"/>
  <c r="C6" i="7" s="1"/>
  <c r="E6" s="1"/>
  <c r="F14" i="2"/>
  <c r="F6"/>
  <c r="F10"/>
  <c r="B10"/>
  <c r="B6"/>
  <c r="B11" s="1"/>
  <c r="C5" i="7" s="1"/>
  <c r="E5" s="1"/>
  <c r="B14" i="2"/>
  <c r="F9"/>
  <c r="B9"/>
  <c r="F8"/>
  <c r="B8"/>
  <c r="B9" i="7"/>
  <c r="B16"/>
  <c r="B17" i="2"/>
  <c r="B16"/>
  <c r="B15"/>
  <c r="B7"/>
  <c r="F17"/>
  <c r="F16"/>
  <c r="F15"/>
  <c r="F7"/>
  <c r="C12" i="1"/>
  <c r="C11"/>
  <c r="C10"/>
  <c r="C8"/>
  <c r="C7"/>
  <c r="C6"/>
  <c r="C20"/>
  <c r="C19"/>
  <c r="D19" s="1"/>
  <c r="C18"/>
  <c r="D18" s="1"/>
  <c r="D8"/>
  <c r="D7"/>
  <c r="D6"/>
  <c r="D12"/>
  <c r="D11"/>
  <c r="D10"/>
  <c r="D20"/>
  <c r="D16"/>
  <c r="D15"/>
  <c r="D14"/>
  <c r="C16"/>
  <c r="C15"/>
  <c r="C14"/>
  <c r="B11"/>
  <c r="B7"/>
  <c r="B19"/>
  <c r="B11" i="6" l="1"/>
  <c r="C8" i="7" s="1"/>
  <c r="E8" s="1"/>
  <c r="E9" s="1"/>
  <c r="E16"/>
  <c r="F18" i="2"/>
  <c r="F11"/>
  <c r="E8" i="8"/>
  <c r="E16" s="1"/>
  <c r="F18" i="6"/>
  <c r="D15" i="7" s="1"/>
  <c r="F15" s="1"/>
  <c r="F11" i="6"/>
  <c r="D8" i="7" s="1"/>
  <c r="F8" s="1"/>
  <c r="F11" i="4"/>
  <c r="D6" i="7" s="1"/>
  <c r="F6" s="1"/>
  <c r="F18" i="5"/>
  <c r="D14" i="7" s="1"/>
  <c r="F14" s="1"/>
  <c r="D5"/>
  <c r="F5" s="1"/>
  <c r="D12"/>
  <c r="F12" s="1"/>
  <c r="E18" l="1"/>
  <c r="F16"/>
  <c r="F9"/>
  <c r="F18" l="1"/>
</calcChain>
</file>

<file path=xl/sharedStrings.xml><?xml version="1.0" encoding="utf-8"?>
<sst xmlns="http://schemas.openxmlformats.org/spreadsheetml/2006/main" count="444" uniqueCount="96">
  <si>
    <t>Eligible applicants</t>
  </si>
  <si>
    <t>managerial</t>
  </si>
  <si>
    <t>technical</t>
  </si>
  <si>
    <t>clerical</t>
  </si>
  <si>
    <t>- transportation manager; assume this person would be filling out the forms</t>
  </si>
  <si>
    <t>- average of bus and truck driver wages; may not be relevant to rebate program</t>
  </si>
  <si>
    <t>- general private sector admin assistant/secretary</t>
  </si>
  <si>
    <t>- engineering manager</t>
  </si>
  <si>
    <t>- general state gov admin assistant/secretary</t>
  </si>
  <si>
    <t>- average of env engineers and env scientists; assume this person would fill out forms</t>
  </si>
  <si>
    <t>Mean Hourly Wage</t>
  </si>
  <si>
    <t>Notes</t>
  </si>
  <si>
    <t>- average of general engineers (no env available) and env scientists; assuming filling out forms</t>
  </si>
  <si>
    <t>- general local gov admin assistant/secretary</t>
  </si>
  <si>
    <t>- assume level 12 management position (no other way to categorize)</t>
  </si>
  <si>
    <t>- general non-profit admin assistant/secretary</t>
  </si>
  <si>
    <t>Mean Hourly Benefits</t>
  </si>
  <si>
    <t>Notes:</t>
  </si>
  <si>
    <t>Total Compensation</t>
  </si>
  <si>
    <r>
      <t xml:space="preserve">3) Local government wages taken from the Bureau of Labor Statistics, </t>
    </r>
    <r>
      <rPr>
        <i/>
        <sz val="8"/>
        <color theme="1"/>
        <rFont val="Arial"/>
        <family val="2"/>
      </rPr>
      <t>Occupational earnings tables: United States, December 2009 – January 2011, Table 7: Full-time local government workers: Mean and median hourly, weekly, and annual earnings and mean weekly and annual hours</t>
    </r>
  </si>
  <si>
    <r>
      <t xml:space="preserve">1) State government wages taken from the Bureau of Labor Statistics, </t>
    </r>
    <r>
      <rPr>
        <i/>
        <sz val="8"/>
        <color theme="1"/>
        <rFont val="Arial"/>
        <family val="2"/>
      </rPr>
      <t>Occupational earnings tables: United States, December 2009 – January 2011, Table 6: Full-time State government workers: Mean and median hourly, weekly, and annual earnings and mean weekly and annual hours</t>
    </r>
  </si>
  <si>
    <r>
      <t xml:space="preserve">2) Benefit ratio of 67.9% wages/32.1% benefits for state government workers taken from the Bureau of Labor Statistics news release </t>
    </r>
    <r>
      <rPr>
        <i/>
        <sz val="8"/>
        <color theme="1"/>
        <rFont val="Arial"/>
        <family val="2"/>
      </rPr>
      <t>EMPLOYER COSTS FOR EMPLOYEE COMPENSATION - SEPTEMBER 2011</t>
    </r>
  </si>
  <si>
    <r>
      <t xml:space="preserve">4) Benefit ratio of 67.9% wages/32.1% benefits for local government workers taken from the Bureau of Labor Statistics news release </t>
    </r>
    <r>
      <rPr>
        <i/>
        <sz val="8"/>
        <color theme="1"/>
        <rFont val="Arial"/>
        <family val="2"/>
      </rPr>
      <t>EMPLOYER COSTS FOR EMPLOYEE COMPENSATION - SEPTEMBER 2011</t>
    </r>
  </si>
  <si>
    <r>
      <t xml:space="preserve">5) Non-profit wages taken from the Bureau of Labor Statistics, </t>
    </r>
    <r>
      <rPr>
        <i/>
        <sz val="8"/>
        <color theme="1"/>
        <rFont val="Arial"/>
        <family val="2"/>
      </rPr>
      <t>Occupational earnings tables: United States, December 2009 – January 2011, Table 33: Nonprofit establishments: Mean and median hourly, weekly, and annual earnings and mean weekly and annual hours of full-time workers in private industry by work level</t>
    </r>
  </si>
  <si>
    <r>
      <t xml:space="preserve">7) Private fleet wages taken from the Bureau of Labor Statistics, </t>
    </r>
    <r>
      <rPr>
        <i/>
        <sz val="8"/>
        <color theme="1"/>
        <rFont val="Arial"/>
        <family val="2"/>
      </rPr>
      <t>Occupational earnings tables: United States, December 2009 – January 2011, Table 4: Full-time private industry workers: Mean and median hourly, weekly, and annual earnings and mean weekly and annual hours</t>
    </r>
  </si>
  <si>
    <r>
      <t xml:space="preserve">6) Benefit ratio of 72.6% wages/27.4% benefits for non-profit workers taken from the Bureau of Labor Statistics news release </t>
    </r>
    <r>
      <rPr>
        <i/>
        <sz val="8"/>
        <color theme="1"/>
        <rFont val="Arial"/>
        <family val="2"/>
      </rPr>
      <t xml:space="preserve">EMPLOYER COSTS FOR EMPLOYEE COMPENSATION - SEPTEMBER 2011. </t>
    </r>
    <r>
      <rPr>
        <sz val="8"/>
        <color theme="1"/>
        <rFont val="Arial"/>
        <family val="2"/>
      </rPr>
      <t>Assumes these workers are classified under "professional and technical services".</t>
    </r>
  </si>
  <si>
    <r>
      <t xml:space="preserve">8) Benefit ratio of 64.9% wages/35.1% benefits for private fleet workers taken from the Bureau of Labor Statistics news release </t>
    </r>
    <r>
      <rPr>
        <i/>
        <sz val="8"/>
        <color theme="1"/>
        <rFont val="Arial"/>
        <family val="2"/>
      </rPr>
      <t xml:space="preserve">EMPLOYER COSTS FOR EMPLOYEE COMPENSATION - SEPTEMBER 2011. </t>
    </r>
    <r>
      <rPr>
        <sz val="8"/>
        <color theme="1"/>
        <rFont val="Arial"/>
        <family val="2"/>
      </rPr>
      <t>Assumes these workers are classified under "transportation and warehousing".</t>
    </r>
  </si>
  <si>
    <t>- assume level 9 (staff) engineer (no other way to categorize)</t>
  </si>
  <si>
    <t>Task</t>
  </si>
  <si>
    <t>Management</t>
  </si>
  <si>
    <t>Technical</t>
  </si>
  <si>
    <t>Clerical</t>
  </si>
  <si>
    <t>Weighted Average Cost</t>
  </si>
  <si>
    <t>Contribution of Each Worker to the Task</t>
  </si>
  <si>
    <t>Estimated Time to Complete (hr)</t>
  </si>
  <si>
    <t>Task 1 Total</t>
  </si>
  <si>
    <t>Task 2 Total</t>
  </si>
  <si>
    <t>Number of Responses</t>
  </si>
  <si>
    <t>Total</t>
  </si>
  <si>
    <t>1b. Gather information about existing vehicle(s) to replace or retrofit</t>
  </si>
  <si>
    <t>1a. Review instructions</t>
  </si>
  <si>
    <t>1d. Sign and submit to EPA</t>
  </si>
  <si>
    <t>1e. Submit Purchase Order to EPA within 60 days of application approval</t>
  </si>
  <si>
    <t>2a. Review instructions</t>
  </si>
  <si>
    <t>Task 2: Rebate Application Form - Part II</t>
  </si>
  <si>
    <t>Task 1: Rebate Application - Part I</t>
  </si>
  <si>
    <t>2b. Gather invoices and information for new vehicle(s) and/or equipment</t>
  </si>
  <si>
    <t>2d. Sign and submit to EPA</t>
  </si>
  <si>
    <t>Respondent Type</t>
  </si>
  <si>
    <t>Reporting Frequency</t>
  </si>
  <si>
    <t>No. Responses / Respondent / year</t>
  </si>
  <si>
    <t>Type of Activity (EPA classification)</t>
  </si>
  <si>
    <t>Affected Public (OMB)</t>
  </si>
  <si>
    <t>Type of Activitity (OMB)</t>
  </si>
  <si>
    <t>Obligation of Response (OMB)</t>
  </si>
  <si>
    <t>All applicants</t>
  </si>
  <si>
    <t>Approved Applicants</t>
  </si>
  <si>
    <t>As needed</t>
  </si>
  <si>
    <t>Reporting</t>
  </si>
  <si>
    <t>Application</t>
  </si>
  <si>
    <t>Voluntary</t>
  </si>
  <si>
    <t>Government, non-profit, business</t>
  </si>
  <si>
    <t>State governments</t>
  </si>
  <si>
    <t>Local governments (incl school districts)</t>
  </si>
  <si>
    <t>Non-profits</t>
  </si>
  <si>
    <t>Private Fleets</t>
  </si>
  <si>
    <t>Number of Responses / year</t>
  </si>
  <si>
    <t>EPA</t>
  </si>
  <si>
    <t>1b. Enter updated vehicle and/or equipment information into tracking database</t>
  </si>
  <si>
    <t>2b. Enter new vehicle and/or equipment information into tracking database</t>
  </si>
  <si>
    <t>2c. Release funds to applicant</t>
  </si>
  <si>
    <r>
      <t>Total Labor Cost</t>
    </r>
    <r>
      <rPr>
        <b/>
        <vertAlign val="superscript"/>
        <sz val="9"/>
        <color theme="1"/>
        <rFont val="Arial"/>
        <family val="2"/>
      </rPr>
      <t>1</t>
    </r>
  </si>
  <si>
    <r>
      <t>State government</t>
    </r>
    <r>
      <rPr>
        <b/>
        <vertAlign val="superscript"/>
        <sz val="9"/>
        <color theme="1"/>
        <rFont val="Arial"/>
        <family val="2"/>
      </rPr>
      <t>1,2</t>
    </r>
  </si>
  <si>
    <r>
      <t>Non-profits</t>
    </r>
    <r>
      <rPr>
        <b/>
        <vertAlign val="superscript"/>
        <sz val="9"/>
        <color theme="1"/>
        <rFont val="Arial"/>
        <family val="2"/>
      </rPr>
      <t>5,6</t>
    </r>
  </si>
  <si>
    <r>
      <t>Private fleets</t>
    </r>
    <r>
      <rPr>
        <b/>
        <vertAlign val="superscript"/>
        <sz val="9"/>
        <color theme="1"/>
        <rFont val="Arial"/>
        <family val="2"/>
      </rPr>
      <t>7,8</t>
    </r>
  </si>
  <si>
    <t>Hours per Response</t>
  </si>
  <si>
    <t>Cost per Response</t>
  </si>
  <si>
    <t>Total Hours</t>
  </si>
  <si>
    <t>Total Cost</t>
  </si>
  <si>
    <t>Total Respondent Burden</t>
  </si>
  <si>
    <t>Total EPA Burden</t>
  </si>
  <si>
    <t>Table A6. Typical Rebate Program Respondent Burden</t>
  </si>
  <si>
    <t>Table A7. EPA Burden Calculation</t>
  </si>
  <si>
    <t>Table A5. Private Fleet Burden Calculation (per Response)</t>
  </si>
  <si>
    <t>Table A4. Non-Profit Burden Calculation (per Response)</t>
  </si>
  <si>
    <t>Table A3. Local Government Burden Calculation (per Response)</t>
  </si>
  <si>
    <t>Table A2. State Government Burden Calculation (per Response)</t>
  </si>
  <si>
    <t>Table A1. Mean Hourly Wages, Benefits, and Total Compensation</t>
  </si>
  <si>
    <r>
      <t>Local government (including schools)</t>
    </r>
    <r>
      <rPr>
        <b/>
        <vertAlign val="superscript"/>
        <sz val="9"/>
        <color theme="1"/>
        <rFont val="Arial"/>
        <family val="2"/>
      </rPr>
      <t>3,4</t>
    </r>
  </si>
  <si>
    <t>1.  Labor Rate for Federal is $41.57</t>
  </si>
  <si>
    <t>1c. Fill out Application to Reserve Funds</t>
  </si>
  <si>
    <t>1a. Review Application to Reserve Funds for eligibility with program requirements</t>
  </si>
  <si>
    <t>2a. Review Application for Payment Request to confirm compliance with program guidance</t>
  </si>
  <si>
    <t>Application to Reserve Funds</t>
  </si>
  <si>
    <t>Application for Payment Request</t>
  </si>
  <si>
    <t>2c. Fill out Application for Payment Request</t>
  </si>
</sst>
</file>

<file path=xl/styles.xml><?xml version="1.0" encoding="utf-8"?>
<styleSheet xmlns="http://schemas.openxmlformats.org/spreadsheetml/2006/main">
  <numFmts count="1">
    <numFmt numFmtId="164" formatCode="&quot;$&quot;#,##0.00"/>
  </numFmts>
  <fonts count="1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i/>
      <sz val="8"/>
      <color theme="1"/>
      <name val="Arial"/>
      <family val="2"/>
    </font>
    <font>
      <b/>
      <sz val="9"/>
      <color theme="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vertAlign val="superscript"/>
      <sz val="9"/>
      <color theme="1"/>
      <name val="Arial"/>
      <family val="2"/>
    </font>
    <font>
      <b/>
      <sz val="8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9" fillId="0" borderId="0"/>
    <xf numFmtId="0" fontId="10" fillId="0" borderId="0"/>
  </cellStyleXfs>
  <cellXfs count="101">
    <xf numFmtId="0" fontId="0" fillId="0" borderId="0" xfId="0"/>
    <xf numFmtId="164" fontId="0" fillId="0" borderId="0" xfId="0" applyNumberFormat="1"/>
    <xf numFmtId="0" fontId="4" fillId="0" borderId="0" xfId="0" applyFont="1"/>
    <xf numFmtId="164" fontId="6" fillId="0" borderId="1" xfId="0" applyNumberFormat="1" applyFont="1" applyBorder="1" applyAlignment="1">
      <alignment horizontal="center"/>
    </xf>
    <xf numFmtId="0" fontId="5" fillId="4" borderId="1" xfId="0" applyFont="1" applyFill="1" applyBorder="1" applyAlignment="1">
      <alignment horizontal="right"/>
    </xf>
    <xf numFmtId="0" fontId="3" fillId="0" borderId="0" xfId="0" applyFont="1"/>
    <xf numFmtId="0" fontId="1" fillId="0" borderId="0" xfId="0" applyFont="1"/>
    <xf numFmtId="0" fontId="2" fillId="4" borderId="1" xfId="0" applyFont="1" applyFill="1" applyBorder="1" applyAlignment="1"/>
    <xf numFmtId="0" fontId="2" fillId="4" borderId="1" xfId="0" applyFont="1" applyFill="1" applyBorder="1"/>
    <xf numFmtId="2" fontId="5" fillId="2" borderId="1" xfId="0" applyNumberFormat="1" applyFont="1" applyFill="1" applyBorder="1" applyAlignment="1">
      <alignment horizontal="center"/>
    </xf>
    <xf numFmtId="0" fontId="5" fillId="4" borderId="1" xfId="0" applyFont="1" applyFill="1" applyBorder="1"/>
    <xf numFmtId="2" fontId="5" fillId="0" borderId="1" xfId="0" applyNumberFormat="1" applyFont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0" fontId="6" fillId="0" borderId="0" xfId="0" applyFont="1"/>
    <xf numFmtId="2" fontId="6" fillId="0" borderId="0" xfId="0" applyNumberFormat="1" applyFont="1" applyAlignment="1">
      <alignment horizontal="center"/>
    </xf>
    <xf numFmtId="164" fontId="6" fillId="0" borderId="0" xfId="0" applyNumberFormat="1" applyFont="1" applyAlignment="1">
      <alignment horizontal="center"/>
    </xf>
    <xf numFmtId="0" fontId="2" fillId="4" borderId="8" xfId="0" applyFont="1" applyFill="1" applyBorder="1" applyAlignment="1"/>
    <xf numFmtId="0" fontId="2" fillId="4" borderId="8" xfId="0" applyFont="1" applyFill="1" applyBorder="1"/>
    <xf numFmtId="0" fontId="6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164" fontId="2" fillId="0" borderId="8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5" fillId="0" borderId="0" xfId="0" applyFont="1" applyAlignment="1"/>
    <xf numFmtId="0" fontId="6" fillId="0" borderId="1" xfId="0" applyFont="1" applyBorder="1" applyAlignment="1">
      <alignment horizontal="right"/>
    </xf>
    <xf numFmtId="0" fontId="6" fillId="0" borderId="0" xfId="0" applyFont="1" applyAlignment="1">
      <alignment horizontal="center"/>
    </xf>
    <xf numFmtId="0" fontId="6" fillId="5" borderId="1" xfId="0" applyFont="1" applyFill="1" applyBorder="1"/>
    <xf numFmtId="0" fontId="5" fillId="4" borderId="1" xfId="0" applyFont="1" applyFill="1" applyBorder="1" applyAlignment="1">
      <alignment horizontal="center"/>
    </xf>
    <xf numFmtId="164" fontId="5" fillId="4" borderId="1" xfId="0" applyNumberFormat="1" applyFont="1" applyFill="1" applyBorder="1" applyAlignment="1">
      <alignment horizontal="center"/>
    </xf>
    <xf numFmtId="0" fontId="8" fillId="5" borderId="1" xfId="0" applyFont="1" applyFill="1" applyBorder="1" applyAlignment="1">
      <alignment horizontal="center" wrapText="1"/>
    </xf>
    <xf numFmtId="164" fontId="8" fillId="5" borderId="1" xfId="0" applyNumberFormat="1" applyFont="1" applyFill="1" applyBorder="1" applyAlignment="1">
      <alignment horizontal="center" wrapText="1"/>
    </xf>
    <xf numFmtId="0" fontId="3" fillId="0" borderId="0" xfId="1" applyFont="1"/>
    <xf numFmtId="0" fontId="2" fillId="4" borderId="1" xfId="1" applyFont="1" applyFill="1" applyBorder="1" applyAlignment="1"/>
    <xf numFmtId="2" fontId="2" fillId="0" borderId="8" xfId="1" applyNumberFormat="1" applyFont="1" applyBorder="1" applyAlignment="1">
      <alignment horizontal="center"/>
    </xf>
    <xf numFmtId="0" fontId="2" fillId="0" borderId="8" xfId="1" applyNumberFormat="1" applyFont="1" applyBorder="1" applyAlignment="1">
      <alignment horizontal="center"/>
    </xf>
    <xf numFmtId="164" fontId="2" fillId="0" borderId="8" xfId="1" applyNumberFormat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2" fontId="2" fillId="0" borderId="1" xfId="1" applyNumberFormat="1" applyFont="1" applyBorder="1" applyAlignment="1">
      <alignment horizontal="center"/>
    </xf>
    <xf numFmtId="0" fontId="2" fillId="0" borderId="1" xfId="1" applyNumberFormat="1" applyFont="1" applyBorder="1" applyAlignment="1">
      <alignment horizontal="center"/>
    </xf>
    <xf numFmtId="0" fontId="5" fillId="4" borderId="1" xfId="1" applyFont="1" applyFill="1" applyBorder="1"/>
    <xf numFmtId="2" fontId="5" fillId="0" borderId="1" xfId="1" applyNumberFormat="1" applyFont="1" applyBorder="1" applyAlignment="1">
      <alignment horizontal="center"/>
    </xf>
    <xf numFmtId="164" fontId="5" fillId="0" borderId="1" xfId="1" applyNumberFormat="1" applyFont="1" applyBorder="1" applyAlignment="1">
      <alignment horizontal="center"/>
    </xf>
    <xf numFmtId="0" fontId="6" fillId="0" borderId="1" xfId="1" applyFont="1" applyBorder="1" applyAlignment="1">
      <alignment horizontal="center"/>
    </xf>
    <xf numFmtId="0" fontId="6" fillId="0" borderId="0" xfId="1" applyFont="1"/>
    <xf numFmtId="2" fontId="6" fillId="0" borderId="0" xfId="1" applyNumberFormat="1" applyFont="1" applyAlignment="1">
      <alignment horizontal="center"/>
    </xf>
    <xf numFmtId="164" fontId="6" fillId="0" borderId="0" xfId="1" applyNumberFormat="1" applyFont="1" applyAlignment="1">
      <alignment horizontal="center"/>
    </xf>
    <xf numFmtId="0" fontId="5" fillId="2" borderId="1" xfId="0" applyFont="1" applyFill="1" applyBorder="1" applyAlignment="1">
      <alignment horizontal="right"/>
    </xf>
    <xf numFmtId="0" fontId="5" fillId="2" borderId="1" xfId="1" applyFont="1" applyFill="1" applyBorder="1"/>
    <xf numFmtId="0" fontId="13" fillId="0" borderId="12" xfId="1" applyFont="1" applyBorder="1"/>
    <xf numFmtId="2" fontId="6" fillId="0" borderId="13" xfId="1" applyNumberFormat="1" applyFont="1" applyBorder="1" applyAlignment="1">
      <alignment horizontal="center"/>
    </xf>
    <xf numFmtId="164" fontId="6" fillId="0" borderId="14" xfId="1" applyNumberFormat="1" applyFont="1" applyBorder="1" applyAlignment="1">
      <alignment horizontal="center"/>
    </xf>
    <xf numFmtId="0" fontId="11" fillId="0" borderId="6" xfId="2" applyFont="1" applyFill="1" applyBorder="1"/>
    <xf numFmtId="2" fontId="6" fillId="0" borderId="4" xfId="1" applyNumberFormat="1" applyFont="1" applyBorder="1" applyAlignment="1">
      <alignment horizontal="center"/>
    </xf>
    <xf numFmtId="164" fontId="6" fillId="0" borderId="10" xfId="1" applyNumberFormat="1" applyFont="1" applyBorder="1" applyAlignment="1">
      <alignment horizontal="center"/>
    </xf>
    <xf numFmtId="0" fontId="5" fillId="4" borderId="1" xfId="0" applyFont="1" applyFill="1" applyBorder="1" applyAlignment="1">
      <alignment horizontal="right" wrapText="1"/>
    </xf>
    <xf numFmtId="164" fontId="6" fillId="0" borderId="1" xfId="0" applyNumberFormat="1" applyFont="1" applyBorder="1" applyAlignment="1">
      <alignment horizontal="center" wrapText="1"/>
    </xf>
    <xf numFmtId="0" fontId="6" fillId="0" borderId="1" xfId="0" quotePrefix="1" applyFont="1" applyBorder="1" applyAlignment="1">
      <alignment vertical="center" wrapText="1"/>
    </xf>
    <xf numFmtId="0" fontId="5" fillId="0" borderId="1" xfId="1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164" fontId="5" fillId="4" borderId="11" xfId="0" applyNumberFormat="1" applyFont="1" applyFill="1" applyBorder="1" applyAlignment="1"/>
    <xf numFmtId="0" fontId="5" fillId="4" borderId="1" xfId="0" applyNumberFormat="1" applyFont="1" applyFill="1" applyBorder="1" applyAlignment="1">
      <alignment horizontal="center"/>
    </xf>
    <xf numFmtId="164" fontId="5" fillId="4" borderId="11" xfId="1" applyNumberFormat="1" applyFont="1" applyFill="1" applyBorder="1" applyAlignment="1"/>
    <xf numFmtId="164" fontId="5" fillId="4" borderId="1" xfId="1" applyNumberFormat="1" applyFont="1" applyFill="1" applyBorder="1" applyAlignment="1">
      <alignment horizontal="center"/>
    </xf>
    <xf numFmtId="0" fontId="5" fillId="4" borderId="1" xfId="1" applyNumberFormat="1" applyFont="1" applyFill="1" applyBorder="1" applyAlignment="1">
      <alignment horizontal="center"/>
    </xf>
    <xf numFmtId="0" fontId="5" fillId="2" borderId="2" xfId="0" applyFont="1" applyFill="1" applyBorder="1" applyAlignment="1">
      <alignment vertical="center" wrapText="1"/>
    </xf>
    <xf numFmtId="0" fontId="5" fillId="2" borderId="11" xfId="0" applyFont="1" applyFill="1" applyBorder="1" applyAlignment="1">
      <alignment vertical="center" wrapText="1"/>
    </xf>
    <xf numFmtId="0" fontId="5" fillId="2" borderId="3" xfId="0" applyFont="1" applyFill="1" applyBorder="1" applyAlignment="1">
      <alignment vertical="center" wrapText="1"/>
    </xf>
    <xf numFmtId="0" fontId="2" fillId="0" borderId="6" xfId="0" applyFont="1" applyFill="1" applyBorder="1" applyAlignment="1">
      <alignment vertical="center" wrapText="1"/>
    </xf>
    <xf numFmtId="0" fontId="2" fillId="0" borderId="4" xfId="0" applyFont="1" applyFill="1" applyBorder="1" applyAlignment="1">
      <alignment vertical="center" wrapText="1"/>
    </xf>
    <xf numFmtId="0" fontId="2" fillId="0" borderId="10" xfId="0" applyFont="1" applyFill="1" applyBorder="1" applyAlignment="1">
      <alignment vertical="center" wrapText="1"/>
    </xf>
    <xf numFmtId="0" fontId="5" fillId="0" borderId="12" xfId="0" applyFont="1" applyFill="1" applyBorder="1" applyAlignment="1"/>
    <xf numFmtId="0" fontId="5" fillId="0" borderId="13" xfId="0" applyFont="1" applyFill="1" applyBorder="1" applyAlignment="1"/>
    <xf numFmtId="0" fontId="5" fillId="0" borderId="14" xfId="0" applyFont="1" applyFill="1" applyBorder="1" applyAlignment="1"/>
    <xf numFmtId="0" fontId="5" fillId="0" borderId="0" xfId="0" applyFont="1" applyAlignment="1">
      <alignment horizontal="center"/>
    </xf>
    <xf numFmtId="0" fontId="2" fillId="0" borderId="5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9" xfId="0" applyFont="1" applyFill="1" applyBorder="1" applyAlignment="1">
      <alignment vertical="center" wrapText="1"/>
    </xf>
    <xf numFmtId="0" fontId="8" fillId="3" borderId="7" xfId="0" applyFont="1" applyFill="1" applyBorder="1" applyAlignment="1">
      <alignment vertical="center"/>
    </xf>
    <xf numFmtId="0" fontId="8" fillId="3" borderId="8" xfId="0" applyFont="1" applyFill="1" applyBorder="1" applyAlignment="1">
      <alignment vertical="center"/>
    </xf>
    <xf numFmtId="0" fontId="8" fillId="3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vertical="center"/>
    </xf>
    <xf numFmtId="0" fontId="5" fillId="2" borderId="11" xfId="0" applyFont="1" applyFill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/>
    </xf>
    <xf numFmtId="0" fontId="5" fillId="4" borderId="11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center"/>
    </xf>
    <xf numFmtId="2" fontId="5" fillId="2" borderId="1" xfId="0" applyNumberFormat="1" applyFont="1" applyFill="1" applyBorder="1" applyAlignment="1">
      <alignment horizontal="center" wrapText="1"/>
    </xf>
    <xf numFmtId="164" fontId="5" fillId="2" borderId="1" xfId="0" applyNumberFormat="1" applyFont="1" applyFill="1" applyBorder="1" applyAlignment="1">
      <alignment horizontal="center" wrapText="1"/>
    </xf>
    <xf numFmtId="2" fontId="5" fillId="2" borderId="1" xfId="0" applyNumberFormat="1" applyFont="1" applyFill="1" applyBorder="1" applyAlignment="1">
      <alignment horizontal="center"/>
    </xf>
    <xf numFmtId="0" fontId="5" fillId="2" borderId="1" xfId="0" applyFont="1" applyFill="1" applyBorder="1" applyAlignment="1"/>
    <xf numFmtId="0" fontId="5" fillId="2" borderId="1" xfId="0" applyFont="1" applyFill="1" applyBorder="1" applyAlignment="1">
      <alignment horizontal="center"/>
    </xf>
    <xf numFmtId="0" fontId="5" fillId="4" borderId="2" xfId="1" applyFont="1" applyFill="1" applyBorder="1" applyAlignment="1">
      <alignment horizontal="center"/>
    </xf>
    <xf numFmtId="0" fontId="5" fillId="4" borderId="11" xfId="1" applyFont="1" applyFill="1" applyBorder="1" applyAlignment="1">
      <alignment horizontal="center"/>
    </xf>
    <xf numFmtId="0" fontId="5" fillId="4" borderId="3" xfId="1" applyFont="1" applyFill="1" applyBorder="1" applyAlignment="1">
      <alignment horizontal="center"/>
    </xf>
    <xf numFmtId="0" fontId="5" fillId="0" borderId="0" xfId="1" applyFont="1" applyAlignment="1">
      <alignment horizontal="center"/>
    </xf>
    <xf numFmtId="0" fontId="5" fillId="2" borderId="1" xfId="1" applyFont="1" applyFill="1" applyBorder="1" applyAlignment="1"/>
    <xf numFmtId="2" fontId="5" fillId="2" borderId="1" xfId="1" applyNumberFormat="1" applyFont="1" applyFill="1" applyBorder="1" applyAlignment="1">
      <alignment horizontal="center" wrapText="1"/>
    </xf>
    <xf numFmtId="164" fontId="5" fillId="2" borderId="1" xfId="1" applyNumberFormat="1" applyFont="1" applyFill="1" applyBorder="1" applyAlignment="1">
      <alignment horizontal="center" wrapText="1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30"/>
  <sheetViews>
    <sheetView showGridLines="0" tabSelected="1" workbookViewId="0">
      <selection sqref="A1:E30"/>
    </sheetView>
  </sheetViews>
  <sheetFormatPr defaultRowHeight="15"/>
  <cols>
    <col min="1" max="1" width="11.85546875" customWidth="1"/>
    <col min="2" max="2" width="11.5703125" customWidth="1"/>
    <col min="3" max="3" width="11.42578125" customWidth="1"/>
    <col min="4" max="4" width="12.85546875" customWidth="1"/>
    <col min="5" max="5" width="47.42578125" customWidth="1"/>
  </cols>
  <sheetData>
    <row r="1" spans="1:7">
      <c r="A1" s="74" t="s">
        <v>87</v>
      </c>
      <c r="B1" s="74"/>
      <c r="C1" s="74"/>
      <c r="D1" s="74"/>
      <c r="E1" s="74"/>
    </row>
    <row r="3" spans="1:7" ht="15" customHeight="1">
      <c r="A3" s="84" t="s">
        <v>0</v>
      </c>
      <c r="B3" s="80" t="s">
        <v>10</v>
      </c>
      <c r="C3" s="80" t="s">
        <v>16</v>
      </c>
      <c r="D3" s="80" t="s">
        <v>18</v>
      </c>
      <c r="E3" s="78" t="s">
        <v>11</v>
      </c>
    </row>
    <row r="4" spans="1:7">
      <c r="A4" s="85"/>
      <c r="B4" s="80"/>
      <c r="C4" s="80"/>
      <c r="D4" s="80"/>
      <c r="E4" s="79"/>
    </row>
    <row r="5" spans="1:7">
      <c r="A5" s="81" t="s">
        <v>72</v>
      </c>
      <c r="B5" s="82"/>
      <c r="C5" s="82"/>
      <c r="D5" s="82"/>
      <c r="E5" s="83"/>
    </row>
    <row r="6" spans="1:7">
      <c r="A6" s="55" t="s">
        <v>1</v>
      </c>
      <c r="B6" s="56">
        <v>52.55</v>
      </c>
      <c r="C6" s="56">
        <f>B6*0.321/0.679</f>
        <v>24.843225331369659</v>
      </c>
      <c r="D6" s="56">
        <f t="shared" ref="D6:D8" si="0">B6+C6</f>
        <v>77.393225331369649</v>
      </c>
      <c r="E6" s="57" t="s">
        <v>7</v>
      </c>
    </row>
    <row r="7" spans="1:7" ht="24">
      <c r="A7" s="55" t="s">
        <v>2</v>
      </c>
      <c r="B7" s="56">
        <f>AVERAGE(34.95,32.87)</f>
        <v>33.909999999999997</v>
      </c>
      <c r="C7" s="56">
        <f t="shared" ref="C7:C12" si="1">B7*0.321/0.679</f>
        <v>16.031089837997051</v>
      </c>
      <c r="D7" s="56">
        <f t="shared" si="0"/>
        <v>49.941089837997048</v>
      </c>
      <c r="E7" s="57" t="s">
        <v>9</v>
      </c>
    </row>
    <row r="8" spans="1:7">
      <c r="A8" s="55" t="s">
        <v>3</v>
      </c>
      <c r="B8" s="56">
        <v>16.84</v>
      </c>
      <c r="C8" s="56">
        <f t="shared" si="1"/>
        <v>7.961178203240058</v>
      </c>
      <c r="D8" s="56">
        <f t="shared" si="0"/>
        <v>24.801178203240056</v>
      </c>
      <c r="E8" s="57" t="s">
        <v>8</v>
      </c>
    </row>
    <row r="9" spans="1:7">
      <c r="A9" s="65" t="s">
        <v>88</v>
      </c>
      <c r="B9" s="66"/>
      <c r="C9" s="66"/>
      <c r="D9" s="66"/>
      <c r="E9" s="67"/>
    </row>
    <row r="10" spans="1:7">
      <c r="A10" s="55" t="s">
        <v>1</v>
      </c>
      <c r="B10" s="56">
        <v>50.77</v>
      </c>
      <c r="C10" s="56">
        <f t="shared" si="1"/>
        <v>24.001723122238587</v>
      </c>
      <c r="D10" s="56">
        <f t="shared" ref="D10:D12" si="2">B10+C10</f>
        <v>74.771723122238598</v>
      </c>
      <c r="E10" s="57" t="s">
        <v>7</v>
      </c>
    </row>
    <row r="11" spans="1:7" ht="24">
      <c r="A11" s="55" t="s">
        <v>2</v>
      </c>
      <c r="B11" s="56">
        <f>AVERAGE(32.72,27.18)</f>
        <v>29.95</v>
      </c>
      <c r="C11" s="56">
        <f t="shared" si="1"/>
        <v>14.15898379970545</v>
      </c>
      <c r="D11" s="56">
        <f t="shared" si="2"/>
        <v>44.108983799705449</v>
      </c>
      <c r="E11" s="57" t="s">
        <v>12</v>
      </c>
    </row>
    <row r="12" spans="1:7">
      <c r="A12" s="55" t="s">
        <v>3</v>
      </c>
      <c r="B12" s="56">
        <v>17.829999999999998</v>
      </c>
      <c r="C12" s="56">
        <f t="shared" si="1"/>
        <v>8.4292047128129592</v>
      </c>
      <c r="D12" s="56">
        <f t="shared" si="2"/>
        <v>26.259204712812959</v>
      </c>
      <c r="E12" s="57" t="s">
        <v>13</v>
      </c>
    </row>
    <row r="13" spans="1:7">
      <c r="A13" s="65" t="s">
        <v>73</v>
      </c>
      <c r="B13" s="66"/>
      <c r="C13" s="66"/>
      <c r="D13" s="66"/>
      <c r="E13" s="67"/>
    </row>
    <row r="14" spans="1:7" ht="24">
      <c r="A14" s="55" t="s">
        <v>1</v>
      </c>
      <c r="B14" s="56">
        <v>54.56</v>
      </c>
      <c r="C14" s="56">
        <f>B14*0.274/0.726</f>
        <v>20.591515151515154</v>
      </c>
      <c r="D14" s="56">
        <f>B14+C14</f>
        <v>75.151515151515156</v>
      </c>
      <c r="E14" s="57" t="s">
        <v>14</v>
      </c>
      <c r="F14" s="1"/>
      <c r="G14" s="1"/>
    </row>
    <row r="15" spans="1:7" ht="24">
      <c r="A15" s="55" t="s">
        <v>2</v>
      </c>
      <c r="B15" s="56">
        <v>41.57</v>
      </c>
      <c r="C15" s="56">
        <f t="shared" ref="C15:C16" si="3">B15*0.274/0.726</f>
        <v>15.688953168044078</v>
      </c>
      <c r="D15" s="56">
        <f t="shared" ref="D15:D16" si="4">B15+C15</f>
        <v>57.25895316804408</v>
      </c>
      <c r="E15" s="57" t="s">
        <v>27</v>
      </c>
    </row>
    <row r="16" spans="1:7">
      <c r="A16" s="55" t="s">
        <v>3</v>
      </c>
      <c r="B16" s="56">
        <v>17.940000000000001</v>
      </c>
      <c r="C16" s="56">
        <f t="shared" si="3"/>
        <v>6.7707438016528938</v>
      </c>
      <c r="D16" s="56">
        <f t="shared" si="4"/>
        <v>24.710743801652896</v>
      </c>
      <c r="E16" s="57" t="s">
        <v>15</v>
      </c>
    </row>
    <row r="17" spans="1:5">
      <c r="A17" s="65" t="s">
        <v>74</v>
      </c>
      <c r="B17" s="66"/>
      <c r="C17" s="66"/>
      <c r="D17" s="66"/>
      <c r="E17" s="67"/>
    </row>
    <row r="18" spans="1:5" ht="24">
      <c r="A18" s="55" t="s">
        <v>1</v>
      </c>
      <c r="B18" s="56">
        <v>38.57</v>
      </c>
      <c r="C18" s="56">
        <f>B18*0.351/0.649</f>
        <v>20.859892141756546</v>
      </c>
      <c r="D18" s="56">
        <f t="shared" ref="D18:D20" si="5">B18+C18</f>
        <v>59.429892141756547</v>
      </c>
      <c r="E18" s="57" t="s">
        <v>4</v>
      </c>
    </row>
    <row r="19" spans="1:5" ht="24">
      <c r="A19" s="55" t="s">
        <v>2</v>
      </c>
      <c r="B19" s="56">
        <f>AVERAGE(16.51,18.02)</f>
        <v>17.265000000000001</v>
      </c>
      <c r="C19" s="56">
        <f t="shared" ref="C19:C20" si="6">B19*0.351/0.649</f>
        <v>9.3374653312788904</v>
      </c>
      <c r="D19" s="56">
        <f t="shared" si="5"/>
        <v>26.602465331278893</v>
      </c>
      <c r="E19" s="57" t="s">
        <v>5</v>
      </c>
    </row>
    <row r="20" spans="1:5">
      <c r="A20" s="55" t="s">
        <v>3</v>
      </c>
      <c r="B20" s="56">
        <v>16.75</v>
      </c>
      <c r="C20" s="56">
        <f t="shared" si="6"/>
        <v>9.0589368258859775</v>
      </c>
      <c r="D20" s="56">
        <f t="shared" si="5"/>
        <v>25.808936825885979</v>
      </c>
      <c r="E20" s="57" t="s">
        <v>6</v>
      </c>
    </row>
    <row r="21" spans="1:5">
      <c r="A21" s="2"/>
      <c r="B21" s="2"/>
      <c r="C21" s="2"/>
      <c r="D21" s="2"/>
      <c r="E21" s="2"/>
    </row>
    <row r="22" spans="1:5">
      <c r="A22" s="71" t="s">
        <v>17</v>
      </c>
      <c r="B22" s="72"/>
      <c r="C22" s="72"/>
      <c r="D22" s="72"/>
      <c r="E22" s="73"/>
    </row>
    <row r="23" spans="1:5" ht="37.5" customHeight="1">
      <c r="A23" s="75" t="s">
        <v>20</v>
      </c>
      <c r="B23" s="76"/>
      <c r="C23" s="76"/>
      <c r="D23" s="76"/>
      <c r="E23" s="77"/>
    </row>
    <row r="24" spans="1:5" ht="30" customHeight="1">
      <c r="A24" s="75" t="s">
        <v>21</v>
      </c>
      <c r="B24" s="76"/>
      <c r="C24" s="76"/>
      <c r="D24" s="76"/>
      <c r="E24" s="77"/>
    </row>
    <row r="25" spans="1:5" ht="37.5" customHeight="1">
      <c r="A25" s="75" t="s">
        <v>19</v>
      </c>
      <c r="B25" s="76"/>
      <c r="C25" s="76"/>
      <c r="D25" s="76"/>
      <c r="E25" s="77"/>
    </row>
    <row r="26" spans="1:5" ht="30" customHeight="1">
      <c r="A26" s="75" t="s">
        <v>22</v>
      </c>
      <c r="B26" s="76"/>
      <c r="C26" s="76"/>
      <c r="D26" s="76"/>
      <c r="E26" s="77"/>
    </row>
    <row r="27" spans="1:5" ht="37.5" customHeight="1">
      <c r="A27" s="75" t="s">
        <v>23</v>
      </c>
      <c r="B27" s="76"/>
      <c r="C27" s="76"/>
      <c r="D27" s="76"/>
      <c r="E27" s="77"/>
    </row>
    <row r="28" spans="1:5" ht="37.5" customHeight="1">
      <c r="A28" s="75" t="s">
        <v>25</v>
      </c>
      <c r="B28" s="76"/>
      <c r="C28" s="76"/>
      <c r="D28" s="76"/>
      <c r="E28" s="77"/>
    </row>
    <row r="29" spans="1:5" ht="37.5" customHeight="1">
      <c r="A29" s="75" t="s">
        <v>24</v>
      </c>
      <c r="B29" s="76"/>
      <c r="C29" s="76"/>
      <c r="D29" s="76"/>
      <c r="E29" s="77"/>
    </row>
    <row r="30" spans="1:5" ht="37.5" customHeight="1">
      <c r="A30" s="68" t="s">
        <v>26</v>
      </c>
      <c r="B30" s="69"/>
      <c r="C30" s="69"/>
      <c r="D30" s="69"/>
      <c r="E30" s="70"/>
    </row>
  </sheetData>
  <mergeCells count="19">
    <mergeCell ref="A13:E13"/>
    <mergeCell ref="A3:A4"/>
    <mergeCell ref="B3:B4"/>
    <mergeCell ref="A17:E17"/>
    <mergeCell ref="A30:E30"/>
    <mergeCell ref="A22:E22"/>
    <mergeCell ref="A1:E1"/>
    <mergeCell ref="A23:E23"/>
    <mergeCell ref="A25:E25"/>
    <mergeCell ref="A27:E27"/>
    <mergeCell ref="A29:E29"/>
    <mergeCell ref="A28:E28"/>
    <mergeCell ref="A24:E24"/>
    <mergeCell ref="A26:E26"/>
    <mergeCell ref="E3:E4"/>
    <mergeCell ref="C3:C4"/>
    <mergeCell ref="A5:E5"/>
    <mergeCell ref="A9:E9"/>
    <mergeCell ref="D3:D4"/>
  </mergeCells>
  <pageMargins left="0.7" right="0.7" top="0.75" bottom="0.75" header="0.3" footer="0.3"/>
  <pageSetup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18"/>
  <sheetViews>
    <sheetView showGridLines="0" workbookViewId="0">
      <selection sqref="A1:M18"/>
    </sheetView>
  </sheetViews>
  <sheetFormatPr defaultRowHeight="15" customHeight="1"/>
  <cols>
    <col min="1" max="1" width="52.5703125" style="13" bestFit="1" customWidth="1"/>
    <col min="2" max="2" width="12.140625" style="14" customWidth="1"/>
    <col min="3" max="5" width="12.85546875" style="14" customWidth="1"/>
    <col min="6" max="6" width="12.140625" style="15" customWidth="1"/>
    <col min="7" max="7" width="15.7109375" style="5" bestFit="1" customWidth="1"/>
    <col min="8" max="8" width="10.7109375" style="5" customWidth="1"/>
    <col min="9" max="9" width="12.85546875" style="5" customWidth="1"/>
    <col min="10" max="10" width="12.140625" style="5" customWidth="1"/>
    <col min="11" max="11" width="15.7109375" style="5" customWidth="1"/>
    <col min="12" max="12" width="12.140625" style="5" customWidth="1"/>
    <col min="13" max="13" width="24.28515625" style="5" customWidth="1"/>
    <col min="14" max="16384" width="9.140625" style="5"/>
  </cols>
  <sheetData>
    <row r="1" spans="1:13" ht="15" customHeight="1">
      <c r="A1" s="74" t="s">
        <v>86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</row>
    <row r="3" spans="1:13" ht="22.5" customHeight="1">
      <c r="A3" s="92" t="s">
        <v>28</v>
      </c>
      <c r="B3" s="89" t="s">
        <v>34</v>
      </c>
      <c r="C3" s="91" t="s">
        <v>33</v>
      </c>
      <c r="D3" s="91"/>
      <c r="E3" s="91"/>
      <c r="F3" s="90" t="s">
        <v>32</v>
      </c>
      <c r="G3" s="90" t="s">
        <v>48</v>
      </c>
      <c r="H3" s="90" t="s">
        <v>49</v>
      </c>
      <c r="I3" s="90" t="s">
        <v>50</v>
      </c>
      <c r="J3" s="90" t="s">
        <v>53</v>
      </c>
      <c r="K3" s="90" t="s">
        <v>51</v>
      </c>
      <c r="L3" s="90" t="s">
        <v>54</v>
      </c>
      <c r="M3" s="90" t="s">
        <v>52</v>
      </c>
    </row>
    <row r="4" spans="1:13" ht="22.5" customHeight="1">
      <c r="A4" s="92"/>
      <c r="B4" s="89"/>
      <c r="C4" s="9" t="s">
        <v>29</v>
      </c>
      <c r="D4" s="9" t="s">
        <v>30</v>
      </c>
      <c r="E4" s="9" t="s">
        <v>31</v>
      </c>
      <c r="F4" s="90"/>
      <c r="G4" s="90"/>
      <c r="H4" s="90"/>
      <c r="I4" s="90"/>
      <c r="J4" s="90"/>
      <c r="K4" s="90"/>
      <c r="L4" s="90"/>
      <c r="M4" s="90"/>
    </row>
    <row r="5" spans="1:13" ht="15" customHeight="1">
      <c r="A5" s="86" t="s">
        <v>45</v>
      </c>
      <c r="B5" s="87"/>
      <c r="C5" s="87"/>
      <c r="D5" s="87"/>
      <c r="E5" s="87"/>
      <c r="F5" s="87"/>
      <c r="G5" s="87"/>
      <c r="H5" s="87"/>
      <c r="I5" s="87"/>
      <c r="J5" s="87"/>
      <c r="K5" s="87"/>
      <c r="L5" s="87"/>
      <c r="M5" s="88"/>
    </row>
    <row r="6" spans="1:13" ht="15" customHeight="1">
      <c r="A6" s="16" t="s">
        <v>40</v>
      </c>
      <c r="B6" s="20">
        <f>SUM(C6:E6)</f>
        <v>1</v>
      </c>
      <c r="C6" s="20">
        <v>0.25</v>
      </c>
      <c r="D6" s="20">
        <v>0.75</v>
      </c>
      <c r="E6" s="20">
        <v>0</v>
      </c>
      <c r="F6" s="21">
        <f>$C6*man_state+$D6*tech_state+$E6*cler_state</f>
        <v>56.804123711340196</v>
      </c>
      <c r="G6" s="19" t="s">
        <v>55</v>
      </c>
      <c r="H6" s="19" t="s">
        <v>57</v>
      </c>
      <c r="I6" s="19">
        <v>1</v>
      </c>
      <c r="J6" s="19" t="s">
        <v>58</v>
      </c>
      <c r="K6" s="19" t="s">
        <v>59</v>
      </c>
      <c r="L6" s="19" t="s">
        <v>60</v>
      </c>
      <c r="M6" s="19" t="s">
        <v>61</v>
      </c>
    </row>
    <row r="7" spans="1:13" ht="15" customHeight="1">
      <c r="A7" s="7" t="s">
        <v>39</v>
      </c>
      <c r="B7" s="22">
        <f>SUM(C7:E7)</f>
        <v>3</v>
      </c>
      <c r="C7" s="22">
        <v>0</v>
      </c>
      <c r="D7" s="22">
        <v>3</v>
      </c>
      <c r="E7" s="22">
        <v>0</v>
      </c>
      <c r="F7" s="23">
        <f>$C7*man_state+$D7*tech_state+$E7*cler_state</f>
        <v>149.82326951399114</v>
      </c>
      <c r="G7" s="19" t="s">
        <v>55</v>
      </c>
      <c r="H7" s="19" t="s">
        <v>57</v>
      </c>
      <c r="I7" s="19">
        <v>1</v>
      </c>
      <c r="J7" s="19" t="s">
        <v>58</v>
      </c>
      <c r="K7" s="19" t="s">
        <v>59</v>
      </c>
      <c r="L7" s="19" t="s">
        <v>60</v>
      </c>
      <c r="M7" s="19" t="s">
        <v>61</v>
      </c>
    </row>
    <row r="8" spans="1:13" ht="15" customHeight="1">
      <c r="A8" s="7" t="s">
        <v>90</v>
      </c>
      <c r="B8" s="22">
        <f t="shared" ref="B8:B9" si="0">SUM(C8:E8)</f>
        <v>0.5</v>
      </c>
      <c r="C8" s="22">
        <v>0.1</v>
      </c>
      <c r="D8" s="22">
        <v>0.4</v>
      </c>
      <c r="E8" s="22">
        <v>0</v>
      </c>
      <c r="F8" s="23">
        <f>$C8*man_state+$D8*tech_state+$E8*cler_state</f>
        <v>27.715758468335785</v>
      </c>
      <c r="G8" s="19" t="s">
        <v>55</v>
      </c>
      <c r="H8" s="19" t="s">
        <v>57</v>
      </c>
      <c r="I8" s="19">
        <v>1</v>
      </c>
      <c r="J8" s="19" t="s">
        <v>58</v>
      </c>
      <c r="K8" s="19" t="s">
        <v>59</v>
      </c>
      <c r="L8" s="19" t="s">
        <v>60</v>
      </c>
      <c r="M8" s="19" t="s">
        <v>61</v>
      </c>
    </row>
    <row r="9" spans="1:13" ht="15" customHeight="1">
      <c r="A9" s="7" t="s">
        <v>41</v>
      </c>
      <c r="B9" s="22">
        <f t="shared" si="0"/>
        <v>0.35</v>
      </c>
      <c r="C9" s="22">
        <v>0.1</v>
      </c>
      <c r="D9" s="22">
        <v>0</v>
      </c>
      <c r="E9" s="22">
        <v>0.25</v>
      </c>
      <c r="F9" s="23">
        <f>$C9*man_state+$D9*tech_state+$E9*cler_state</f>
        <v>13.939617083946979</v>
      </c>
      <c r="G9" s="19" t="s">
        <v>55</v>
      </c>
      <c r="H9" s="19" t="s">
        <v>57</v>
      </c>
      <c r="I9" s="19">
        <v>1</v>
      </c>
      <c r="J9" s="19" t="s">
        <v>58</v>
      </c>
      <c r="K9" s="19" t="s">
        <v>59</v>
      </c>
      <c r="L9" s="19" t="s">
        <v>60</v>
      </c>
      <c r="M9" s="19" t="s">
        <v>61</v>
      </c>
    </row>
    <row r="10" spans="1:13" ht="15" customHeight="1">
      <c r="A10" s="7" t="s">
        <v>42</v>
      </c>
      <c r="B10" s="22">
        <f>SUM(C10:E10)</f>
        <v>0.6</v>
      </c>
      <c r="C10" s="22">
        <v>0.1</v>
      </c>
      <c r="D10" s="22">
        <v>0.25</v>
      </c>
      <c r="E10" s="22">
        <v>0.25</v>
      </c>
      <c r="F10" s="23">
        <f>$C10*man_state+$D10*tech_state+$E10*cler_state</f>
        <v>26.424889543446241</v>
      </c>
      <c r="G10" s="19" t="s">
        <v>56</v>
      </c>
      <c r="H10" s="19" t="s">
        <v>57</v>
      </c>
      <c r="I10" s="19">
        <v>1</v>
      </c>
      <c r="J10" s="19" t="s">
        <v>58</v>
      </c>
      <c r="K10" s="19" t="s">
        <v>59</v>
      </c>
      <c r="L10" s="19" t="s">
        <v>60</v>
      </c>
      <c r="M10" s="19" t="s">
        <v>61</v>
      </c>
    </row>
    <row r="11" spans="1:13" ht="15" customHeight="1">
      <c r="A11" s="10" t="s">
        <v>35</v>
      </c>
      <c r="B11" s="11">
        <f>SUM(B6:B10)</f>
        <v>5.4499999999999993</v>
      </c>
      <c r="C11" s="11">
        <f t="shared" ref="C11:E11" si="1">SUM(C6:C10)</f>
        <v>0.54999999999999993</v>
      </c>
      <c r="D11" s="11">
        <f t="shared" si="1"/>
        <v>4.4000000000000004</v>
      </c>
      <c r="E11" s="11">
        <f t="shared" si="1"/>
        <v>0.5</v>
      </c>
      <c r="F11" s="12">
        <f>SUM(F6:F10)</f>
        <v>274.70765832106036</v>
      </c>
      <c r="G11" s="19"/>
      <c r="H11" s="18"/>
      <c r="I11" s="18"/>
      <c r="J11" s="18"/>
      <c r="K11" s="18"/>
      <c r="L11" s="18"/>
      <c r="M11" s="18"/>
    </row>
    <row r="12" spans="1:13" ht="7.5" customHeight="1"/>
    <row r="13" spans="1:13" ht="15" customHeight="1">
      <c r="A13" s="86" t="s">
        <v>44</v>
      </c>
      <c r="B13" s="87"/>
      <c r="C13" s="87"/>
      <c r="D13" s="87"/>
      <c r="E13" s="87"/>
      <c r="F13" s="87"/>
      <c r="G13" s="87"/>
      <c r="H13" s="87"/>
      <c r="I13" s="87"/>
      <c r="J13" s="87"/>
      <c r="K13" s="87"/>
      <c r="L13" s="87"/>
      <c r="M13" s="88"/>
    </row>
    <row r="14" spans="1:13" ht="15" customHeight="1">
      <c r="A14" s="17" t="s">
        <v>43</v>
      </c>
      <c r="B14" s="20">
        <f t="shared" ref="B14:B17" si="2">SUM(C14:E14)</f>
        <v>0.5</v>
      </c>
      <c r="C14" s="20">
        <v>0</v>
      </c>
      <c r="D14" s="20">
        <v>0.5</v>
      </c>
      <c r="E14" s="20">
        <v>0</v>
      </c>
      <c r="F14" s="21">
        <f>$C14*man_state+$D14*tech_state+$E14*cler_state</f>
        <v>24.970544918998524</v>
      </c>
      <c r="G14" s="19" t="s">
        <v>56</v>
      </c>
      <c r="H14" s="19" t="s">
        <v>57</v>
      </c>
      <c r="I14" s="19">
        <v>1</v>
      </c>
      <c r="J14" s="19" t="s">
        <v>58</v>
      </c>
      <c r="K14" s="19" t="s">
        <v>59</v>
      </c>
      <c r="L14" s="19" t="s">
        <v>60</v>
      </c>
      <c r="M14" s="19" t="s">
        <v>61</v>
      </c>
    </row>
    <row r="15" spans="1:13" ht="15" customHeight="1">
      <c r="A15" s="8" t="s">
        <v>46</v>
      </c>
      <c r="B15" s="22">
        <f t="shared" si="2"/>
        <v>2</v>
      </c>
      <c r="C15" s="22">
        <v>0</v>
      </c>
      <c r="D15" s="22">
        <v>2</v>
      </c>
      <c r="E15" s="22">
        <v>0</v>
      </c>
      <c r="F15" s="23">
        <f>$C15*man_state+$D15*tech_state+$E15*cler_state</f>
        <v>99.882179675994095</v>
      </c>
      <c r="G15" s="19" t="s">
        <v>56</v>
      </c>
      <c r="H15" s="19" t="s">
        <v>57</v>
      </c>
      <c r="I15" s="19">
        <v>1</v>
      </c>
      <c r="J15" s="19" t="s">
        <v>58</v>
      </c>
      <c r="K15" s="19" t="s">
        <v>59</v>
      </c>
      <c r="L15" s="19" t="s">
        <v>60</v>
      </c>
      <c r="M15" s="19" t="s">
        <v>61</v>
      </c>
    </row>
    <row r="16" spans="1:13" ht="15" customHeight="1">
      <c r="A16" s="8" t="s">
        <v>95</v>
      </c>
      <c r="B16" s="22">
        <f t="shared" si="2"/>
        <v>0.25</v>
      </c>
      <c r="C16" s="22">
        <v>0.1</v>
      </c>
      <c r="D16" s="22">
        <v>0.15</v>
      </c>
      <c r="E16" s="22">
        <v>0</v>
      </c>
      <c r="F16" s="23">
        <f>$C16*man_state+$D16*tech_state+$E16*cler_state</f>
        <v>15.230486008836522</v>
      </c>
      <c r="G16" s="19" t="s">
        <v>56</v>
      </c>
      <c r="H16" s="19" t="s">
        <v>57</v>
      </c>
      <c r="I16" s="19">
        <v>1</v>
      </c>
      <c r="J16" s="19" t="s">
        <v>58</v>
      </c>
      <c r="K16" s="19" t="s">
        <v>59</v>
      </c>
      <c r="L16" s="19" t="s">
        <v>60</v>
      </c>
      <c r="M16" s="19" t="s">
        <v>61</v>
      </c>
    </row>
    <row r="17" spans="1:13" ht="15" customHeight="1">
      <c r="A17" s="8" t="s">
        <v>47</v>
      </c>
      <c r="B17" s="22">
        <f t="shared" si="2"/>
        <v>0.35</v>
      </c>
      <c r="C17" s="22">
        <v>0.1</v>
      </c>
      <c r="D17" s="22">
        <v>0</v>
      </c>
      <c r="E17" s="22">
        <v>0.25</v>
      </c>
      <c r="F17" s="23">
        <f>$C17*man_state+$D17*tech_state+$E17*cler_state</f>
        <v>13.939617083946979</v>
      </c>
      <c r="G17" s="19" t="s">
        <v>56</v>
      </c>
      <c r="H17" s="19" t="s">
        <v>57</v>
      </c>
      <c r="I17" s="19">
        <v>1</v>
      </c>
      <c r="J17" s="19" t="s">
        <v>58</v>
      </c>
      <c r="K17" s="19" t="s">
        <v>59</v>
      </c>
      <c r="L17" s="19" t="s">
        <v>60</v>
      </c>
      <c r="M17" s="19" t="s">
        <v>61</v>
      </c>
    </row>
    <row r="18" spans="1:13" ht="15" customHeight="1">
      <c r="A18" s="10" t="s">
        <v>36</v>
      </c>
      <c r="B18" s="11">
        <f>SUM(B14:B17)</f>
        <v>3.1</v>
      </c>
      <c r="C18" s="11">
        <f t="shared" ref="C18:E18" si="3">SUM(C14:C17)</f>
        <v>0.2</v>
      </c>
      <c r="D18" s="11">
        <f t="shared" si="3"/>
        <v>2.65</v>
      </c>
      <c r="E18" s="11">
        <f t="shared" si="3"/>
        <v>0.25</v>
      </c>
      <c r="F18" s="12">
        <f>SUM(F14:F17)</f>
        <v>154.02282768777613</v>
      </c>
      <c r="G18" s="19"/>
      <c r="H18" s="18"/>
      <c r="I18" s="18"/>
      <c r="J18" s="18"/>
      <c r="K18" s="18"/>
      <c r="L18" s="18"/>
      <c r="M18" s="18"/>
    </row>
  </sheetData>
  <mergeCells count="14">
    <mergeCell ref="A1:M1"/>
    <mergeCell ref="A13:M13"/>
    <mergeCell ref="B3:B4"/>
    <mergeCell ref="F3:F4"/>
    <mergeCell ref="C3:E3"/>
    <mergeCell ref="A3:A4"/>
    <mergeCell ref="J3:J4"/>
    <mergeCell ref="K3:K4"/>
    <mergeCell ref="L3:L4"/>
    <mergeCell ref="M3:M4"/>
    <mergeCell ref="A5:M5"/>
    <mergeCell ref="G3:G4"/>
    <mergeCell ref="H3:H4"/>
    <mergeCell ref="I3:I4"/>
  </mergeCells>
  <pageMargins left="0.7" right="0.7" top="0.75" bottom="0.75" header="0.3" footer="0.3"/>
  <pageSetup paperSize="5" scale="7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18"/>
  <sheetViews>
    <sheetView showGridLines="0" workbookViewId="0">
      <selection sqref="A1:M18"/>
    </sheetView>
  </sheetViews>
  <sheetFormatPr defaultRowHeight="15"/>
  <cols>
    <col min="1" max="1" width="52.5703125" bestFit="1" customWidth="1"/>
    <col min="2" max="2" width="12.140625" customWidth="1"/>
    <col min="3" max="5" width="12.85546875" customWidth="1"/>
    <col min="6" max="6" width="12.140625" customWidth="1"/>
    <col min="7" max="7" width="15.7109375" bestFit="1" customWidth="1"/>
    <col min="8" max="8" width="10.7109375" customWidth="1"/>
    <col min="9" max="9" width="12.85546875" customWidth="1"/>
    <col min="10" max="10" width="12.140625" customWidth="1"/>
    <col min="11" max="11" width="15.7109375" customWidth="1"/>
    <col min="12" max="12" width="12.140625" customWidth="1"/>
    <col min="13" max="13" width="24.28515625" customWidth="1"/>
  </cols>
  <sheetData>
    <row r="1" spans="1:13">
      <c r="A1" s="74" t="s">
        <v>85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</row>
    <row r="2" spans="1:13">
      <c r="A2" s="13"/>
      <c r="B2" s="14"/>
      <c r="C2" s="14"/>
      <c r="D2" s="14"/>
      <c r="E2" s="14"/>
      <c r="F2" s="15"/>
      <c r="G2" s="5"/>
      <c r="H2" s="5"/>
      <c r="I2" s="5"/>
      <c r="J2" s="5"/>
      <c r="K2" s="5"/>
      <c r="L2" s="5"/>
      <c r="M2" s="5"/>
    </row>
    <row r="3" spans="1:13" ht="22.5" customHeight="1">
      <c r="A3" s="92" t="s">
        <v>28</v>
      </c>
      <c r="B3" s="89" t="s">
        <v>34</v>
      </c>
      <c r="C3" s="91" t="s">
        <v>33</v>
      </c>
      <c r="D3" s="91"/>
      <c r="E3" s="91"/>
      <c r="F3" s="90" t="s">
        <v>32</v>
      </c>
      <c r="G3" s="90" t="s">
        <v>48</v>
      </c>
      <c r="H3" s="90" t="s">
        <v>49</v>
      </c>
      <c r="I3" s="90" t="s">
        <v>50</v>
      </c>
      <c r="J3" s="90" t="s">
        <v>53</v>
      </c>
      <c r="K3" s="90" t="s">
        <v>51</v>
      </c>
      <c r="L3" s="90" t="s">
        <v>54</v>
      </c>
      <c r="M3" s="90" t="s">
        <v>52</v>
      </c>
    </row>
    <row r="4" spans="1:13" ht="22.5" customHeight="1">
      <c r="A4" s="92"/>
      <c r="B4" s="89"/>
      <c r="C4" s="9" t="s">
        <v>29</v>
      </c>
      <c r="D4" s="9" t="s">
        <v>30</v>
      </c>
      <c r="E4" s="9" t="s">
        <v>31</v>
      </c>
      <c r="F4" s="90"/>
      <c r="G4" s="90"/>
      <c r="H4" s="90"/>
      <c r="I4" s="90"/>
      <c r="J4" s="90"/>
      <c r="K4" s="90"/>
      <c r="L4" s="90"/>
      <c r="M4" s="90"/>
    </row>
    <row r="5" spans="1:13">
      <c r="A5" s="86" t="s">
        <v>45</v>
      </c>
      <c r="B5" s="87"/>
      <c r="C5" s="87"/>
      <c r="D5" s="87"/>
      <c r="E5" s="87"/>
      <c r="F5" s="87"/>
      <c r="G5" s="87"/>
      <c r="H5" s="87"/>
      <c r="I5" s="87"/>
      <c r="J5" s="87"/>
      <c r="K5" s="87"/>
      <c r="L5" s="87"/>
      <c r="M5" s="88"/>
    </row>
    <row r="6" spans="1:13">
      <c r="A6" s="16" t="s">
        <v>40</v>
      </c>
      <c r="B6" s="20">
        <f>SUM(C6:E6)</f>
        <v>1</v>
      </c>
      <c r="C6" s="20">
        <v>0.25</v>
      </c>
      <c r="D6" s="20">
        <v>0.75</v>
      </c>
      <c r="E6" s="20">
        <v>0</v>
      </c>
      <c r="F6" s="21">
        <f>$C6*man_local+$D6*tech_local+$E6*cler_local</f>
        <v>51.774668630338738</v>
      </c>
      <c r="G6" s="19" t="s">
        <v>55</v>
      </c>
      <c r="H6" s="19" t="s">
        <v>57</v>
      </c>
      <c r="I6" s="19">
        <v>1</v>
      </c>
      <c r="J6" s="19" t="s">
        <v>58</v>
      </c>
      <c r="K6" s="19" t="s">
        <v>59</v>
      </c>
      <c r="L6" s="19" t="s">
        <v>60</v>
      </c>
      <c r="M6" s="19" t="s">
        <v>61</v>
      </c>
    </row>
    <row r="7" spans="1:13">
      <c r="A7" s="7" t="s">
        <v>39</v>
      </c>
      <c r="B7" s="22">
        <f>SUM(C7:E7)</f>
        <v>3</v>
      </c>
      <c r="C7" s="22">
        <v>0</v>
      </c>
      <c r="D7" s="22">
        <v>3</v>
      </c>
      <c r="E7" s="22">
        <v>0</v>
      </c>
      <c r="F7" s="23">
        <f>$C7*man_local+$D7*tech_local+$E7*cler_local</f>
        <v>132.32695139911635</v>
      </c>
      <c r="G7" s="19" t="s">
        <v>55</v>
      </c>
      <c r="H7" s="19" t="s">
        <v>57</v>
      </c>
      <c r="I7" s="19">
        <v>1</v>
      </c>
      <c r="J7" s="19" t="s">
        <v>58</v>
      </c>
      <c r="K7" s="19" t="s">
        <v>59</v>
      </c>
      <c r="L7" s="19" t="s">
        <v>60</v>
      </c>
      <c r="M7" s="19" t="s">
        <v>61</v>
      </c>
    </row>
    <row r="8" spans="1:13">
      <c r="A8" s="7" t="s">
        <v>90</v>
      </c>
      <c r="B8" s="22">
        <f t="shared" ref="B8:B9" si="0">SUM(C8:E8)</f>
        <v>0.5</v>
      </c>
      <c r="C8" s="22">
        <v>0.1</v>
      </c>
      <c r="D8" s="22">
        <v>0.4</v>
      </c>
      <c r="E8" s="22">
        <v>0</v>
      </c>
      <c r="F8" s="23">
        <f>$C8*man_local+$D8*tech_local+$E8*cler_local</f>
        <v>25.120765832106041</v>
      </c>
      <c r="G8" s="19" t="s">
        <v>55</v>
      </c>
      <c r="H8" s="19" t="s">
        <v>57</v>
      </c>
      <c r="I8" s="19">
        <v>1</v>
      </c>
      <c r="J8" s="19" t="s">
        <v>58</v>
      </c>
      <c r="K8" s="19" t="s">
        <v>59</v>
      </c>
      <c r="L8" s="19" t="s">
        <v>60</v>
      </c>
      <c r="M8" s="19" t="s">
        <v>61</v>
      </c>
    </row>
    <row r="9" spans="1:13">
      <c r="A9" s="7" t="s">
        <v>41</v>
      </c>
      <c r="B9" s="22">
        <f t="shared" si="0"/>
        <v>0.35</v>
      </c>
      <c r="C9" s="22">
        <v>0.1</v>
      </c>
      <c r="D9" s="22">
        <v>0</v>
      </c>
      <c r="E9" s="22">
        <v>0.25</v>
      </c>
      <c r="F9" s="23">
        <f>$C9*man_local+$D9*tech_local+$E9*cler_local</f>
        <v>14.0419734904271</v>
      </c>
      <c r="G9" s="19" t="s">
        <v>55</v>
      </c>
      <c r="H9" s="19" t="s">
        <v>57</v>
      </c>
      <c r="I9" s="19">
        <v>1</v>
      </c>
      <c r="J9" s="19" t="s">
        <v>58</v>
      </c>
      <c r="K9" s="19" t="s">
        <v>59</v>
      </c>
      <c r="L9" s="19" t="s">
        <v>60</v>
      </c>
      <c r="M9" s="19" t="s">
        <v>61</v>
      </c>
    </row>
    <row r="10" spans="1:13">
      <c r="A10" s="7" t="s">
        <v>42</v>
      </c>
      <c r="B10" s="22">
        <f>SUM(C10:E10)</f>
        <v>0.6</v>
      </c>
      <c r="C10" s="22">
        <v>0.1</v>
      </c>
      <c r="D10" s="22">
        <v>0.25</v>
      </c>
      <c r="E10" s="22">
        <v>0.25</v>
      </c>
      <c r="F10" s="23">
        <f>$C10*man_local+$D10*tech_local+$E10*cler_local</f>
        <v>25.069219440353464</v>
      </c>
      <c r="G10" s="19" t="s">
        <v>56</v>
      </c>
      <c r="H10" s="19" t="s">
        <v>57</v>
      </c>
      <c r="I10" s="19">
        <v>1</v>
      </c>
      <c r="J10" s="19" t="s">
        <v>58</v>
      </c>
      <c r="K10" s="19" t="s">
        <v>59</v>
      </c>
      <c r="L10" s="19" t="s">
        <v>60</v>
      </c>
      <c r="M10" s="19" t="s">
        <v>61</v>
      </c>
    </row>
    <row r="11" spans="1:13">
      <c r="A11" s="10" t="s">
        <v>35</v>
      </c>
      <c r="B11" s="11">
        <f>SUM(B6:B10)</f>
        <v>5.4499999999999993</v>
      </c>
      <c r="C11" s="11">
        <f t="shared" ref="C11:E11" si="1">SUM(C6:C10)</f>
        <v>0.54999999999999993</v>
      </c>
      <c r="D11" s="11">
        <f t="shared" si="1"/>
        <v>4.4000000000000004</v>
      </c>
      <c r="E11" s="11">
        <f t="shared" si="1"/>
        <v>0.5</v>
      </c>
      <c r="F11" s="12">
        <f>SUM(F6:F10)</f>
        <v>248.33357879234168</v>
      </c>
      <c r="G11" s="19"/>
      <c r="H11" s="18"/>
      <c r="I11" s="18"/>
      <c r="J11" s="18"/>
      <c r="K11" s="18"/>
      <c r="L11" s="18"/>
      <c r="M11" s="18"/>
    </row>
    <row r="12" spans="1:13" ht="7.5" customHeight="1">
      <c r="A12" s="13"/>
      <c r="B12" s="14"/>
      <c r="C12" s="14"/>
      <c r="D12" s="14"/>
      <c r="E12" s="14"/>
      <c r="F12" s="15"/>
      <c r="G12" s="5"/>
      <c r="H12" s="5"/>
      <c r="I12" s="5"/>
      <c r="J12" s="5"/>
      <c r="K12" s="5"/>
      <c r="L12" s="5"/>
      <c r="M12" s="5"/>
    </row>
    <row r="13" spans="1:13">
      <c r="A13" s="86" t="s">
        <v>44</v>
      </c>
      <c r="B13" s="87"/>
      <c r="C13" s="87"/>
      <c r="D13" s="87"/>
      <c r="E13" s="87"/>
      <c r="F13" s="87"/>
      <c r="G13" s="87"/>
      <c r="H13" s="87"/>
      <c r="I13" s="87"/>
      <c r="J13" s="87"/>
      <c r="K13" s="87"/>
      <c r="L13" s="87"/>
      <c r="M13" s="88"/>
    </row>
    <row r="14" spans="1:13">
      <c r="A14" s="17" t="s">
        <v>43</v>
      </c>
      <c r="B14" s="20">
        <f t="shared" ref="B14:B17" si="2">SUM(C14:E14)</f>
        <v>0.5</v>
      </c>
      <c r="C14" s="20">
        <v>0</v>
      </c>
      <c r="D14" s="20">
        <v>0.5</v>
      </c>
      <c r="E14" s="20">
        <v>0</v>
      </c>
      <c r="F14" s="21">
        <f>$C14*man_local+$D14*tech_local+$E14*cler_local</f>
        <v>22.054491899852724</v>
      </c>
      <c r="G14" s="19" t="s">
        <v>56</v>
      </c>
      <c r="H14" s="19" t="s">
        <v>57</v>
      </c>
      <c r="I14" s="19">
        <v>1</v>
      </c>
      <c r="J14" s="19" t="s">
        <v>58</v>
      </c>
      <c r="K14" s="19" t="s">
        <v>59</v>
      </c>
      <c r="L14" s="19" t="s">
        <v>60</v>
      </c>
      <c r="M14" s="19" t="s">
        <v>61</v>
      </c>
    </row>
    <row r="15" spans="1:13">
      <c r="A15" s="8" t="s">
        <v>46</v>
      </c>
      <c r="B15" s="22">
        <f t="shared" si="2"/>
        <v>2</v>
      </c>
      <c r="C15" s="22">
        <v>0</v>
      </c>
      <c r="D15" s="22">
        <v>2</v>
      </c>
      <c r="E15" s="22">
        <v>0</v>
      </c>
      <c r="F15" s="23">
        <f>$C15*man_local+$D15*tech_local+$E15*cler_local</f>
        <v>88.217967599410898</v>
      </c>
      <c r="G15" s="19" t="s">
        <v>56</v>
      </c>
      <c r="H15" s="19" t="s">
        <v>57</v>
      </c>
      <c r="I15" s="19">
        <v>1</v>
      </c>
      <c r="J15" s="19" t="s">
        <v>58</v>
      </c>
      <c r="K15" s="19" t="s">
        <v>59</v>
      </c>
      <c r="L15" s="19" t="s">
        <v>60</v>
      </c>
      <c r="M15" s="19" t="s">
        <v>61</v>
      </c>
    </row>
    <row r="16" spans="1:13">
      <c r="A16" s="8" t="s">
        <v>95</v>
      </c>
      <c r="B16" s="22">
        <f t="shared" si="2"/>
        <v>0.25</v>
      </c>
      <c r="C16" s="22">
        <v>0.1</v>
      </c>
      <c r="D16" s="22">
        <v>0.15</v>
      </c>
      <c r="E16" s="22">
        <v>0</v>
      </c>
      <c r="F16" s="23">
        <f>$C16*man_local+$D16*tech_local+$E16*cler_local</f>
        <v>14.093519882179677</v>
      </c>
      <c r="G16" s="19" t="s">
        <v>56</v>
      </c>
      <c r="H16" s="19" t="s">
        <v>57</v>
      </c>
      <c r="I16" s="19">
        <v>1</v>
      </c>
      <c r="J16" s="19" t="s">
        <v>58</v>
      </c>
      <c r="K16" s="19" t="s">
        <v>59</v>
      </c>
      <c r="L16" s="19" t="s">
        <v>60</v>
      </c>
      <c r="M16" s="19" t="s">
        <v>61</v>
      </c>
    </row>
    <row r="17" spans="1:13">
      <c r="A17" s="8" t="s">
        <v>47</v>
      </c>
      <c r="B17" s="22">
        <f t="shared" si="2"/>
        <v>0.35</v>
      </c>
      <c r="C17" s="22">
        <v>0.1</v>
      </c>
      <c r="D17" s="22">
        <v>0</v>
      </c>
      <c r="E17" s="22">
        <v>0.25</v>
      </c>
      <c r="F17" s="23">
        <f>$C17*man_local+$D17*tech_local+$E17*cler_local</f>
        <v>14.0419734904271</v>
      </c>
      <c r="G17" s="19" t="s">
        <v>56</v>
      </c>
      <c r="H17" s="19" t="s">
        <v>57</v>
      </c>
      <c r="I17" s="19">
        <v>1</v>
      </c>
      <c r="J17" s="19" t="s">
        <v>58</v>
      </c>
      <c r="K17" s="19" t="s">
        <v>59</v>
      </c>
      <c r="L17" s="19" t="s">
        <v>60</v>
      </c>
      <c r="M17" s="19" t="s">
        <v>61</v>
      </c>
    </row>
    <row r="18" spans="1:13">
      <c r="A18" s="10" t="s">
        <v>36</v>
      </c>
      <c r="B18" s="11">
        <f>SUM(B14:B17)</f>
        <v>3.1</v>
      </c>
      <c r="C18" s="11">
        <f t="shared" ref="C18:E18" si="3">SUM(C14:C17)</f>
        <v>0.2</v>
      </c>
      <c r="D18" s="11">
        <f t="shared" si="3"/>
        <v>2.65</v>
      </c>
      <c r="E18" s="11">
        <f t="shared" si="3"/>
        <v>0.25</v>
      </c>
      <c r="F18" s="12">
        <f>SUM(F14:F17)</f>
        <v>138.40795287187041</v>
      </c>
      <c r="G18" s="19"/>
      <c r="H18" s="18"/>
      <c r="I18" s="18"/>
      <c r="J18" s="18"/>
      <c r="K18" s="18"/>
      <c r="L18" s="18"/>
      <c r="M18" s="18"/>
    </row>
  </sheetData>
  <mergeCells count="14">
    <mergeCell ref="A5:M5"/>
    <mergeCell ref="A13:M13"/>
    <mergeCell ref="A1:M1"/>
    <mergeCell ref="A3:A4"/>
    <mergeCell ref="B3:B4"/>
    <mergeCell ref="C3:E3"/>
    <mergeCell ref="F3:F4"/>
    <mergeCell ref="G3:G4"/>
    <mergeCell ref="H3:H4"/>
    <mergeCell ref="I3:I4"/>
    <mergeCell ref="J3:J4"/>
    <mergeCell ref="K3:K4"/>
    <mergeCell ref="L3:L4"/>
    <mergeCell ref="M3:M4"/>
  </mergeCells>
  <pageMargins left="0.7" right="0.7" top="0.75" bottom="0.75" header="0.3" footer="0.3"/>
  <pageSetup paperSize="5" scale="7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18"/>
  <sheetViews>
    <sheetView showGridLines="0" workbookViewId="0">
      <selection sqref="A1:M18"/>
    </sheetView>
  </sheetViews>
  <sheetFormatPr defaultRowHeight="15"/>
  <cols>
    <col min="1" max="1" width="52.5703125" bestFit="1" customWidth="1"/>
    <col min="2" max="2" width="12.140625" customWidth="1"/>
    <col min="3" max="5" width="12.85546875" customWidth="1"/>
    <col min="6" max="6" width="12.140625" customWidth="1"/>
    <col min="7" max="7" width="15.7109375" bestFit="1" customWidth="1"/>
    <col min="8" max="8" width="10.7109375" customWidth="1"/>
    <col min="9" max="9" width="12.85546875" customWidth="1"/>
    <col min="10" max="10" width="12.140625" customWidth="1"/>
    <col min="11" max="11" width="15.7109375" customWidth="1"/>
    <col min="12" max="12" width="12.140625" customWidth="1"/>
    <col min="13" max="13" width="24.28515625" customWidth="1"/>
  </cols>
  <sheetData>
    <row r="1" spans="1:13">
      <c r="A1" s="74" t="s">
        <v>84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</row>
    <row r="2" spans="1:13">
      <c r="A2" s="13"/>
      <c r="B2" s="14"/>
      <c r="C2" s="14"/>
      <c r="D2" s="14"/>
      <c r="E2" s="14"/>
      <c r="F2" s="15"/>
      <c r="G2" s="5"/>
      <c r="H2" s="5"/>
      <c r="I2" s="5"/>
      <c r="J2" s="5"/>
      <c r="K2" s="5"/>
      <c r="L2" s="5"/>
      <c r="M2" s="5"/>
    </row>
    <row r="3" spans="1:13" ht="22.5" customHeight="1">
      <c r="A3" s="92" t="s">
        <v>28</v>
      </c>
      <c r="B3" s="89" t="s">
        <v>34</v>
      </c>
      <c r="C3" s="91" t="s">
        <v>33</v>
      </c>
      <c r="D3" s="91"/>
      <c r="E3" s="91"/>
      <c r="F3" s="90" t="s">
        <v>32</v>
      </c>
      <c r="G3" s="90" t="s">
        <v>48</v>
      </c>
      <c r="H3" s="90" t="s">
        <v>49</v>
      </c>
      <c r="I3" s="90" t="s">
        <v>50</v>
      </c>
      <c r="J3" s="90" t="s">
        <v>53</v>
      </c>
      <c r="K3" s="90" t="s">
        <v>51</v>
      </c>
      <c r="L3" s="90" t="s">
        <v>54</v>
      </c>
      <c r="M3" s="90" t="s">
        <v>52</v>
      </c>
    </row>
    <row r="4" spans="1:13" ht="22.5" customHeight="1">
      <c r="A4" s="92"/>
      <c r="B4" s="89"/>
      <c r="C4" s="9" t="s">
        <v>29</v>
      </c>
      <c r="D4" s="9" t="s">
        <v>30</v>
      </c>
      <c r="E4" s="9" t="s">
        <v>31</v>
      </c>
      <c r="F4" s="90"/>
      <c r="G4" s="90"/>
      <c r="H4" s="90"/>
      <c r="I4" s="90"/>
      <c r="J4" s="90"/>
      <c r="K4" s="90"/>
      <c r="L4" s="90"/>
      <c r="M4" s="90"/>
    </row>
    <row r="5" spans="1:13">
      <c r="A5" s="86" t="s">
        <v>45</v>
      </c>
      <c r="B5" s="87"/>
      <c r="C5" s="87"/>
      <c r="D5" s="87"/>
      <c r="E5" s="87"/>
      <c r="F5" s="87"/>
      <c r="G5" s="87"/>
      <c r="H5" s="87"/>
      <c r="I5" s="87"/>
      <c r="J5" s="87"/>
      <c r="K5" s="87"/>
      <c r="L5" s="87"/>
      <c r="M5" s="88"/>
    </row>
    <row r="6" spans="1:13">
      <c r="A6" s="16" t="s">
        <v>40</v>
      </c>
      <c r="B6" s="20">
        <f>SUM(C6:E6)</f>
        <v>1</v>
      </c>
      <c r="C6" s="20">
        <v>0.25</v>
      </c>
      <c r="D6" s="20">
        <v>0.75</v>
      </c>
      <c r="E6" s="20">
        <v>0</v>
      </c>
      <c r="F6" s="21">
        <f>$C6*man_nonprofit+$D6*tech_nonprofit+$E6*cler_nonprofit</f>
        <v>61.732093663911847</v>
      </c>
      <c r="G6" s="19" t="s">
        <v>55</v>
      </c>
      <c r="H6" s="19" t="s">
        <v>57</v>
      </c>
      <c r="I6" s="19">
        <v>1</v>
      </c>
      <c r="J6" s="19" t="s">
        <v>58</v>
      </c>
      <c r="K6" s="19" t="s">
        <v>59</v>
      </c>
      <c r="L6" s="19" t="s">
        <v>60</v>
      </c>
      <c r="M6" s="19" t="s">
        <v>61</v>
      </c>
    </row>
    <row r="7" spans="1:13">
      <c r="A7" s="7" t="s">
        <v>39</v>
      </c>
      <c r="B7" s="22">
        <f>SUM(C7:E7)</f>
        <v>3</v>
      </c>
      <c r="C7" s="22">
        <v>0</v>
      </c>
      <c r="D7" s="22">
        <v>3</v>
      </c>
      <c r="E7" s="22">
        <v>0</v>
      </c>
      <c r="F7" s="23">
        <f>$C7*man_nonprofit+$D7*tech_nonprofit+$E7*cler_nonprofit</f>
        <v>171.77685950413223</v>
      </c>
      <c r="G7" s="19" t="s">
        <v>55</v>
      </c>
      <c r="H7" s="19" t="s">
        <v>57</v>
      </c>
      <c r="I7" s="19">
        <v>1</v>
      </c>
      <c r="J7" s="19" t="s">
        <v>58</v>
      </c>
      <c r="K7" s="19" t="s">
        <v>59</v>
      </c>
      <c r="L7" s="19" t="s">
        <v>60</v>
      </c>
      <c r="M7" s="19" t="s">
        <v>61</v>
      </c>
    </row>
    <row r="8" spans="1:13">
      <c r="A8" s="7" t="s">
        <v>90</v>
      </c>
      <c r="B8" s="22">
        <f t="shared" ref="B8:B9" si="0">SUM(C8:E8)</f>
        <v>0.5</v>
      </c>
      <c r="C8" s="22">
        <v>0.1</v>
      </c>
      <c r="D8" s="22">
        <v>0.4</v>
      </c>
      <c r="E8" s="22">
        <v>0</v>
      </c>
      <c r="F8" s="23">
        <f>$C8*man_nonprofit+$D8*tech_nonprofit+$E8*cler_nonprofit</f>
        <v>30.418732782369148</v>
      </c>
      <c r="G8" s="19" t="s">
        <v>55</v>
      </c>
      <c r="H8" s="19" t="s">
        <v>57</v>
      </c>
      <c r="I8" s="19">
        <v>1</v>
      </c>
      <c r="J8" s="19" t="s">
        <v>58</v>
      </c>
      <c r="K8" s="19" t="s">
        <v>59</v>
      </c>
      <c r="L8" s="19" t="s">
        <v>60</v>
      </c>
      <c r="M8" s="19" t="s">
        <v>61</v>
      </c>
    </row>
    <row r="9" spans="1:13">
      <c r="A9" s="7" t="s">
        <v>41</v>
      </c>
      <c r="B9" s="22">
        <f t="shared" si="0"/>
        <v>0.35</v>
      </c>
      <c r="C9" s="22">
        <v>0.1</v>
      </c>
      <c r="D9" s="22">
        <v>0</v>
      </c>
      <c r="E9" s="22">
        <v>0.25</v>
      </c>
      <c r="F9" s="23">
        <f>$C9*man_nonprofit+$D9*tech_nonprofit+$E9*cler_nonprofit</f>
        <v>13.69283746556474</v>
      </c>
      <c r="G9" s="19" t="s">
        <v>55</v>
      </c>
      <c r="H9" s="19" t="s">
        <v>57</v>
      </c>
      <c r="I9" s="19">
        <v>1</v>
      </c>
      <c r="J9" s="19" t="s">
        <v>58</v>
      </c>
      <c r="K9" s="19" t="s">
        <v>59</v>
      </c>
      <c r="L9" s="19" t="s">
        <v>60</v>
      </c>
      <c r="M9" s="19" t="s">
        <v>61</v>
      </c>
    </row>
    <row r="10" spans="1:13">
      <c r="A10" s="7" t="s">
        <v>42</v>
      </c>
      <c r="B10" s="22">
        <f>SUM(C10:E10)</f>
        <v>0.6</v>
      </c>
      <c r="C10" s="22">
        <v>0.1</v>
      </c>
      <c r="D10" s="22">
        <v>0.25</v>
      </c>
      <c r="E10" s="22">
        <v>0.25</v>
      </c>
      <c r="F10" s="23">
        <f>$C10*man_nonprofit+$D10*tech_nonprofit+$E10*cler_nonprofit</f>
        <v>28.007575757575761</v>
      </c>
      <c r="G10" s="19" t="s">
        <v>56</v>
      </c>
      <c r="H10" s="19" t="s">
        <v>57</v>
      </c>
      <c r="I10" s="19">
        <v>1</v>
      </c>
      <c r="J10" s="19" t="s">
        <v>58</v>
      </c>
      <c r="K10" s="19" t="s">
        <v>59</v>
      </c>
      <c r="L10" s="19" t="s">
        <v>60</v>
      </c>
      <c r="M10" s="19" t="s">
        <v>61</v>
      </c>
    </row>
    <row r="11" spans="1:13">
      <c r="A11" s="10" t="s">
        <v>35</v>
      </c>
      <c r="B11" s="11">
        <f>SUM(B6:B10)</f>
        <v>5.4499999999999993</v>
      </c>
      <c r="C11" s="11">
        <f t="shared" ref="C11:E11" si="1">SUM(C6:C10)</f>
        <v>0.54999999999999993</v>
      </c>
      <c r="D11" s="11">
        <f t="shared" si="1"/>
        <v>4.4000000000000004</v>
      </c>
      <c r="E11" s="11">
        <f t="shared" si="1"/>
        <v>0.5</v>
      </c>
      <c r="F11" s="12">
        <f>SUM(F6:F10)</f>
        <v>305.62809917355372</v>
      </c>
      <c r="G11" s="19"/>
      <c r="H11" s="18"/>
      <c r="I11" s="18"/>
      <c r="J11" s="18"/>
      <c r="K11" s="18"/>
      <c r="L11" s="18"/>
      <c r="M11" s="18"/>
    </row>
    <row r="12" spans="1:13" ht="7.5" customHeight="1">
      <c r="A12" s="13"/>
      <c r="B12" s="14"/>
      <c r="C12" s="14"/>
      <c r="D12" s="14"/>
      <c r="E12" s="14"/>
      <c r="F12" s="15"/>
      <c r="G12" s="5"/>
      <c r="H12" s="5"/>
      <c r="I12" s="5"/>
      <c r="J12" s="5"/>
      <c r="K12" s="5"/>
      <c r="L12" s="5"/>
      <c r="M12" s="5"/>
    </row>
    <row r="13" spans="1:13">
      <c r="A13" s="86" t="s">
        <v>44</v>
      </c>
      <c r="B13" s="87"/>
      <c r="C13" s="87"/>
      <c r="D13" s="87"/>
      <c r="E13" s="87"/>
      <c r="F13" s="87"/>
      <c r="G13" s="87"/>
      <c r="H13" s="87"/>
      <c r="I13" s="87"/>
      <c r="J13" s="87"/>
      <c r="K13" s="87"/>
      <c r="L13" s="87"/>
      <c r="M13" s="88"/>
    </row>
    <row r="14" spans="1:13">
      <c r="A14" s="17" t="s">
        <v>43</v>
      </c>
      <c r="B14" s="20">
        <f t="shared" ref="B14:B17" si="2">SUM(C14:E14)</f>
        <v>0.5</v>
      </c>
      <c r="C14" s="20">
        <v>0</v>
      </c>
      <c r="D14" s="20">
        <v>0.5</v>
      </c>
      <c r="E14" s="20">
        <v>0</v>
      </c>
      <c r="F14" s="21">
        <f>$C14*man_nonprofit+$D14*tech_nonprofit+$E14*cler_nonprofit</f>
        <v>28.62947658402204</v>
      </c>
      <c r="G14" s="19" t="s">
        <v>56</v>
      </c>
      <c r="H14" s="19" t="s">
        <v>57</v>
      </c>
      <c r="I14" s="19">
        <v>1</v>
      </c>
      <c r="J14" s="19" t="s">
        <v>58</v>
      </c>
      <c r="K14" s="19" t="s">
        <v>59</v>
      </c>
      <c r="L14" s="19" t="s">
        <v>60</v>
      </c>
      <c r="M14" s="19" t="s">
        <v>61</v>
      </c>
    </row>
    <row r="15" spans="1:13">
      <c r="A15" s="8" t="s">
        <v>46</v>
      </c>
      <c r="B15" s="22">
        <f t="shared" si="2"/>
        <v>2</v>
      </c>
      <c r="C15" s="22">
        <v>0</v>
      </c>
      <c r="D15" s="22">
        <v>2</v>
      </c>
      <c r="E15" s="22">
        <v>0</v>
      </c>
      <c r="F15" s="23">
        <f>$C15*man_nonprofit+$D15*tech_nonprofit+$E15*cler_nonprofit</f>
        <v>114.51790633608816</v>
      </c>
      <c r="G15" s="19" t="s">
        <v>56</v>
      </c>
      <c r="H15" s="19" t="s">
        <v>57</v>
      </c>
      <c r="I15" s="19">
        <v>1</v>
      </c>
      <c r="J15" s="19" t="s">
        <v>58</v>
      </c>
      <c r="K15" s="19" t="s">
        <v>59</v>
      </c>
      <c r="L15" s="19" t="s">
        <v>60</v>
      </c>
      <c r="M15" s="19" t="s">
        <v>61</v>
      </c>
    </row>
    <row r="16" spans="1:13">
      <c r="A16" s="8" t="s">
        <v>95</v>
      </c>
      <c r="B16" s="22">
        <f t="shared" si="2"/>
        <v>0.25</v>
      </c>
      <c r="C16" s="22">
        <v>0.1</v>
      </c>
      <c r="D16" s="22">
        <v>0.15</v>
      </c>
      <c r="E16" s="22">
        <v>0</v>
      </c>
      <c r="F16" s="23">
        <f>$C16*man_nonprofit+$D16*tech_nonprofit+$E16*cler_nonprofit</f>
        <v>16.103994490358126</v>
      </c>
      <c r="G16" s="19" t="s">
        <v>56</v>
      </c>
      <c r="H16" s="19" t="s">
        <v>57</v>
      </c>
      <c r="I16" s="19">
        <v>1</v>
      </c>
      <c r="J16" s="19" t="s">
        <v>58</v>
      </c>
      <c r="K16" s="19" t="s">
        <v>59</v>
      </c>
      <c r="L16" s="19" t="s">
        <v>60</v>
      </c>
      <c r="M16" s="19" t="s">
        <v>61</v>
      </c>
    </row>
    <row r="17" spans="1:13">
      <c r="A17" s="8" t="s">
        <v>47</v>
      </c>
      <c r="B17" s="22">
        <f t="shared" si="2"/>
        <v>0.35</v>
      </c>
      <c r="C17" s="22">
        <v>0.1</v>
      </c>
      <c r="D17" s="22">
        <v>0</v>
      </c>
      <c r="E17" s="22">
        <v>0.25</v>
      </c>
      <c r="F17" s="23">
        <f>$C17*man_nonprofit+$D17*tech_nonprofit+$E17*cler_nonprofit</f>
        <v>13.69283746556474</v>
      </c>
      <c r="G17" s="19" t="s">
        <v>56</v>
      </c>
      <c r="H17" s="19" t="s">
        <v>57</v>
      </c>
      <c r="I17" s="19">
        <v>1</v>
      </c>
      <c r="J17" s="19" t="s">
        <v>58</v>
      </c>
      <c r="K17" s="19" t="s">
        <v>59</v>
      </c>
      <c r="L17" s="19" t="s">
        <v>60</v>
      </c>
      <c r="M17" s="19" t="s">
        <v>61</v>
      </c>
    </row>
    <row r="18" spans="1:13">
      <c r="A18" s="10" t="s">
        <v>36</v>
      </c>
      <c r="B18" s="11">
        <f>SUM(B14:B17)</f>
        <v>3.1</v>
      </c>
      <c r="C18" s="11">
        <f t="shared" ref="C18:E18" si="3">SUM(C14:C17)</f>
        <v>0.2</v>
      </c>
      <c r="D18" s="11">
        <f t="shared" si="3"/>
        <v>2.65</v>
      </c>
      <c r="E18" s="11">
        <f t="shared" si="3"/>
        <v>0.25</v>
      </c>
      <c r="F18" s="12">
        <f>SUM(F14:F17)</f>
        <v>172.94421487603307</v>
      </c>
      <c r="G18" s="19"/>
      <c r="H18" s="18"/>
      <c r="I18" s="18"/>
      <c r="J18" s="18"/>
      <c r="K18" s="18"/>
      <c r="L18" s="18"/>
      <c r="M18" s="18"/>
    </row>
  </sheetData>
  <mergeCells count="14">
    <mergeCell ref="A5:M5"/>
    <mergeCell ref="A13:M13"/>
    <mergeCell ref="A1:M1"/>
    <mergeCell ref="A3:A4"/>
    <mergeCell ref="B3:B4"/>
    <mergeCell ref="C3:E3"/>
    <mergeCell ref="F3:F4"/>
    <mergeCell ref="G3:G4"/>
    <mergeCell ref="H3:H4"/>
    <mergeCell ref="I3:I4"/>
    <mergeCell ref="J3:J4"/>
    <mergeCell ref="K3:K4"/>
    <mergeCell ref="L3:L4"/>
    <mergeCell ref="M3:M4"/>
  </mergeCells>
  <pageMargins left="0.7" right="0.7" top="0.75" bottom="0.75" header="0.3" footer="0.3"/>
  <pageSetup paperSize="5" scale="7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18"/>
  <sheetViews>
    <sheetView showGridLines="0" workbookViewId="0">
      <selection sqref="A1:M18"/>
    </sheetView>
  </sheetViews>
  <sheetFormatPr defaultRowHeight="15"/>
  <cols>
    <col min="1" max="1" width="52.5703125" bestFit="1" customWidth="1"/>
    <col min="2" max="2" width="12.140625" customWidth="1"/>
    <col min="3" max="5" width="12.85546875" customWidth="1"/>
    <col min="6" max="6" width="12.140625" customWidth="1"/>
    <col min="7" max="7" width="15.7109375" bestFit="1" customWidth="1"/>
    <col min="8" max="8" width="10.7109375" customWidth="1"/>
    <col min="9" max="9" width="12.85546875" customWidth="1"/>
    <col min="10" max="10" width="12.140625" customWidth="1"/>
    <col min="11" max="11" width="15.7109375" customWidth="1"/>
    <col min="12" max="12" width="12.140625" customWidth="1"/>
    <col min="13" max="13" width="24.28515625" customWidth="1"/>
  </cols>
  <sheetData>
    <row r="1" spans="1:13">
      <c r="A1" s="74" t="s">
        <v>83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</row>
    <row r="2" spans="1:13">
      <c r="A2" s="13"/>
      <c r="B2" s="14"/>
      <c r="C2" s="14"/>
      <c r="D2" s="14"/>
      <c r="E2" s="14"/>
      <c r="F2" s="15"/>
      <c r="G2" s="5"/>
      <c r="H2" s="5"/>
      <c r="I2" s="5"/>
      <c r="J2" s="5"/>
      <c r="K2" s="5"/>
      <c r="L2" s="5"/>
      <c r="M2" s="5"/>
    </row>
    <row r="3" spans="1:13" ht="22.5" customHeight="1">
      <c r="A3" s="92" t="s">
        <v>28</v>
      </c>
      <c r="B3" s="89" t="s">
        <v>34</v>
      </c>
      <c r="C3" s="91" t="s">
        <v>33</v>
      </c>
      <c r="D3" s="91"/>
      <c r="E3" s="91"/>
      <c r="F3" s="90" t="s">
        <v>32</v>
      </c>
      <c r="G3" s="90" t="s">
        <v>48</v>
      </c>
      <c r="H3" s="90" t="s">
        <v>49</v>
      </c>
      <c r="I3" s="90" t="s">
        <v>50</v>
      </c>
      <c r="J3" s="90" t="s">
        <v>53</v>
      </c>
      <c r="K3" s="90" t="s">
        <v>51</v>
      </c>
      <c r="L3" s="90" t="s">
        <v>54</v>
      </c>
      <c r="M3" s="90" t="s">
        <v>52</v>
      </c>
    </row>
    <row r="4" spans="1:13" ht="22.5" customHeight="1">
      <c r="A4" s="92"/>
      <c r="B4" s="89"/>
      <c r="C4" s="9" t="s">
        <v>29</v>
      </c>
      <c r="D4" s="9" t="s">
        <v>30</v>
      </c>
      <c r="E4" s="9" t="s">
        <v>31</v>
      </c>
      <c r="F4" s="90"/>
      <c r="G4" s="90"/>
      <c r="H4" s="90"/>
      <c r="I4" s="90"/>
      <c r="J4" s="90"/>
      <c r="K4" s="90"/>
      <c r="L4" s="90"/>
      <c r="M4" s="90"/>
    </row>
    <row r="5" spans="1:13">
      <c r="A5" s="86" t="s">
        <v>45</v>
      </c>
      <c r="B5" s="87"/>
      <c r="C5" s="87"/>
      <c r="D5" s="87"/>
      <c r="E5" s="87"/>
      <c r="F5" s="87"/>
      <c r="G5" s="87"/>
      <c r="H5" s="87"/>
      <c r="I5" s="87"/>
      <c r="J5" s="87"/>
      <c r="K5" s="87"/>
      <c r="L5" s="87"/>
      <c r="M5" s="88"/>
    </row>
    <row r="6" spans="1:13">
      <c r="A6" s="16" t="s">
        <v>40</v>
      </c>
      <c r="B6" s="20">
        <f>SUM(C6:E6)</f>
        <v>1</v>
      </c>
      <c r="C6" s="20">
        <v>1</v>
      </c>
      <c r="D6" s="20">
        <v>0</v>
      </c>
      <c r="E6" s="20">
        <v>0</v>
      </c>
      <c r="F6" s="21">
        <f>$C6*man_private+$D6*tech_private+$E6*cler_private</f>
        <v>59.429892141756547</v>
      </c>
      <c r="G6" s="19" t="s">
        <v>55</v>
      </c>
      <c r="H6" s="19" t="s">
        <v>57</v>
      </c>
      <c r="I6" s="19">
        <v>1</v>
      </c>
      <c r="J6" s="19" t="s">
        <v>58</v>
      </c>
      <c r="K6" s="19" t="s">
        <v>59</v>
      </c>
      <c r="L6" s="19" t="s">
        <v>60</v>
      </c>
      <c r="M6" s="19" t="s">
        <v>61</v>
      </c>
    </row>
    <row r="7" spans="1:13">
      <c r="A7" s="7" t="s">
        <v>39</v>
      </c>
      <c r="B7" s="22">
        <f>SUM(C7:E7)</f>
        <v>1.5</v>
      </c>
      <c r="C7" s="22">
        <v>0.5</v>
      </c>
      <c r="D7" s="22">
        <v>1</v>
      </c>
      <c r="E7" s="22">
        <v>0</v>
      </c>
      <c r="F7" s="23">
        <f>$C7*man_private+$D7*tech_private+$E7*cler_private</f>
        <v>56.317411402157163</v>
      </c>
      <c r="G7" s="19" t="s">
        <v>55</v>
      </c>
      <c r="H7" s="19" t="s">
        <v>57</v>
      </c>
      <c r="I7" s="19">
        <v>1</v>
      </c>
      <c r="J7" s="19" t="s">
        <v>58</v>
      </c>
      <c r="K7" s="19" t="s">
        <v>59</v>
      </c>
      <c r="L7" s="19" t="s">
        <v>60</v>
      </c>
      <c r="M7" s="19" t="s">
        <v>61</v>
      </c>
    </row>
    <row r="8" spans="1:13">
      <c r="A8" s="7" t="s">
        <v>90</v>
      </c>
      <c r="B8" s="22">
        <f t="shared" ref="B8:B9" si="0">SUM(C8:E8)</f>
        <v>0.5</v>
      </c>
      <c r="C8" s="22">
        <v>0.5</v>
      </c>
      <c r="D8" s="22">
        <v>0</v>
      </c>
      <c r="E8" s="22">
        <v>0</v>
      </c>
      <c r="F8" s="23">
        <f>$C8*man_private+$D8*tech_private+$E8*cler_private</f>
        <v>29.714946070878273</v>
      </c>
      <c r="G8" s="19" t="s">
        <v>55</v>
      </c>
      <c r="H8" s="19" t="s">
        <v>57</v>
      </c>
      <c r="I8" s="19">
        <v>1</v>
      </c>
      <c r="J8" s="19" t="s">
        <v>58</v>
      </c>
      <c r="K8" s="19" t="s">
        <v>59</v>
      </c>
      <c r="L8" s="19" t="s">
        <v>60</v>
      </c>
      <c r="M8" s="19" t="s">
        <v>61</v>
      </c>
    </row>
    <row r="9" spans="1:13">
      <c r="A9" s="7" t="s">
        <v>41</v>
      </c>
      <c r="B9" s="22">
        <f t="shared" si="0"/>
        <v>0.35</v>
      </c>
      <c r="C9" s="22">
        <v>0.1</v>
      </c>
      <c r="D9" s="22">
        <v>0</v>
      </c>
      <c r="E9" s="22">
        <v>0.25</v>
      </c>
      <c r="F9" s="23">
        <f>$C9*man_private+$D9*tech_private+$E9*cler_private</f>
        <v>12.395223420647149</v>
      </c>
      <c r="G9" s="19" t="s">
        <v>55</v>
      </c>
      <c r="H9" s="19" t="s">
        <v>57</v>
      </c>
      <c r="I9" s="19">
        <v>1</v>
      </c>
      <c r="J9" s="19" t="s">
        <v>58</v>
      </c>
      <c r="K9" s="19" t="s">
        <v>59</v>
      </c>
      <c r="L9" s="19" t="s">
        <v>60</v>
      </c>
      <c r="M9" s="19" t="s">
        <v>61</v>
      </c>
    </row>
    <row r="10" spans="1:13">
      <c r="A10" s="7" t="s">
        <v>42</v>
      </c>
      <c r="B10" s="22">
        <f>SUM(C10:E10)</f>
        <v>0.6</v>
      </c>
      <c r="C10" s="22">
        <v>0.35</v>
      </c>
      <c r="D10" s="22">
        <v>0</v>
      </c>
      <c r="E10" s="22">
        <v>0.25</v>
      </c>
      <c r="F10" s="23">
        <f>$C10*man_private+$D10*tech_private+$E10*cler_private</f>
        <v>27.252696456086284</v>
      </c>
      <c r="G10" s="19" t="s">
        <v>56</v>
      </c>
      <c r="H10" s="19" t="s">
        <v>57</v>
      </c>
      <c r="I10" s="19">
        <v>1</v>
      </c>
      <c r="J10" s="19" t="s">
        <v>58</v>
      </c>
      <c r="K10" s="19" t="s">
        <v>59</v>
      </c>
      <c r="L10" s="19" t="s">
        <v>60</v>
      </c>
      <c r="M10" s="19" t="s">
        <v>61</v>
      </c>
    </row>
    <row r="11" spans="1:13">
      <c r="A11" s="10" t="s">
        <v>35</v>
      </c>
      <c r="B11" s="11">
        <f>SUM(B6:B10)</f>
        <v>3.95</v>
      </c>
      <c r="C11" s="11">
        <f t="shared" ref="C11:E11" si="1">SUM(C6:C10)</f>
        <v>2.4500000000000002</v>
      </c>
      <c r="D11" s="11">
        <f t="shared" si="1"/>
        <v>1</v>
      </c>
      <c r="E11" s="11">
        <f t="shared" si="1"/>
        <v>0.5</v>
      </c>
      <c r="F11" s="12">
        <f>SUM(F6:F10)</f>
        <v>185.11016949152543</v>
      </c>
      <c r="G11" s="19"/>
      <c r="H11" s="18"/>
      <c r="I11" s="18"/>
      <c r="J11" s="18"/>
      <c r="K11" s="18"/>
      <c r="L11" s="18"/>
      <c r="M11" s="18"/>
    </row>
    <row r="12" spans="1:13" ht="7.5" customHeight="1">
      <c r="A12" s="13"/>
      <c r="B12" s="14"/>
      <c r="C12" s="14"/>
      <c r="D12" s="14"/>
      <c r="E12" s="14"/>
      <c r="F12" s="15"/>
      <c r="G12" s="5"/>
      <c r="H12" s="5"/>
      <c r="I12" s="5"/>
      <c r="J12" s="5"/>
      <c r="K12" s="5"/>
      <c r="L12" s="5"/>
      <c r="M12" s="5"/>
    </row>
    <row r="13" spans="1:13">
      <c r="A13" s="86" t="s">
        <v>44</v>
      </c>
      <c r="B13" s="87"/>
      <c r="C13" s="87"/>
      <c r="D13" s="87"/>
      <c r="E13" s="87"/>
      <c r="F13" s="87"/>
      <c r="G13" s="87"/>
      <c r="H13" s="87"/>
      <c r="I13" s="87"/>
      <c r="J13" s="87"/>
      <c r="K13" s="87"/>
      <c r="L13" s="87"/>
      <c r="M13" s="88"/>
    </row>
    <row r="14" spans="1:13">
      <c r="A14" s="17" t="s">
        <v>43</v>
      </c>
      <c r="B14" s="20">
        <f t="shared" ref="B14:B17" si="2">SUM(C14:E14)</f>
        <v>0.5</v>
      </c>
      <c r="C14" s="20">
        <v>0.5</v>
      </c>
      <c r="D14" s="20">
        <v>0</v>
      </c>
      <c r="E14" s="20">
        <v>0</v>
      </c>
      <c r="F14" s="21">
        <f>$C14*man_private+$D14*tech_private+$E14*cler_private</f>
        <v>29.714946070878273</v>
      </c>
      <c r="G14" s="19" t="s">
        <v>56</v>
      </c>
      <c r="H14" s="19" t="s">
        <v>57</v>
      </c>
      <c r="I14" s="19">
        <v>1</v>
      </c>
      <c r="J14" s="19" t="s">
        <v>58</v>
      </c>
      <c r="K14" s="19" t="s">
        <v>59</v>
      </c>
      <c r="L14" s="19" t="s">
        <v>60</v>
      </c>
      <c r="M14" s="19" t="s">
        <v>61</v>
      </c>
    </row>
    <row r="15" spans="1:13">
      <c r="A15" s="8" t="s">
        <v>46</v>
      </c>
      <c r="B15" s="22">
        <f t="shared" si="2"/>
        <v>1</v>
      </c>
      <c r="C15" s="22">
        <v>0.5</v>
      </c>
      <c r="D15" s="22">
        <v>0.5</v>
      </c>
      <c r="E15" s="22">
        <v>0</v>
      </c>
      <c r="F15" s="23">
        <f>$C15*man_private+$D15*tech_private+$E15*cler_private</f>
        <v>43.016178736517716</v>
      </c>
      <c r="G15" s="19" t="s">
        <v>56</v>
      </c>
      <c r="H15" s="19" t="s">
        <v>57</v>
      </c>
      <c r="I15" s="19">
        <v>1</v>
      </c>
      <c r="J15" s="19" t="s">
        <v>58</v>
      </c>
      <c r="K15" s="19" t="s">
        <v>59</v>
      </c>
      <c r="L15" s="19" t="s">
        <v>60</v>
      </c>
      <c r="M15" s="19" t="s">
        <v>61</v>
      </c>
    </row>
    <row r="16" spans="1:13">
      <c r="A16" s="8" t="s">
        <v>95</v>
      </c>
      <c r="B16" s="22">
        <f t="shared" si="2"/>
        <v>0.25</v>
      </c>
      <c r="C16" s="22">
        <v>0.25</v>
      </c>
      <c r="D16" s="22">
        <v>0</v>
      </c>
      <c r="E16" s="22">
        <v>0</v>
      </c>
      <c r="F16" s="23">
        <f>$C16*man_private+$D16*tech_private+$E16*cler_private</f>
        <v>14.857473035439137</v>
      </c>
      <c r="G16" s="19" t="s">
        <v>56</v>
      </c>
      <c r="H16" s="19" t="s">
        <v>57</v>
      </c>
      <c r="I16" s="19">
        <v>1</v>
      </c>
      <c r="J16" s="19" t="s">
        <v>58</v>
      </c>
      <c r="K16" s="19" t="s">
        <v>59</v>
      </c>
      <c r="L16" s="19" t="s">
        <v>60</v>
      </c>
      <c r="M16" s="19" t="s">
        <v>61</v>
      </c>
    </row>
    <row r="17" spans="1:13">
      <c r="A17" s="8" t="s">
        <v>47</v>
      </c>
      <c r="B17" s="22">
        <f t="shared" si="2"/>
        <v>0.35</v>
      </c>
      <c r="C17" s="22">
        <v>0.1</v>
      </c>
      <c r="D17" s="22">
        <v>0</v>
      </c>
      <c r="E17" s="22">
        <v>0.25</v>
      </c>
      <c r="F17" s="23">
        <f>$C17*man_private+$D17*tech_private+$E17*cler_private</f>
        <v>12.395223420647149</v>
      </c>
      <c r="G17" s="19" t="s">
        <v>56</v>
      </c>
      <c r="H17" s="19" t="s">
        <v>57</v>
      </c>
      <c r="I17" s="19">
        <v>1</v>
      </c>
      <c r="J17" s="19" t="s">
        <v>58</v>
      </c>
      <c r="K17" s="19" t="s">
        <v>59</v>
      </c>
      <c r="L17" s="19" t="s">
        <v>60</v>
      </c>
      <c r="M17" s="19" t="s">
        <v>61</v>
      </c>
    </row>
    <row r="18" spans="1:13">
      <c r="A18" s="10" t="s">
        <v>36</v>
      </c>
      <c r="B18" s="11">
        <f>SUM(B14:B17)</f>
        <v>2.1</v>
      </c>
      <c r="C18" s="11">
        <f t="shared" ref="C18:E18" si="3">SUM(C14:C17)</f>
        <v>1.35</v>
      </c>
      <c r="D18" s="11">
        <f t="shared" si="3"/>
        <v>0.5</v>
      </c>
      <c r="E18" s="11">
        <f t="shared" si="3"/>
        <v>0.25</v>
      </c>
      <c r="F18" s="12">
        <f>SUM(F14:F17)</f>
        <v>99.98382126348227</v>
      </c>
      <c r="G18" s="19"/>
      <c r="H18" s="18"/>
      <c r="I18" s="18"/>
      <c r="J18" s="18"/>
      <c r="K18" s="18"/>
      <c r="L18" s="18"/>
      <c r="M18" s="18"/>
    </row>
  </sheetData>
  <mergeCells count="14">
    <mergeCell ref="A5:M5"/>
    <mergeCell ref="A13:M13"/>
    <mergeCell ref="A1:M1"/>
    <mergeCell ref="A3:A4"/>
    <mergeCell ref="B3:B4"/>
    <mergeCell ref="C3:E3"/>
    <mergeCell ref="F3:F4"/>
    <mergeCell ref="G3:G4"/>
    <mergeCell ref="H3:H4"/>
    <mergeCell ref="I3:I4"/>
    <mergeCell ref="J3:J4"/>
    <mergeCell ref="K3:K4"/>
    <mergeCell ref="L3:L4"/>
    <mergeCell ref="M3:M4"/>
  </mergeCells>
  <pageMargins left="0.7" right="0.7" top="0.75" bottom="0.75" header="0.3" footer="0.3"/>
  <pageSetup paperSize="5" scale="73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8"/>
  <sheetViews>
    <sheetView showGridLines="0" workbookViewId="0">
      <selection sqref="A1:F18"/>
    </sheetView>
  </sheetViews>
  <sheetFormatPr defaultRowHeight="15"/>
  <cols>
    <col min="1" max="1" width="33.28515625" style="13" bestFit="1" customWidth="1"/>
    <col min="2" max="3" width="14.28515625" style="26" customWidth="1"/>
    <col min="4" max="6" width="14.28515625" style="15" customWidth="1"/>
  </cols>
  <sheetData>
    <row r="1" spans="1:8">
      <c r="A1" s="74" t="s">
        <v>81</v>
      </c>
      <c r="B1" s="74"/>
      <c r="C1" s="74"/>
      <c r="D1" s="74"/>
      <c r="E1" s="74"/>
      <c r="F1" s="74"/>
      <c r="G1" s="24"/>
      <c r="H1" s="24"/>
    </row>
    <row r="3" spans="1:8" ht="30" customHeight="1">
      <c r="A3" s="27"/>
      <c r="B3" s="30" t="s">
        <v>37</v>
      </c>
      <c r="C3" s="30" t="s">
        <v>75</v>
      </c>
      <c r="D3" s="31" t="s">
        <v>76</v>
      </c>
      <c r="E3" s="31" t="s">
        <v>77</v>
      </c>
      <c r="F3" s="31" t="s">
        <v>78</v>
      </c>
    </row>
    <row r="4" spans="1:8">
      <c r="A4" s="93" t="s">
        <v>93</v>
      </c>
      <c r="B4" s="93"/>
      <c r="C4" s="93"/>
      <c r="D4" s="93"/>
      <c r="E4" s="93"/>
      <c r="F4" s="93"/>
    </row>
    <row r="5" spans="1:8">
      <c r="A5" s="25" t="s">
        <v>62</v>
      </c>
      <c r="B5" s="18">
        <v>30</v>
      </c>
      <c r="C5" s="18">
        <f>task1_state_hours</f>
        <v>5.4499999999999993</v>
      </c>
      <c r="D5" s="3">
        <f>task1_state</f>
        <v>274.70765832106036</v>
      </c>
      <c r="E5" s="59">
        <f>B5*C5</f>
        <v>163.49999999999997</v>
      </c>
      <c r="F5" s="3">
        <f>B5*D5</f>
        <v>8241.2297496318115</v>
      </c>
    </row>
    <row r="6" spans="1:8">
      <c r="A6" s="25" t="s">
        <v>63</v>
      </c>
      <c r="B6" s="18">
        <v>30</v>
      </c>
      <c r="C6" s="18">
        <f>task1_local_hours</f>
        <v>5.4499999999999993</v>
      </c>
      <c r="D6" s="3">
        <f>task1_local</f>
        <v>248.33357879234168</v>
      </c>
      <c r="E6" s="59">
        <f t="shared" ref="E6:E8" si="0">B6*C6</f>
        <v>163.49999999999997</v>
      </c>
      <c r="F6" s="3">
        <f t="shared" ref="F6:F8" si="1">B6*D6</f>
        <v>7450.0073637702508</v>
      </c>
    </row>
    <row r="7" spans="1:8">
      <c r="A7" s="25" t="s">
        <v>64</v>
      </c>
      <c r="B7" s="18">
        <v>30</v>
      </c>
      <c r="C7" s="18">
        <f>task1_nonprofit_hours</f>
        <v>5.4499999999999993</v>
      </c>
      <c r="D7" s="3">
        <f>task1_nonprofit</f>
        <v>305.62809917355372</v>
      </c>
      <c r="E7" s="59">
        <f t="shared" si="0"/>
        <v>163.49999999999997</v>
      </c>
      <c r="F7" s="3">
        <f t="shared" si="1"/>
        <v>9168.8429752066113</v>
      </c>
    </row>
    <row r="8" spans="1:8">
      <c r="A8" s="25" t="s">
        <v>65</v>
      </c>
      <c r="B8" s="18">
        <v>30</v>
      </c>
      <c r="C8" s="18">
        <f>task1_private_hours</f>
        <v>3.95</v>
      </c>
      <c r="D8" s="3">
        <f>task1_private</f>
        <v>185.11016949152543</v>
      </c>
      <c r="E8" s="59">
        <f t="shared" si="0"/>
        <v>118.5</v>
      </c>
      <c r="F8" s="3">
        <f t="shared" si="1"/>
        <v>5553.3050847457625</v>
      </c>
    </row>
    <row r="9" spans="1:8" s="6" customFormat="1">
      <c r="A9" s="4" t="s">
        <v>38</v>
      </c>
      <c r="B9" s="28">
        <f>SUM(B5:B8)</f>
        <v>120</v>
      </c>
      <c r="C9" s="28"/>
      <c r="D9" s="29"/>
      <c r="E9" s="61">
        <f>SUM(E5:E8)</f>
        <v>608.99999999999989</v>
      </c>
      <c r="F9" s="29">
        <f>SUM(F5:F8)</f>
        <v>30413.385173354436</v>
      </c>
    </row>
    <row r="11" spans="1:8">
      <c r="A11" s="93" t="s">
        <v>94</v>
      </c>
      <c r="B11" s="93"/>
      <c r="C11" s="93"/>
      <c r="D11" s="93"/>
      <c r="E11" s="93"/>
      <c r="F11" s="93"/>
    </row>
    <row r="12" spans="1:8">
      <c r="A12" s="25" t="s">
        <v>62</v>
      </c>
      <c r="B12" s="18">
        <v>25</v>
      </c>
      <c r="C12" s="18">
        <f>task2_state_hours</f>
        <v>3.1</v>
      </c>
      <c r="D12" s="3">
        <f>task2_state</f>
        <v>154.02282768777613</v>
      </c>
      <c r="E12" s="59">
        <f t="shared" ref="E12:E15" si="2">B12*C12</f>
        <v>77.5</v>
      </c>
      <c r="F12" s="3">
        <f t="shared" ref="F12:F15" si="3">B12*D12</f>
        <v>3850.5706921944034</v>
      </c>
    </row>
    <row r="13" spans="1:8">
      <c r="A13" s="25" t="s">
        <v>63</v>
      </c>
      <c r="B13" s="18">
        <v>25</v>
      </c>
      <c r="C13" s="18">
        <f>task2_local_hours</f>
        <v>3.1</v>
      </c>
      <c r="D13" s="3">
        <f>task2_local</f>
        <v>138.40795287187041</v>
      </c>
      <c r="E13" s="59">
        <f t="shared" si="2"/>
        <v>77.5</v>
      </c>
      <c r="F13" s="3">
        <f t="shared" si="3"/>
        <v>3460.1988217967601</v>
      </c>
    </row>
    <row r="14" spans="1:8">
      <c r="A14" s="25" t="s">
        <v>64</v>
      </c>
      <c r="B14" s="18">
        <v>25</v>
      </c>
      <c r="C14" s="18">
        <f>task2_nonprofit_hours</f>
        <v>3.1</v>
      </c>
      <c r="D14" s="3">
        <f>task2_nonprofit</f>
        <v>172.94421487603307</v>
      </c>
      <c r="E14" s="59">
        <f t="shared" si="2"/>
        <v>77.5</v>
      </c>
      <c r="F14" s="3">
        <f t="shared" si="3"/>
        <v>4323.6053719008269</v>
      </c>
    </row>
    <row r="15" spans="1:8">
      <c r="A15" s="25" t="s">
        <v>65</v>
      </c>
      <c r="B15" s="18">
        <v>25</v>
      </c>
      <c r="C15" s="18">
        <f>task2_private_hours</f>
        <v>2.1</v>
      </c>
      <c r="D15" s="3">
        <f>task2_private</f>
        <v>99.98382126348227</v>
      </c>
      <c r="E15" s="59">
        <f t="shared" si="2"/>
        <v>52.5</v>
      </c>
      <c r="F15" s="3">
        <f t="shared" si="3"/>
        <v>2499.5955315870569</v>
      </c>
    </row>
    <row r="16" spans="1:8" s="6" customFormat="1">
      <c r="A16" s="4" t="s">
        <v>38</v>
      </c>
      <c r="B16" s="28">
        <f>SUM(B12:B15)</f>
        <v>100</v>
      </c>
      <c r="C16" s="28"/>
      <c r="D16" s="29"/>
      <c r="E16" s="61">
        <f>SUM(E12:E15)</f>
        <v>285</v>
      </c>
      <c r="F16" s="29">
        <f>SUM(F12:F15)</f>
        <v>14133.970417479046</v>
      </c>
    </row>
    <row r="18" spans="1:6">
      <c r="A18" s="47" t="s">
        <v>79</v>
      </c>
      <c r="B18" s="60"/>
      <c r="C18" s="60"/>
      <c r="D18" s="60"/>
      <c r="E18" s="61">
        <f>E9+E16</f>
        <v>893.99999999999989</v>
      </c>
      <c r="F18" s="29">
        <f>F9+F16</f>
        <v>44547.355590833482</v>
      </c>
    </row>
  </sheetData>
  <mergeCells count="3">
    <mergeCell ref="A4:F4"/>
    <mergeCell ref="A11:F11"/>
    <mergeCell ref="A1:F1"/>
  </mergeCells>
  <pageMargins left="0.7" right="0.7" top="0.75" bottom="0.75" header="0.3" footer="0.3"/>
  <pageSetup scale="86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19"/>
  <sheetViews>
    <sheetView showGridLines="0" workbookViewId="0">
      <selection sqref="A1:K19"/>
    </sheetView>
  </sheetViews>
  <sheetFormatPr defaultRowHeight="15" customHeight="1"/>
  <cols>
    <col min="1" max="1" width="65.28515625" style="44" bestFit="1" customWidth="1"/>
    <col min="2" max="4" width="12.140625" style="45" customWidth="1"/>
    <col min="5" max="5" width="12.140625" style="46" customWidth="1"/>
    <col min="6" max="6" width="15.7109375" style="32" bestFit="1" customWidth="1"/>
    <col min="7" max="7" width="10.7109375" style="32" customWidth="1"/>
    <col min="8" max="8" width="12.140625" style="32" customWidth="1"/>
    <col min="9" max="9" width="15.7109375" style="32" customWidth="1"/>
    <col min="10" max="10" width="12.140625" style="32" customWidth="1"/>
    <col min="11" max="11" width="20" style="32" customWidth="1"/>
    <col min="12" max="16384" width="9.140625" style="32"/>
  </cols>
  <sheetData>
    <row r="1" spans="1:11" ht="15" customHeight="1">
      <c r="A1" s="97" t="s">
        <v>82</v>
      </c>
      <c r="B1" s="97"/>
      <c r="C1" s="97"/>
      <c r="D1" s="97"/>
      <c r="E1" s="97"/>
      <c r="F1" s="97"/>
      <c r="G1" s="97"/>
      <c r="H1" s="97"/>
      <c r="I1" s="97"/>
      <c r="J1" s="97"/>
      <c r="K1" s="97"/>
    </row>
    <row r="3" spans="1:11" ht="22.5" customHeight="1">
      <c r="A3" s="98" t="s">
        <v>28</v>
      </c>
      <c r="B3" s="99" t="s">
        <v>34</v>
      </c>
      <c r="C3" s="99" t="s">
        <v>66</v>
      </c>
      <c r="D3" s="100" t="s">
        <v>77</v>
      </c>
      <c r="E3" s="100" t="s">
        <v>71</v>
      </c>
      <c r="F3" s="100" t="s">
        <v>48</v>
      </c>
      <c r="G3" s="100" t="s">
        <v>49</v>
      </c>
      <c r="H3" s="100" t="s">
        <v>53</v>
      </c>
      <c r="I3" s="100" t="s">
        <v>51</v>
      </c>
      <c r="J3" s="100" t="s">
        <v>54</v>
      </c>
      <c r="K3" s="100" t="s">
        <v>52</v>
      </c>
    </row>
    <row r="4" spans="1:11" ht="22.5" customHeight="1">
      <c r="A4" s="98"/>
      <c r="B4" s="99"/>
      <c r="C4" s="99"/>
      <c r="D4" s="100"/>
      <c r="E4" s="100"/>
      <c r="F4" s="100"/>
      <c r="G4" s="100"/>
      <c r="H4" s="100"/>
      <c r="I4" s="100"/>
      <c r="J4" s="100"/>
      <c r="K4" s="100"/>
    </row>
    <row r="5" spans="1:11" ht="15" customHeight="1">
      <c r="A5" s="94" t="s">
        <v>45</v>
      </c>
      <c r="B5" s="95"/>
      <c r="C5" s="95"/>
      <c r="D5" s="95"/>
      <c r="E5" s="95"/>
      <c r="F5" s="95"/>
      <c r="G5" s="95"/>
      <c r="H5" s="95"/>
      <c r="I5" s="95"/>
      <c r="J5" s="95"/>
      <c r="K5" s="96"/>
    </row>
    <row r="6" spans="1:11" ht="15" customHeight="1">
      <c r="A6" s="33" t="s">
        <v>91</v>
      </c>
      <c r="B6" s="34">
        <v>0.5</v>
      </c>
      <c r="C6" s="35">
        <v>120</v>
      </c>
      <c r="D6" s="35">
        <f>B6*C6</f>
        <v>60</v>
      </c>
      <c r="E6" s="36">
        <f>41.57*B6*C6</f>
        <v>2494.1999999999998</v>
      </c>
      <c r="F6" s="37" t="s">
        <v>67</v>
      </c>
      <c r="G6" s="37" t="s">
        <v>57</v>
      </c>
      <c r="H6" s="37" t="s">
        <v>58</v>
      </c>
      <c r="I6" s="37" t="s">
        <v>59</v>
      </c>
      <c r="J6" s="37" t="s">
        <v>60</v>
      </c>
      <c r="K6" s="37" t="s">
        <v>67</v>
      </c>
    </row>
    <row r="7" spans="1:11" ht="15" customHeight="1">
      <c r="A7" s="33" t="s">
        <v>68</v>
      </c>
      <c r="B7" s="38">
        <v>0.5</v>
      </c>
      <c r="C7" s="39">
        <v>120</v>
      </c>
      <c r="D7" s="35">
        <f>B7*C7</f>
        <v>60</v>
      </c>
      <c r="E7" s="36">
        <f>41.57*B7*C7</f>
        <v>2494.1999999999998</v>
      </c>
      <c r="F7" s="37" t="s">
        <v>67</v>
      </c>
      <c r="G7" s="37" t="s">
        <v>57</v>
      </c>
      <c r="H7" s="37" t="s">
        <v>58</v>
      </c>
      <c r="I7" s="37" t="s">
        <v>59</v>
      </c>
      <c r="J7" s="37" t="s">
        <v>60</v>
      </c>
      <c r="K7" s="37" t="s">
        <v>67</v>
      </c>
    </row>
    <row r="8" spans="1:11" ht="15" customHeight="1">
      <c r="A8" s="40" t="s">
        <v>35</v>
      </c>
      <c r="B8" s="41">
        <f>SUM(B6:B7)</f>
        <v>1</v>
      </c>
      <c r="C8" s="58"/>
      <c r="D8" s="58">
        <f>SUM(D6:D7)</f>
        <v>120</v>
      </c>
      <c r="E8" s="42">
        <f>SUM(E6:E7)</f>
        <v>4988.3999999999996</v>
      </c>
      <c r="F8" s="37"/>
      <c r="G8" s="43"/>
      <c r="H8" s="43"/>
      <c r="I8" s="43"/>
      <c r="J8" s="43"/>
      <c r="K8" s="43"/>
    </row>
    <row r="9" spans="1:11" ht="7.5" customHeight="1"/>
    <row r="10" spans="1:11" ht="15" customHeight="1">
      <c r="A10" s="94" t="s">
        <v>44</v>
      </c>
      <c r="B10" s="95"/>
      <c r="C10" s="95"/>
      <c r="D10" s="95"/>
      <c r="E10" s="95"/>
      <c r="F10" s="95"/>
      <c r="G10" s="95"/>
      <c r="H10" s="95"/>
      <c r="I10" s="95"/>
      <c r="J10" s="95"/>
      <c r="K10" s="96"/>
    </row>
    <row r="11" spans="1:11" ht="15" customHeight="1">
      <c r="A11" s="33" t="s">
        <v>92</v>
      </c>
      <c r="B11" s="34">
        <v>0.5</v>
      </c>
      <c r="C11" s="35">
        <v>100</v>
      </c>
      <c r="D11" s="35">
        <f t="shared" ref="D11:D13" si="0">B11*C11</f>
        <v>50</v>
      </c>
      <c r="E11" s="36">
        <f t="shared" ref="E11:E13" si="1">41.57*B11*C11</f>
        <v>2078.5</v>
      </c>
      <c r="F11" s="37" t="s">
        <v>67</v>
      </c>
      <c r="G11" s="37" t="s">
        <v>57</v>
      </c>
      <c r="H11" s="37" t="s">
        <v>58</v>
      </c>
      <c r="I11" s="37" t="s">
        <v>59</v>
      </c>
      <c r="J11" s="37" t="s">
        <v>60</v>
      </c>
      <c r="K11" s="37" t="s">
        <v>67</v>
      </c>
    </row>
    <row r="12" spans="1:11" ht="15" customHeight="1">
      <c r="A12" s="33" t="s">
        <v>69</v>
      </c>
      <c r="B12" s="38">
        <v>0.5</v>
      </c>
      <c r="C12" s="39">
        <v>100</v>
      </c>
      <c r="D12" s="35">
        <f t="shared" si="0"/>
        <v>50</v>
      </c>
      <c r="E12" s="36">
        <f t="shared" si="1"/>
        <v>2078.5</v>
      </c>
      <c r="F12" s="37" t="s">
        <v>67</v>
      </c>
      <c r="G12" s="37" t="s">
        <v>57</v>
      </c>
      <c r="H12" s="37" t="s">
        <v>58</v>
      </c>
      <c r="I12" s="37" t="s">
        <v>59</v>
      </c>
      <c r="J12" s="37" t="s">
        <v>60</v>
      </c>
      <c r="K12" s="37" t="s">
        <v>67</v>
      </c>
    </row>
    <row r="13" spans="1:11" ht="15" customHeight="1">
      <c r="A13" s="33" t="s">
        <v>70</v>
      </c>
      <c r="B13" s="38">
        <v>0.5</v>
      </c>
      <c r="C13" s="39">
        <v>100</v>
      </c>
      <c r="D13" s="35">
        <f t="shared" si="0"/>
        <v>50</v>
      </c>
      <c r="E13" s="36">
        <f t="shared" si="1"/>
        <v>2078.5</v>
      </c>
      <c r="F13" s="37" t="s">
        <v>67</v>
      </c>
      <c r="G13" s="37" t="s">
        <v>57</v>
      </c>
      <c r="H13" s="37" t="s">
        <v>58</v>
      </c>
      <c r="I13" s="37" t="s">
        <v>59</v>
      </c>
      <c r="J13" s="37" t="s">
        <v>60</v>
      </c>
      <c r="K13" s="37" t="s">
        <v>67</v>
      </c>
    </row>
    <row r="14" spans="1:11" ht="15" customHeight="1">
      <c r="A14" s="40" t="s">
        <v>36</v>
      </c>
      <c r="B14" s="41">
        <f>SUM(B11:B13)</f>
        <v>1.5</v>
      </c>
      <c r="C14" s="58"/>
      <c r="D14" s="58">
        <f>SUM(D11:D13)</f>
        <v>150</v>
      </c>
      <c r="E14" s="42">
        <f>SUM(E11:E13)</f>
        <v>6235.5</v>
      </c>
      <c r="F14" s="37"/>
      <c r="G14" s="43"/>
      <c r="H14" s="43"/>
      <c r="I14" s="43"/>
      <c r="J14" s="43"/>
      <c r="K14" s="43"/>
    </row>
    <row r="16" spans="1:11" ht="15" customHeight="1">
      <c r="A16" s="48" t="s">
        <v>80</v>
      </c>
      <c r="B16" s="62"/>
      <c r="C16" s="62"/>
      <c r="D16" s="64">
        <f>D8+D14</f>
        <v>270</v>
      </c>
      <c r="E16" s="63">
        <f>E8+E14</f>
        <v>11223.9</v>
      </c>
    </row>
    <row r="18" spans="1:5" ht="15" customHeight="1">
      <c r="A18" s="49" t="s">
        <v>17</v>
      </c>
      <c r="B18" s="50"/>
      <c r="C18" s="50"/>
      <c r="D18" s="50"/>
      <c r="E18" s="51"/>
    </row>
    <row r="19" spans="1:5" ht="15" customHeight="1">
      <c r="A19" s="52" t="s">
        <v>89</v>
      </c>
      <c r="B19" s="53"/>
      <c r="C19" s="53"/>
      <c r="D19" s="53"/>
      <c r="E19" s="54"/>
    </row>
  </sheetData>
  <mergeCells count="14">
    <mergeCell ref="A5:K5"/>
    <mergeCell ref="A10:K10"/>
    <mergeCell ref="A1:K1"/>
    <mergeCell ref="A3:A4"/>
    <mergeCell ref="B3:B4"/>
    <mergeCell ref="C3:C4"/>
    <mergeCell ref="E3:E4"/>
    <mergeCell ref="F3:F4"/>
    <mergeCell ref="G3:G4"/>
    <mergeCell ref="H3:H4"/>
    <mergeCell ref="I3:I4"/>
    <mergeCell ref="J3:J4"/>
    <mergeCell ref="D3:D4"/>
    <mergeCell ref="K3:K4"/>
  </mergeCells>
  <pageMargins left="0.7" right="0.7" top="0.75" bottom="0.75" header="0.3" footer="0.3"/>
  <pageSetup paperSize="5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35</vt:i4>
      </vt:variant>
    </vt:vector>
  </HeadingPairs>
  <TitlesOfParts>
    <vt:vector size="42" baseType="lpstr">
      <vt:lpstr>Table A1 - Wages</vt:lpstr>
      <vt:lpstr>Table A2 - State</vt:lpstr>
      <vt:lpstr>Table A3 - Local</vt:lpstr>
      <vt:lpstr>Table A4 - Non-profit</vt:lpstr>
      <vt:lpstr>Table A5 - Private fleet</vt:lpstr>
      <vt:lpstr>Table A6 All respondents</vt:lpstr>
      <vt:lpstr>Table A7 - EPA burden</vt:lpstr>
      <vt:lpstr>cler_local</vt:lpstr>
      <vt:lpstr>cler_nonprofit</vt:lpstr>
      <vt:lpstr>cler_private</vt:lpstr>
      <vt:lpstr>cler_state</vt:lpstr>
      <vt:lpstr>man_local</vt:lpstr>
      <vt:lpstr>man_nonprofit</vt:lpstr>
      <vt:lpstr>man_private</vt:lpstr>
      <vt:lpstr>man_state</vt:lpstr>
      <vt:lpstr>'Table A1 - Wages'!Print_Area</vt:lpstr>
      <vt:lpstr>'Table A2 - State'!Print_Area</vt:lpstr>
      <vt:lpstr>'Table A3 - Local'!Print_Area</vt:lpstr>
      <vt:lpstr>'Table A4 - Non-profit'!Print_Area</vt:lpstr>
      <vt:lpstr>'Table A5 - Private fleet'!Print_Area</vt:lpstr>
      <vt:lpstr>'Table A6 All respondents'!Print_Area</vt:lpstr>
      <vt:lpstr>'Table A7 - EPA burden'!Print_Area</vt:lpstr>
      <vt:lpstr>task1_local</vt:lpstr>
      <vt:lpstr>task1_local_hours</vt:lpstr>
      <vt:lpstr>task1_nonprofit</vt:lpstr>
      <vt:lpstr>task1_nonprofit_hours</vt:lpstr>
      <vt:lpstr>task1_private</vt:lpstr>
      <vt:lpstr>task1_private_hours</vt:lpstr>
      <vt:lpstr>task1_state</vt:lpstr>
      <vt:lpstr>task1_state_hours</vt:lpstr>
      <vt:lpstr>task2_local</vt:lpstr>
      <vt:lpstr>task2_local_hours</vt:lpstr>
      <vt:lpstr>task2_nonprofit</vt:lpstr>
      <vt:lpstr>task2_nonprofit_hours</vt:lpstr>
      <vt:lpstr>task2_private</vt:lpstr>
      <vt:lpstr>task2_private_hours</vt:lpstr>
      <vt:lpstr>task2_state</vt:lpstr>
      <vt:lpstr>task2_state_hours</vt:lpstr>
      <vt:lpstr>tech_local</vt:lpstr>
      <vt:lpstr>tech_nonprofit</vt:lpstr>
      <vt:lpstr>tech_private</vt:lpstr>
      <vt:lpstr>tech_state</vt:lpstr>
    </vt:vector>
  </TitlesOfParts>
  <Company>US-EPA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 Laurita</dc:creator>
  <cp:lastModifiedBy>Courtney Kerwin</cp:lastModifiedBy>
  <cp:lastPrinted>2012-06-13T14:55:26Z</cp:lastPrinted>
  <dcterms:created xsi:type="dcterms:W3CDTF">2012-01-12T14:29:35Z</dcterms:created>
  <dcterms:modified xsi:type="dcterms:W3CDTF">2012-07-25T16:47:11Z</dcterms:modified>
</cp:coreProperties>
</file>